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D:\1.프로젝트\김천시 하수도정비 기본계획(변경) 수립용역\06.보고서\151008(선돌 김천처리구역 편입, 소규모 하수도 수정)\04.부록\"/>
    </mc:Choice>
  </mc:AlternateContent>
  <bookViews>
    <workbookView xWindow="480" yWindow="1110" windowWidth="18315" windowHeight="10635" tabRatio="680"/>
  </bookViews>
  <sheets>
    <sheet name="소규모 시설계획(총괄)" sheetId="32" r:id="rId1"/>
    <sheet name="소규모 시설계획" sheetId="31" r:id="rId2"/>
    <sheet name="기존 시설현황" sheetId="1" r:id="rId3"/>
    <sheet name="기존 처리인구 및 계획하수량" sheetId="25" r:id="rId4"/>
    <sheet name="계획 시설개요" sheetId="17" r:id="rId5"/>
    <sheet name="신설 계획인구 및 계획하수량" sheetId="8" r:id="rId6"/>
    <sheet name="Sheet1" sheetId="33" r:id="rId7"/>
  </sheets>
  <externalReferences>
    <externalReference r:id="rId8"/>
    <externalReference r:id="rId9"/>
    <externalReference r:id="rId10"/>
  </externalReferences>
  <definedNames>
    <definedName name="_xlnm._FilterDatabase" localSheetId="4" hidden="1">'계획 시설개요'!$A$2:$K$38</definedName>
    <definedName name="_xlnm._FilterDatabase" localSheetId="2" hidden="1">'기존 시설현황'!$A$2:$I$12</definedName>
    <definedName name="_xlnm._FilterDatabase" localSheetId="3" hidden="1">'기존 처리인구 및 계획하수량'!$A$2:$J$11</definedName>
    <definedName name="_xlnm._FilterDatabase" localSheetId="1" hidden="1">'소규모 시설계획'!$A$2:$S$72</definedName>
    <definedName name="_xlnm._FilterDatabase" localSheetId="0" hidden="1">'소규모 시설계획(총괄)'!$A$3:$D$3</definedName>
    <definedName name="_xlnm._FilterDatabase" localSheetId="5" hidden="1">'신설 계획인구 및 계획하수량'!$A$2:$E$13</definedName>
    <definedName name="PR_수거분뇨삭감비" localSheetId="4">#REF!</definedName>
    <definedName name="PR_수거분뇨삭감비" localSheetId="3">#REF!</definedName>
    <definedName name="PR_수거분뇨삭감비" localSheetId="1">#REF!</definedName>
    <definedName name="PR_수거분뇨삭감비" localSheetId="0">#REF!</definedName>
    <definedName name="PR_수거분뇨삭감비" localSheetId="5">#REF!</definedName>
    <definedName name="PR_수거분뇨삭감비">#REF!</definedName>
    <definedName name="PR_수거분뇨직접이송비" localSheetId="4">#REF!</definedName>
    <definedName name="PR_수거분뇨직접이송비" localSheetId="3">#REF!</definedName>
    <definedName name="PR_수거분뇨직접이송비" localSheetId="1">#REF!</definedName>
    <definedName name="PR_수거분뇨직접이송비" localSheetId="0">#REF!</definedName>
    <definedName name="PR_수거분뇨직접이송비" localSheetId="5">#REF!</definedName>
    <definedName name="PR_수거분뇨직접이송비">#REF!</definedName>
    <definedName name="PR_오수처리삭감비" localSheetId="4">#REF!</definedName>
    <definedName name="PR_오수처리삭감비" localSheetId="3">#REF!</definedName>
    <definedName name="PR_오수처리삭감비" localSheetId="1">#REF!</definedName>
    <definedName name="PR_오수처리삭감비" localSheetId="0">#REF!</definedName>
    <definedName name="PR_오수처리삭감비" localSheetId="5">#REF!</definedName>
    <definedName name="PR_오수처리삭감비">#REF!</definedName>
    <definedName name="PR_정화오니직접이송비" localSheetId="4">#REF!</definedName>
    <definedName name="PR_정화오니직접이송비" localSheetId="3">#REF!</definedName>
    <definedName name="PR_정화오니직접이송비" localSheetId="1">#REF!</definedName>
    <definedName name="PR_정화오니직접이송비" localSheetId="0">#REF!</definedName>
    <definedName name="PR_정화오니직접이송비" localSheetId="5">#REF!</definedName>
    <definedName name="PR_정화오니직접이송비">#REF!</definedName>
    <definedName name="_xlnm.Print_Area" localSheetId="4">'계획 시설개요'!$A$1:$K$38</definedName>
    <definedName name="_xlnm.Print_Area" localSheetId="2">'기존 시설현황'!$A$1:$I$74</definedName>
    <definedName name="_xlnm.Print_Area" localSheetId="3">'기존 처리인구 및 계획하수량'!$A$1:$R$75</definedName>
    <definedName name="_xlnm.Print_Area" localSheetId="1">'소규모 시설계획'!$A$1:$S$72</definedName>
    <definedName name="_xlnm.Print_Area" localSheetId="0">'소규모 시설계획(총괄)'!$A$1:$D$15</definedName>
    <definedName name="_xlnm.Print_Area" localSheetId="5">'신설 계획인구 및 계획하수량'!$A$1:$O$98</definedName>
    <definedName name="_xlnm.Print_Area">#REF!</definedName>
    <definedName name="PRINT_AREA_MI" localSheetId="4">#REF!</definedName>
    <definedName name="PRINT_AREA_MI" localSheetId="3">#REF!</definedName>
    <definedName name="PRINT_AREA_MI" localSheetId="1">#REF!</definedName>
    <definedName name="PRINT_AREA_MI" localSheetId="0">#REF!</definedName>
    <definedName name="PRINT_AREA_MI" localSheetId="5">#REF!</definedName>
    <definedName name="PRINT_AREA_MI">#REF!</definedName>
    <definedName name="_xlnm.Print_Titles" localSheetId="4">'계획 시설개요'!$2:$2</definedName>
    <definedName name="_xlnm.Print_Titles" localSheetId="2">'기존 시설현황'!$2:$2</definedName>
    <definedName name="_xlnm.Print_Titles" localSheetId="3">'기존 처리인구 및 계획하수량'!$2:$3</definedName>
    <definedName name="_xlnm.Print_Titles" localSheetId="1">'소규모 시설계획'!$2:$3</definedName>
    <definedName name="_xlnm.Print_Titles" localSheetId="0">'소규모 시설계획(총괄)'!$3:$3</definedName>
    <definedName name="_xlnm.Print_Titles" localSheetId="5">'신설 계획인구 및 계획하수량'!$2:$3</definedName>
    <definedName name="가동여부">[1]DongCode!$E$10002:$E$10003</definedName>
    <definedName name="경기도">[1]DongCode!$B$101:$B$101</definedName>
    <definedName name="경기도용인시">[1]DongCode!$B$102:$B$127</definedName>
    <definedName name="경기도용인시포곡면">[1]DongCode!$J$202:$J$210</definedName>
    <definedName name="과거인구" localSheetId="4">#REF!</definedName>
    <definedName name="과거인구" localSheetId="3">#REF!</definedName>
    <definedName name="과거인구" localSheetId="1">#REF!</definedName>
    <definedName name="과거인구" localSheetId="0">#REF!</definedName>
    <definedName name="과거인구" localSheetId="5">#REF!</definedName>
    <definedName name="과거인구">#REF!</definedName>
    <definedName name="광주10년추정" localSheetId="4">#REF!</definedName>
    <definedName name="광주10년추정" localSheetId="3">#REF!</definedName>
    <definedName name="광주10년추정" localSheetId="1">#REF!</definedName>
    <definedName name="광주10년추정" localSheetId="0">#REF!</definedName>
    <definedName name="광주10년추정" localSheetId="5">#REF!</definedName>
    <definedName name="광주10년추정">#REF!</definedName>
    <definedName name="광주15년추정" localSheetId="4">#REF!</definedName>
    <definedName name="광주15년추정" localSheetId="3">#REF!</definedName>
    <definedName name="광주15년추정" localSheetId="1">#REF!</definedName>
    <definedName name="광주15년추정" localSheetId="0">#REF!</definedName>
    <definedName name="광주15년추정" localSheetId="5">#REF!</definedName>
    <definedName name="광주15년추정">#REF!</definedName>
    <definedName name="광주5년추정" localSheetId="4">#REF!</definedName>
    <definedName name="광주5년추정" localSheetId="3">#REF!</definedName>
    <definedName name="광주5년추정" localSheetId="1">#REF!</definedName>
    <definedName name="광주5년추정" localSheetId="0">#REF!</definedName>
    <definedName name="광주5년추정" localSheetId="5">#REF!</definedName>
    <definedName name="광주5년추정">#REF!</definedName>
    <definedName name="매립대상폐기물">[1]DongCode!$Z$10002:$Z$10005</definedName>
    <definedName name="매립장지정내역">[1]DongCode!$AC$10002:$AC$10005</definedName>
    <definedName name="매립장처리유형">[1]DongCode!$AI$10002:$AI$10005</definedName>
    <definedName name="면내" localSheetId="4">#REF!</definedName>
    <definedName name="면내" localSheetId="3">#REF!</definedName>
    <definedName name="면내" localSheetId="1">#REF!</definedName>
    <definedName name="면내" localSheetId="0">#REF!</definedName>
    <definedName name="면내" localSheetId="5">#REF!</definedName>
    <definedName name="면내">#REF!</definedName>
    <definedName name="면외" localSheetId="4">#REF!</definedName>
    <definedName name="면외" localSheetId="3">#REF!</definedName>
    <definedName name="면외" localSheetId="1">#REF!</definedName>
    <definedName name="면외" localSheetId="0">#REF!</definedName>
    <definedName name="면외" localSheetId="5">#REF!</definedName>
    <definedName name="면외">#REF!</definedName>
    <definedName name="배출허용기준" localSheetId="4">#REF!</definedName>
    <definedName name="배출허용기준" localSheetId="3">#REF!</definedName>
    <definedName name="배출허용기준" localSheetId="1">#REF!</definedName>
    <definedName name="배출허용기준" localSheetId="0">#REF!</definedName>
    <definedName name="배출허용기준" localSheetId="5">#REF!</definedName>
    <definedName name="배출허용기준">#REF!</definedName>
    <definedName name="산술통계" localSheetId="4">#REF!</definedName>
    <definedName name="산술통계" localSheetId="3">#REF!</definedName>
    <definedName name="산술통계" localSheetId="1">#REF!</definedName>
    <definedName name="산술통계" localSheetId="0">#REF!</definedName>
    <definedName name="산술통계" localSheetId="5">#REF!</definedName>
    <definedName name="산술통계">#REF!</definedName>
    <definedName name="시도명">[1]DongCode!$B$1:$B$1</definedName>
    <definedName name="읍" localSheetId="4">#REF!</definedName>
    <definedName name="읍" localSheetId="3">#REF!</definedName>
    <definedName name="읍" localSheetId="1">#REF!</definedName>
    <definedName name="읍" localSheetId="0">#REF!</definedName>
    <definedName name="읍" localSheetId="5">#REF!</definedName>
    <definedName name="읍">#REF!</definedName>
    <definedName name="점유율" localSheetId="4">#REF!</definedName>
    <definedName name="점유율" localSheetId="3">#REF!</definedName>
    <definedName name="점유율" localSheetId="1">#REF!</definedName>
    <definedName name="점유율" localSheetId="0">#REF!</definedName>
    <definedName name="점유율" localSheetId="5">#REF!</definedName>
    <definedName name="점유율">#REF!</definedName>
    <definedName name="통계_강우배출비" localSheetId="4">#REF!</definedName>
    <definedName name="통계_강우배출비" localSheetId="3">#REF!</definedName>
    <definedName name="통계_강우배출비" localSheetId="1">#REF!</definedName>
    <definedName name="통계_강우배출비" localSheetId="0">#REF!</definedName>
    <definedName name="통계_강우배출비" localSheetId="5">#REF!</definedName>
    <definedName name="통계_강우배출비">#REF!</definedName>
    <definedName name="폐수배출시설발생원단위" localSheetId="4">#REF!</definedName>
    <definedName name="폐수배출시설발생원단위" localSheetId="3">#REF!</definedName>
    <definedName name="폐수배출시설발생원단위" localSheetId="1">#REF!</definedName>
    <definedName name="폐수배출시설발생원단위" localSheetId="0">#REF!</definedName>
    <definedName name="폐수배출시설발생원단위" localSheetId="5">#REF!</definedName>
    <definedName name="폐수배출시설발생원단위">#REF!</definedName>
    <definedName name="한글1" localSheetId="4">LARGE((CODE(MID('[2]대책 '!#REF!,ROW(INDIRECT("1:"&amp;LEN('[2]대책 '!#REF!))),1))&gt;45216)*ROW(INDIRECT("1:"&amp;LEN('[2]대책 '!#REF!))),SUM(N(CODE(MID('[2]대책 '!#REF!,ROW(INDIRECT("1:"&amp;LEN('[2]대책 '!#REF!))),1))&gt;45216)))</definedName>
    <definedName name="한글1" localSheetId="2">LARGE((CODE(MID('[2]대책 '!#REF!,ROW(INDIRECT("1:"&amp;LEN('[2]대책 '!#REF!))),1))&gt;45216)*ROW(INDIRECT("1:"&amp;LEN('[2]대책 '!#REF!))),SUM(N(CODE(MID('[2]대책 '!#REF!,ROW(INDIRECT("1:"&amp;LEN('[2]대책 '!#REF!))),1))&gt;45216)))</definedName>
    <definedName name="한글1" localSheetId="3">LARGE((CODE(MID('[2]대책 '!#REF!,ROW(INDIRECT("1:"&amp;LEN('[2]대책 '!#REF!))),1))&gt;45216)*ROW(INDIRECT("1:"&amp;LEN('[2]대책 '!#REF!))),SUM(N(CODE(MID('[2]대책 '!#REF!,ROW(INDIRECT("1:"&amp;LEN('[2]대책 '!#REF!))),1))&gt;45216)))</definedName>
    <definedName name="한글1" localSheetId="1">LARGE((CODE(MID('[2]대책 '!#REF!,ROW(INDIRECT("1:"&amp;LEN('[2]대책 '!#REF!))),1))&gt;45216)*ROW(INDIRECT("1:"&amp;LEN('[2]대책 '!#REF!))),SUM(N(CODE(MID('[2]대책 '!#REF!,ROW(INDIRECT("1:"&amp;LEN('[2]대책 '!#REF!))),1))&gt;45216)))</definedName>
    <definedName name="한글1" localSheetId="0">LARGE((CODE(MID('[2]대책 '!#REF!,ROW(INDIRECT("1:"&amp;LEN('[2]대책 '!#REF!))),1))&gt;45216)*ROW(INDIRECT("1:"&amp;LEN('[2]대책 '!#REF!))),SUM(N(CODE(MID('[2]대책 '!#REF!,ROW(INDIRECT("1:"&amp;LEN('[2]대책 '!#REF!))),1))&gt;45216)))</definedName>
    <definedName name="한글1" localSheetId="5">LARGE((CODE(MID('[2]대책 '!#REF!,ROW(INDIRECT("1:"&amp;LEN('[2]대책 '!#REF!))),1))&gt;45216)*ROW(INDIRECT("1:"&amp;LEN('[2]대책 '!#REF!))),SUM(N(CODE(MID('[2]대책 '!#REF!,ROW(INDIRECT("1:"&amp;LEN('[2]대책 '!#REF!))),1))&gt;45216)))</definedName>
    <definedName name="한글1">LARGE((CODE(MID('[2]대책 '!#REF!,ROW(INDIRECT("1:"&amp;LEN('[2]대책 '!#REF!))),1))&gt;45216)*ROW(INDIRECT("1:"&amp;LEN('[2]대책 '!#REF!))),SUM(N(CODE(MID('[2]대책 '!#REF!,ROW(INDIRECT("1:"&amp;LEN('[2]대책 '!#REF!))),1))&gt;45216)))</definedName>
    <definedName name="한글2" localSheetId="4">MAX((CODE(MID('[2]대책 '!#REF!,ROW(INDIRECT("1:"&amp;LEN('[2]대책 '!#REF!))),1))&gt;45216)*ROW(INDIRECT("1:"&amp;LEN('[2]대책 '!#REF!))))</definedName>
    <definedName name="한글2" localSheetId="2">MAX((CODE(MID('[2]대책 '!#REF!,ROW(INDIRECT("1:"&amp;LEN('[2]대책 '!#REF!))),1))&gt;45216)*ROW(INDIRECT("1:"&amp;LEN('[2]대책 '!#REF!))))</definedName>
    <definedName name="한글2" localSheetId="3">MAX((CODE(MID('[2]대책 '!#REF!,ROW(INDIRECT("1:"&amp;LEN('[2]대책 '!#REF!))),1))&gt;45216)*ROW(INDIRECT("1:"&amp;LEN('[2]대책 '!#REF!))))</definedName>
    <definedName name="한글2" localSheetId="1">MAX((CODE(MID('[2]대책 '!#REF!,ROW(INDIRECT("1:"&amp;LEN('[2]대책 '!#REF!))),1))&gt;45216)*ROW(INDIRECT("1:"&amp;LEN('[2]대책 '!#REF!))))</definedName>
    <definedName name="한글2" localSheetId="0">MAX((CODE(MID('[2]대책 '!#REF!,ROW(INDIRECT("1:"&amp;LEN('[2]대책 '!#REF!))),1))&gt;45216)*ROW(INDIRECT("1:"&amp;LEN('[2]대책 '!#REF!))))</definedName>
    <definedName name="한글2" localSheetId="5">MAX((CODE(MID('[2]대책 '!#REF!,ROW(INDIRECT("1:"&amp;LEN('[2]대책 '!#REF!))),1))&gt;45216)*ROW(INDIRECT("1:"&amp;LEN('[2]대책 '!#REF!))))</definedName>
    <definedName name="한글2">MAX((CODE(MID('[2]대책 '!#REF!,ROW(INDIRECT("1:"&amp;LEN('[2]대책 '!#REF!))),1))&gt;45216)*ROW(INDIRECT("1:"&amp;LEN('[2]대책 '!#REF!))))</definedName>
  </definedNames>
  <calcPr calcId="152511" iterate="1"/>
</workbook>
</file>

<file path=xl/calcChain.xml><?xml version="1.0" encoding="utf-8"?>
<calcChain xmlns="http://schemas.openxmlformats.org/spreadsheetml/2006/main">
  <c r="J10" i="8" l="1"/>
  <c r="O10" i="8" s="1"/>
  <c r="I10" i="8"/>
  <c r="N10" i="8" s="1"/>
  <c r="H10" i="8"/>
  <c r="M10" i="8" s="1"/>
  <c r="G10" i="8"/>
  <c r="L10" i="8" s="1"/>
  <c r="F10" i="8"/>
  <c r="J11" i="8"/>
  <c r="O11" i="8" s="1"/>
  <c r="I11" i="8"/>
  <c r="N11" i="8" s="1"/>
  <c r="H11" i="8"/>
  <c r="M11" i="8" s="1"/>
  <c r="G11" i="8"/>
  <c r="L11" i="8" s="1"/>
  <c r="F11" i="8"/>
  <c r="K60" i="8"/>
  <c r="J63" i="8"/>
  <c r="O63" i="8" s="1"/>
  <c r="I63" i="8"/>
  <c r="N63" i="8" s="1"/>
  <c r="H63" i="8"/>
  <c r="M63" i="8" s="1"/>
  <c r="G63" i="8"/>
  <c r="F63" i="8"/>
  <c r="J62" i="8"/>
  <c r="I62" i="8"/>
  <c r="N62" i="8" s="1"/>
  <c r="H62" i="8"/>
  <c r="G62" i="8"/>
  <c r="L62" i="8" s="1"/>
  <c r="F62" i="8"/>
  <c r="K16" i="8"/>
  <c r="J19" i="8"/>
  <c r="O19" i="8" s="1"/>
  <c r="I19" i="8"/>
  <c r="N19" i="8" s="1"/>
  <c r="H19" i="8"/>
  <c r="M19" i="8" s="1"/>
  <c r="G19" i="8"/>
  <c r="L19" i="8" s="1"/>
  <c r="F19" i="8"/>
  <c r="J18" i="8"/>
  <c r="O18" i="8" s="1"/>
  <c r="I18" i="8"/>
  <c r="N18" i="8" s="1"/>
  <c r="H18" i="8"/>
  <c r="G18" i="8"/>
  <c r="F18" i="8"/>
  <c r="K7" i="8"/>
  <c r="J12" i="8"/>
  <c r="O12" i="8" s="1"/>
  <c r="I12" i="8"/>
  <c r="N12" i="8" s="1"/>
  <c r="H12" i="8"/>
  <c r="M12" i="8" s="1"/>
  <c r="G12" i="8"/>
  <c r="L12" i="8" s="1"/>
  <c r="F12" i="8"/>
  <c r="J9" i="8"/>
  <c r="O9" i="8" s="1"/>
  <c r="I9" i="8"/>
  <c r="N9" i="8" s="1"/>
  <c r="H9" i="8"/>
  <c r="G9" i="8"/>
  <c r="L9" i="8" s="1"/>
  <c r="F9" i="8"/>
  <c r="J61" i="8" l="1"/>
  <c r="J60" i="8" s="1"/>
  <c r="O62" i="8"/>
  <c r="O61" i="8" s="1"/>
  <c r="O60" i="8" s="1"/>
  <c r="I61" i="8"/>
  <c r="I60" i="8" s="1"/>
  <c r="G61" i="8"/>
  <c r="G60" i="8" s="1"/>
  <c r="F61" i="8"/>
  <c r="F60" i="8" s="1"/>
  <c r="N61" i="8"/>
  <c r="N60" i="8" s="1"/>
  <c r="H61" i="8"/>
  <c r="H60" i="8" s="1"/>
  <c r="M62" i="8"/>
  <c r="M61" i="8" s="1"/>
  <c r="L63" i="8"/>
  <c r="L61" i="8" s="1"/>
  <c r="L60" i="8" s="1"/>
  <c r="H17" i="8"/>
  <c r="F17" i="8"/>
  <c r="G17" i="8"/>
  <c r="I17" i="8"/>
  <c r="L18" i="8"/>
  <c r="L17" i="8" s="1"/>
  <c r="J17" i="8"/>
  <c r="N17" i="8"/>
  <c r="O17" i="8"/>
  <c r="M18" i="8"/>
  <c r="M17" i="8" s="1"/>
  <c r="J8" i="8"/>
  <c r="J7" i="8" s="1"/>
  <c r="F8" i="8"/>
  <c r="F7" i="8" s="1"/>
  <c r="H8" i="8"/>
  <c r="H7" i="8" s="1"/>
  <c r="N8" i="8"/>
  <c r="N7" i="8" s="1"/>
  <c r="I8" i="8"/>
  <c r="I7" i="8" s="1"/>
  <c r="O8" i="8"/>
  <c r="O7" i="8" s="1"/>
  <c r="G8" i="8"/>
  <c r="G7" i="8" s="1"/>
  <c r="L8" i="8"/>
  <c r="L7" i="8" s="1"/>
  <c r="M9" i="8"/>
  <c r="M8" i="8" s="1"/>
  <c r="E92" i="8"/>
  <c r="E61" i="8" l="1"/>
  <c r="E60" i="8" s="1"/>
  <c r="M60" i="8"/>
  <c r="E17" i="8"/>
  <c r="E8" i="8"/>
  <c r="E7" i="8" s="1"/>
  <c r="M7" i="8"/>
  <c r="M37" i="31"/>
  <c r="L37" i="31"/>
  <c r="G37" i="31"/>
  <c r="M64" i="31"/>
  <c r="L64" i="31"/>
  <c r="G64" i="31"/>
  <c r="J98" i="8"/>
  <c r="I98" i="8"/>
  <c r="H98" i="8"/>
  <c r="G98" i="8"/>
  <c r="J97" i="8"/>
  <c r="I97" i="8"/>
  <c r="H97" i="8"/>
  <c r="G97" i="8"/>
  <c r="J96" i="8"/>
  <c r="I96" i="8"/>
  <c r="H96" i="8"/>
  <c r="G96" i="8"/>
  <c r="J95" i="8"/>
  <c r="I95" i="8"/>
  <c r="H95" i="8"/>
  <c r="G95" i="8"/>
  <c r="J88" i="8"/>
  <c r="I88" i="8"/>
  <c r="H88" i="8"/>
  <c r="G88" i="8"/>
  <c r="J87" i="8"/>
  <c r="I87" i="8"/>
  <c r="H87" i="8"/>
  <c r="G87" i="8"/>
  <c r="J86" i="8"/>
  <c r="I86" i="8"/>
  <c r="H86" i="8"/>
  <c r="G86" i="8"/>
  <c r="J85" i="8"/>
  <c r="I85" i="8"/>
  <c r="H85" i="8"/>
  <c r="G85" i="8"/>
  <c r="J84" i="8"/>
  <c r="I84" i="8"/>
  <c r="H84" i="8"/>
  <c r="G84" i="8"/>
  <c r="J83" i="8"/>
  <c r="I83" i="8"/>
  <c r="H83" i="8"/>
  <c r="G83" i="8"/>
  <c r="J82" i="8"/>
  <c r="I82" i="8"/>
  <c r="H82" i="8"/>
  <c r="G82" i="8"/>
  <c r="J81" i="8"/>
  <c r="I81" i="8"/>
  <c r="H81" i="8"/>
  <c r="G81" i="8"/>
  <c r="J78" i="8"/>
  <c r="I78" i="8"/>
  <c r="H78" i="8"/>
  <c r="G78" i="8"/>
  <c r="J77" i="8"/>
  <c r="I77" i="8"/>
  <c r="H77" i="8"/>
  <c r="G77" i="8"/>
  <c r="J76" i="8"/>
  <c r="I76" i="8"/>
  <c r="H76" i="8"/>
  <c r="G76" i="8"/>
  <c r="J74" i="8"/>
  <c r="I74" i="8"/>
  <c r="H74" i="8"/>
  <c r="G74" i="8"/>
  <c r="J73" i="8"/>
  <c r="I73" i="8"/>
  <c r="H73" i="8"/>
  <c r="G73" i="8"/>
  <c r="J72" i="8"/>
  <c r="I72" i="8"/>
  <c r="H72" i="8"/>
  <c r="G72" i="8"/>
  <c r="J71" i="8"/>
  <c r="I71" i="8"/>
  <c r="H71" i="8"/>
  <c r="G71" i="8"/>
  <c r="J70" i="8"/>
  <c r="I70" i="8"/>
  <c r="H70" i="8"/>
  <c r="G70" i="8"/>
  <c r="J69" i="8"/>
  <c r="I69" i="8"/>
  <c r="H69" i="8"/>
  <c r="G69" i="8"/>
  <c r="J68" i="8"/>
  <c r="I68" i="8"/>
  <c r="H68" i="8"/>
  <c r="G68" i="8"/>
  <c r="J67" i="8"/>
  <c r="I67" i="8"/>
  <c r="H67" i="8"/>
  <c r="G67" i="8"/>
  <c r="J66" i="8"/>
  <c r="I66" i="8"/>
  <c r="H66" i="8"/>
  <c r="G66" i="8"/>
  <c r="K48" i="31"/>
  <c r="J48" i="31"/>
  <c r="I48" i="31"/>
  <c r="H48" i="31"/>
  <c r="J59" i="8"/>
  <c r="I59" i="8"/>
  <c r="H59" i="8"/>
  <c r="G59" i="8"/>
  <c r="J58" i="8"/>
  <c r="I58" i="8"/>
  <c r="H58" i="8"/>
  <c r="G58" i="8"/>
  <c r="J57" i="8"/>
  <c r="I57" i="8"/>
  <c r="H57" i="8"/>
  <c r="G57" i="8"/>
  <c r="J56" i="8"/>
  <c r="I56" i="8"/>
  <c r="H56" i="8"/>
  <c r="G56" i="8"/>
  <c r="J55" i="8"/>
  <c r="I55" i="8"/>
  <c r="H55" i="8"/>
  <c r="G55" i="8"/>
  <c r="J53" i="8"/>
  <c r="I53" i="8"/>
  <c r="H53" i="8"/>
  <c r="G53" i="8"/>
  <c r="J52" i="8"/>
  <c r="I52" i="8"/>
  <c r="H52" i="8"/>
  <c r="G52" i="8"/>
  <c r="J51" i="8"/>
  <c r="I51" i="8"/>
  <c r="H51" i="8"/>
  <c r="G51" i="8"/>
  <c r="J50" i="8"/>
  <c r="I50" i="8"/>
  <c r="H50" i="8"/>
  <c r="G50" i="8"/>
  <c r="J46" i="8"/>
  <c r="I46" i="8"/>
  <c r="H46" i="8"/>
  <c r="G46" i="8"/>
  <c r="J45" i="8"/>
  <c r="I45" i="8"/>
  <c r="H45" i="8"/>
  <c r="G45" i="8"/>
  <c r="J44" i="8"/>
  <c r="I44" i="8"/>
  <c r="H44" i="8"/>
  <c r="G44" i="8"/>
  <c r="J43" i="8"/>
  <c r="I43" i="8"/>
  <c r="H43" i="8"/>
  <c r="G43" i="8"/>
  <c r="J42" i="8"/>
  <c r="I42" i="8"/>
  <c r="H42" i="8"/>
  <c r="G42" i="8"/>
  <c r="J41" i="8"/>
  <c r="I41" i="8"/>
  <c r="H41" i="8"/>
  <c r="G41" i="8"/>
  <c r="J39" i="8"/>
  <c r="I39" i="8"/>
  <c r="H39" i="8"/>
  <c r="G39" i="8"/>
  <c r="J38" i="8"/>
  <c r="I38" i="8"/>
  <c r="H38" i="8"/>
  <c r="G38" i="8"/>
  <c r="J37" i="8"/>
  <c r="I37" i="8"/>
  <c r="H37" i="8"/>
  <c r="G37" i="8"/>
  <c r="J36" i="8"/>
  <c r="I36" i="8"/>
  <c r="H36" i="8"/>
  <c r="G36" i="8"/>
  <c r="J34" i="8"/>
  <c r="K33" i="31" s="1"/>
  <c r="I34" i="8"/>
  <c r="J33" i="31" s="1"/>
  <c r="H34" i="8"/>
  <c r="I33" i="31" s="1"/>
  <c r="G34" i="8"/>
  <c r="H33" i="31" s="1"/>
  <c r="J32" i="8"/>
  <c r="I32" i="8"/>
  <c r="H32" i="8"/>
  <c r="G32" i="8"/>
  <c r="J31" i="8"/>
  <c r="I31" i="8"/>
  <c r="H31" i="8"/>
  <c r="G31" i="8"/>
  <c r="J30" i="8"/>
  <c r="I30" i="8"/>
  <c r="H30" i="8"/>
  <c r="G30" i="8"/>
  <c r="J29" i="8"/>
  <c r="I29" i="8"/>
  <c r="H29" i="8"/>
  <c r="G29" i="8"/>
  <c r="J28" i="8"/>
  <c r="I28" i="8"/>
  <c r="H28" i="8"/>
  <c r="G28" i="8"/>
  <c r="J27" i="8"/>
  <c r="I27" i="8"/>
  <c r="H27" i="8"/>
  <c r="G27" i="8"/>
  <c r="J26" i="8"/>
  <c r="I26" i="8"/>
  <c r="H26" i="8"/>
  <c r="G26" i="8"/>
  <c r="J24" i="8"/>
  <c r="I24" i="8"/>
  <c r="H24" i="8"/>
  <c r="G24" i="8"/>
  <c r="J23" i="8"/>
  <c r="I23" i="8"/>
  <c r="H23" i="8"/>
  <c r="G23" i="8"/>
  <c r="J21" i="8"/>
  <c r="K26" i="31" s="1"/>
  <c r="I21" i="8"/>
  <c r="J26" i="31" s="1"/>
  <c r="H21" i="8"/>
  <c r="I26" i="31" s="1"/>
  <c r="G21" i="8"/>
  <c r="H26" i="31" s="1"/>
  <c r="J20" i="8"/>
  <c r="K25" i="31" s="1"/>
  <c r="I20" i="8"/>
  <c r="J25" i="31" s="1"/>
  <c r="H20" i="8"/>
  <c r="I25" i="31" s="1"/>
  <c r="G20" i="8"/>
  <c r="H25" i="31" s="1"/>
  <c r="K24" i="31"/>
  <c r="J24" i="31"/>
  <c r="I24" i="31"/>
  <c r="H24" i="31"/>
  <c r="J15" i="8"/>
  <c r="K16" i="31" s="1"/>
  <c r="I15" i="8"/>
  <c r="J16" i="31" s="1"/>
  <c r="H15" i="8"/>
  <c r="I16" i="31" s="1"/>
  <c r="G15" i="8"/>
  <c r="H16" i="31" s="1"/>
  <c r="J14" i="8"/>
  <c r="I14" i="8"/>
  <c r="H14" i="8"/>
  <c r="G14" i="8"/>
  <c r="K12" i="31"/>
  <c r="J12" i="31"/>
  <c r="I12" i="31"/>
  <c r="H12" i="31"/>
  <c r="J6" i="8"/>
  <c r="J5" i="8" s="1"/>
  <c r="I6" i="8"/>
  <c r="I5" i="8" s="1"/>
  <c r="H6" i="8"/>
  <c r="H5" i="8" s="1"/>
  <c r="G6" i="8"/>
  <c r="G5" i="8" s="1"/>
  <c r="H15" i="31" l="1"/>
  <c r="G13" i="8"/>
  <c r="I15" i="31"/>
  <c r="H13" i="8"/>
  <c r="K15" i="31"/>
  <c r="J13" i="8"/>
  <c r="J15" i="31"/>
  <c r="I13" i="8"/>
  <c r="J25" i="8"/>
  <c r="H25" i="8"/>
  <c r="I25" i="8"/>
  <c r="G25" i="8"/>
  <c r="G94" i="8"/>
  <c r="H72" i="31" s="1"/>
  <c r="I94" i="8"/>
  <c r="J72" i="31" s="1"/>
  <c r="H94" i="8"/>
  <c r="I72" i="31" s="1"/>
  <c r="J94" i="8"/>
  <c r="K72" i="31" s="1"/>
  <c r="R68" i="31"/>
  <c r="K75" i="25" l="1"/>
  <c r="K71" i="31" s="1"/>
  <c r="J75" i="25"/>
  <c r="J71" i="31" s="1"/>
  <c r="I75" i="25"/>
  <c r="I71" i="31" s="1"/>
  <c r="H75" i="25"/>
  <c r="H71" i="31" s="1"/>
  <c r="G75" i="25"/>
  <c r="G71" i="31" s="1"/>
  <c r="F75" i="25"/>
  <c r="F71" i="31" s="1"/>
  <c r="K74" i="25"/>
  <c r="K70" i="31" s="1"/>
  <c r="K69" i="31" s="1"/>
  <c r="J74" i="25"/>
  <c r="J70" i="31" s="1"/>
  <c r="I74" i="25"/>
  <c r="I70" i="31" s="1"/>
  <c r="H74" i="25"/>
  <c r="H70" i="31" s="1"/>
  <c r="G74" i="25"/>
  <c r="G70" i="31" s="1"/>
  <c r="F74" i="25"/>
  <c r="F70" i="31" s="1"/>
  <c r="K72" i="25"/>
  <c r="J72" i="25"/>
  <c r="I72" i="25"/>
  <c r="H72" i="25"/>
  <c r="G72" i="25"/>
  <c r="F72" i="25"/>
  <c r="K71" i="25"/>
  <c r="J71" i="25"/>
  <c r="I71" i="25"/>
  <c r="H71" i="25"/>
  <c r="G71" i="25"/>
  <c r="F71" i="25"/>
  <c r="K70" i="25"/>
  <c r="J70" i="25"/>
  <c r="I70" i="25"/>
  <c r="H70" i="25"/>
  <c r="G70" i="25"/>
  <c r="F70" i="25"/>
  <c r="K69" i="25"/>
  <c r="J69" i="25"/>
  <c r="I69" i="25"/>
  <c r="H69" i="25"/>
  <c r="G69" i="25"/>
  <c r="F69" i="25"/>
  <c r="K67" i="25"/>
  <c r="K67" i="31" s="1"/>
  <c r="J67" i="25"/>
  <c r="J67" i="31" s="1"/>
  <c r="I67" i="25"/>
  <c r="I67" i="31" s="1"/>
  <c r="H67" i="25"/>
  <c r="H67" i="31" s="1"/>
  <c r="G67" i="25"/>
  <c r="G67" i="31" s="1"/>
  <c r="F67" i="25"/>
  <c r="F67" i="31" s="1"/>
  <c r="K65" i="25"/>
  <c r="J65" i="25"/>
  <c r="I65" i="25"/>
  <c r="H65" i="25"/>
  <c r="G65" i="25"/>
  <c r="F65" i="25"/>
  <c r="K64" i="25"/>
  <c r="J64" i="25"/>
  <c r="I64" i="25"/>
  <c r="H64" i="25"/>
  <c r="G64" i="25"/>
  <c r="F64" i="25"/>
  <c r="K63" i="25"/>
  <c r="J63" i="25"/>
  <c r="I63" i="25"/>
  <c r="H63" i="25"/>
  <c r="G63" i="25"/>
  <c r="F63" i="25"/>
  <c r="K62" i="25"/>
  <c r="J62" i="25"/>
  <c r="I62" i="25"/>
  <c r="H62" i="25"/>
  <c r="G62" i="25"/>
  <c r="F62" i="25"/>
  <c r="K61" i="25"/>
  <c r="J61" i="25"/>
  <c r="I61" i="25"/>
  <c r="H61" i="25"/>
  <c r="G61" i="25"/>
  <c r="F61" i="25"/>
  <c r="K60" i="25"/>
  <c r="J60" i="25"/>
  <c r="I60" i="25"/>
  <c r="H60" i="25"/>
  <c r="G60" i="25"/>
  <c r="F60" i="25"/>
  <c r="K59" i="25"/>
  <c r="J59" i="25"/>
  <c r="I59" i="25"/>
  <c r="H59" i="25"/>
  <c r="G59" i="25"/>
  <c r="F59" i="25"/>
  <c r="K56" i="25"/>
  <c r="K60" i="31" s="1"/>
  <c r="J56" i="25"/>
  <c r="J60" i="31" s="1"/>
  <c r="I56" i="25"/>
  <c r="I60" i="31" s="1"/>
  <c r="H56" i="25"/>
  <c r="H60" i="31" s="1"/>
  <c r="G56" i="25"/>
  <c r="G60" i="31" s="1"/>
  <c r="F56" i="25"/>
  <c r="F60" i="31" s="1"/>
  <c r="K55" i="25"/>
  <c r="J55" i="25"/>
  <c r="I55" i="25"/>
  <c r="H55" i="25"/>
  <c r="G55" i="25"/>
  <c r="F55" i="25"/>
  <c r="K54" i="25"/>
  <c r="J54" i="25"/>
  <c r="I54" i="25"/>
  <c r="H54" i="25"/>
  <c r="G54" i="25"/>
  <c r="F54" i="25"/>
  <c r="K52" i="25"/>
  <c r="K58" i="31" s="1"/>
  <c r="J52" i="25"/>
  <c r="J58" i="31" s="1"/>
  <c r="I52" i="25"/>
  <c r="I58" i="31" s="1"/>
  <c r="H52" i="25"/>
  <c r="H58" i="31" s="1"/>
  <c r="G52" i="25"/>
  <c r="G58" i="31" s="1"/>
  <c r="F52" i="25"/>
  <c r="F58" i="31" s="1"/>
  <c r="K50" i="25"/>
  <c r="K54" i="31" s="1"/>
  <c r="J50" i="25"/>
  <c r="J54" i="31" s="1"/>
  <c r="I50" i="25"/>
  <c r="I54" i="31" s="1"/>
  <c r="H50" i="25"/>
  <c r="H54" i="31" s="1"/>
  <c r="G50" i="25"/>
  <c r="G54" i="31" s="1"/>
  <c r="F50" i="25"/>
  <c r="F54" i="31" s="1"/>
  <c r="K49" i="25"/>
  <c r="K53" i="31" s="1"/>
  <c r="J49" i="25"/>
  <c r="J53" i="31" s="1"/>
  <c r="I49" i="25"/>
  <c r="I53" i="31" s="1"/>
  <c r="H49" i="25"/>
  <c r="H53" i="31" s="1"/>
  <c r="G49" i="25"/>
  <c r="G53" i="31" s="1"/>
  <c r="F49" i="25"/>
  <c r="F53" i="31" s="1"/>
  <c r="K48" i="25"/>
  <c r="K52" i="31" s="1"/>
  <c r="J48" i="25"/>
  <c r="J52" i="31" s="1"/>
  <c r="I48" i="25"/>
  <c r="I52" i="31" s="1"/>
  <c r="H48" i="25"/>
  <c r="H52" i="31" s="1"/>
  <c r="G48" i="25"/>
  <c r="G52" i="31" s="1"/>
  <c r="F48" i="25"/>
  <c r="F52" i="31" s="1"/>
  <c r="K47" i="25"/>
  <c r="K51" i="31" s="1"/>
  <c r="J47" i="25"/>
  <c r="J51" i="31" s="1"/>
  <c r="I47" i="25"/>
  <c r="I51" i="31" s="1"/>
  <c r="H47" i="25"/>
  <c r="H51" i="31" s="1"/>
  <c r="G47" i="25"/>
  <c r="G51" i="31" s="1"/>
  <c r="F47" i="25"/>
  <c r="F51" i="31" s="1"/>
  <c r="K46" i="25"/>
  <c r="J46" i="25"/>
  <c r="I46" i="25"/>
  <c r="H46" i="25"/>
  <c r="G46" i="25"/>
  <c r="F46" i="25"/>
  <c r="K45" i="25"/>
  <c r="J45" i="25"/>
  <c r="I45" i="25"/>
  <c r="H45" i="25"/>
  <c r="G45" i="25"/>
  <c r="F45" i="25"/>
  <c r="K42" i="25"/>
  <c r="J42" i="25"/>
  <c r="I42" i="25"/>
  <c r="H42" i="25"/>
  <c r="G42" i="25"/>
  <c r="F42" i="25"/>
  <c r="K41" i="25"/>
  <c r="J41" i="25"/>
  <c r="I41" i="25"/>
  <c r="H41" i="25"/>
  <c r="G41" i="25"/>
  <c r="F41" i="25"/>
  <c r="K39" i="25"/>
  <c r="K46" i="31" s="1"/>
  <c r="J39" i="25"/>
  <c r="J46" i="31" s="1"/>
  <c r="I39" i="25"/>
  <c r="I46" i="31" s="1"/>
  <c r="H39" i="25"/>
  <c r="H46" i="31" s="1"/>
  <c r="G39" i="25"/>
  <c r="G46" i="31" s="1"/>
  <c r="F39" i="25"/>
  <c r="F46" i="31" s="1"/>
  <c r="K38" i="25"/>
  <c r="K45" i="31" s="1"/>
  <c r="J38" i="25"/>
  <c r="J45" i="31" s="1"/>
  <c r="I38" i="25"/>
  <c r="I45" i="31" s="1"/>
  <c r="H38" i="25"/>
  <c r="H45" i="31" s="1"/>
  <c r="G38" i="25"/>
  <c r="G45" i="31" s="1"/>
  <c r="F38" i="25"/>
  <c r="F45" i="31" s="1"/>
  <c r="K37" i="25"/>
  <c r="K44" i="31" s="1"/>
  <c r="J37" i="25"/>
  <c r="J44" i="31" s="1"/>
  <c r="I37" i="25"/>
  <c r="I44" i="31" s="1"/>
  <c r="H37" i="25"/>
  <c r="H44" i="31" s="1"/>
  <c r="G37" i="25"/>
  <c r="G44" i="31" s="1"/>
  <c r="F37" i="25"/>
  <c r="F44" i="31" s="1"/>
  <c r="K36" i="25"/>
  <c r="K43" i="31" s="1"/>
  <c r="J36" i="25"/>
  <c r="J43" i="31" s="1"/>
  <c r="I36" i="25"/>
  <c r="I43" i="31" s="1"/>
  <c r="H36" i="25"/>
  <c r="H43" i="31" s="1"/>
  <c r="G36" i="25"/>
  <c r="G43" i="31" s="1"/>
  <c r="F36" i="25"/>
  <c r="F43" i="31" s="1"/>
  <c r="K35" i="25"/>
  <c r="K42" i="31" s="1"/>
  <c r="J35" i="25"/>
  <c r="J42" i="31" s="1"/>
  <c r="I35" i="25"/>
  <c r="I42" i="31" s="1"/>
  <c r="H35" i="25"/>
  <c r="H42" i="31" s="1"/>
  <c r="G35" i="25"/>
  <c r="G42" i="31" s="1"/>
  <c r="F35" i="25"/>
  <c r="F42" i="31" s="1"/>
  <c r="K34" i="25"/>
  <c r="K41" i="31" s="1"/>
  <c r="J34" i="25"/>
  <c r="J41" i="31" s="1"/>
  <c r="I34" i="25"/>
  <c r="I41" i="31" s="1"/>
  <c r="H34" i="25"/>
  <c r="H41" i="31" s="1"/>
  <c r="G34" i="25"/>
  <c r="G41" i="31" s="1"/>
  <c r="F34" i="25"/>
  <c r="F41" i="31" s="1"/>
  <c r="K32" i="25"/>
  <c r="K32" i="31" s="1"/>
  <c r="J32" i="25"/>
  <c r="J32" i="31" s="1"/>
  <c r="I32" i="25"/>
  <c r="I32" i="31" s="1"/>
  <c r="H32" i="25"/>
  <c r="H32" i="31" s="1"/>
  <c r="G32" i="25"/>
  <c r="G32" i="31" s="1"/>
  <c r="F32" i="25"/>
  <c r="F32" i="31" s="1"/>
  <c r="K31" i="25"/>
  <c r="K31" i="31" s="1"/>
  <c r="J31" i="25"/>
  <c r="J31" i="31" s="1"/>
  <c r="I31" i="25"/>
  <c r="I31" i="31" s="1"/>
  <c r="H31" i="25"/>
  <c r="H31" i="31" s="1"/>
  <c r="G31" i="25"/>
  <c r="G31" i="31" s="1"/>
  <c r="F31" i="25"/>
  <c r="F31" i="31" s="1"/>
  <c r="K30" i="25"/>
  <c r="K30" i="31" s="1"/>
  <c r="J30" i="25"/>
  <c r="J30" i="31" s="1"/>
  <c r="I30" i="25"/>
  <c r="I30" i="31" s="1"/>
  <c r="H30" i="25"/>
  <c r="H30" i="31" s="1"/>
  <c r="G30" i="25"/>
  <c r="G30" i="31" s="1"/>
  <c r="F30" i="25"/>
  <c r="F30" i="31" s="1"/>
  <c r="K28" i="25"/>
  <c r="K23" i="31" s="1"/>
  <c r="J28" i="25"/>
  <c r="J23" i="31" s="1"/>
  <c r="I28" i="25"/>
  <c r="I23" i="31" s="1"/>
  <c r="H28" i="25"/>
  <c r="H23" i="31" s="1"/>
  <c r="G28" i="25"/>
  <c r="G23" i="31" s="1"/>
  <c r="F28" i="25"/>
  <c r="F23" i="31" s="1"/>
  <c r="K27" i="25"/>
  <c r="K22" i="31" s="1"/>
  <c r="J27" i="25"/>
  <c r="J22" i="31" s="1"/>
  <c r="I27" i="25"/>
  <c r="I22" i="31" s="1"/>
  <c r="H27" i="25"/>
  <c r="H22" i="31" s="1"/>
  <c r="G27" i="25"/>
  <c r="G22" i="31" s="1"/>
  <c r="F27" i="25"/>
  <c r="F22" i="31" s="1"/>
  <c r="K25" i="25"/>
  <c r="K20" i="31" s="1"/>
  <c r="J25" i="25"/>
  <c r="J20" i="31" s="1"/>
  <c r="I25" i="25"/>
  <c r="I20" i="31" s="1"/>
  <c r="H25" i="25"/>
  <c r="H20" i="31" s="1"/>
  <c r="G25" i="25"/>
  <c r="G20" i="31" s="1"/>
  <c r="F25" i="25"/>
  <c r="F20" i="31" s="1"/>
  <c r="K24" i="25"/>
  <c r="K19" i="31" s="1"/>
  <c r="J24" i="25"/>
  <c r="J19" i="31" s="1"/>
  <c r="I24" i="25"/>
  <c r="I19" i="31" s="1"/>
  <c r="H24" i="25"/>
  <c r="H19" i="31" s="1"/>
  <c r="G24" i="25"/>
  <c r="G19" i="31" s="1"/>
  <c r="F24" i="25"/>
  <c r="F19" i="31" s="1"/>
  <c r="K23" i="25"/>
  <c r="J23" i="25"/>
  <c r="I23" i="25"/>
  <c r="H23" i="25"/>
  <c r="G23" i="25"/>
  <c r="F23" i="25"/>
  <c r="K22" i="25"/>
  <c r="J22" i="25"/>
  <c r="I22" i="25"/>
  <c r="H22" i="25"/>
  <c r="G22" i="25"/>
  <c r="F22" i="25"/>
  <c r="K21" i="25"/>
  <c r="J21" i="25"/>
  <c r="I21" i="25"/>
  <c r="H21" i="25"/>
  <c r="G21" i="25"/>
  <c r="F21" i="25"/>
  <c r="K20" i="25"/>
  <c r="J20" i="25"/>
  <c r="I20" i="25"/>
  <c r="H20" i="25"/>
  <c r="G20" i="25"/>
  <c r="F20" i="25"/>
  <c r="K17" i="25"/>
  <c r="J17" i="25"/>
  <c r="I17" i="25"/>
  <c r="H17" i="25"/>
  <c r="G17" i="25"/>
  <c r="F17" i="25"/>
  <c r="K16" i="25"/>
  <c r="J16" i="25"/>
  <c r="I16" i="25"/>
  <c r="H16" i="25"/>
  <c r="G16" i="25"/>
  <c r="F16" i="25"/>
  <c r="K15" i="25"/>
  <c r="J15" i="25"/>
  <c r="I15" i="25"/>
  <c r="H15" i="25"/>
  <c r="G15" i="25"/>
  <c r="F15" i="25"/>
  <c r="K14" i="25"/>
  <c r="J14" i="25"/>
  <c r="I14" i="25"/>
  <c r="H14" i="25"/>
  <c r="G14" i="25"/>
  <c r="F14" i="25"/>
  <c r="K11" i="25"/>
  <c r="K11" i="31" s="1"/>
  <c r="J11" i="25"/>
  <c r="J11" i="31" s="1"/>
  <c r="I11" i="25"/>
  <c r="I11" i="31" s="1"/>
  <c r="H11" i="25"/>
  <c r="H11" i="31" s="1"/>
  <c r="G11" i="25"/>
  <c r="G11" i="31" s="1"/>
  <c r="F11" i="25"/>
  <c r="F11" i="31" s="1"/>
  <c r="K10" i="25"/>
  <c r="K10" i="31" s="1"/>
  <c r="J10" i="25"/>
  <c r="J10" i="31" s="1"/>
  <c r="I10" i="25"/>
  <c r="I10" i="31" s="1"/>
  <c r="H10" i="25"/>
  <c r="H10" i="31" s="1"/>
  <c r="G10" i="25"/>
  <c r="G10" i="31" s="1"/>
  <c r="F10" i="25"/>
  <c r="F10" i="31" s="1"/>
  <c r="K8" i="25"/>
  <c r="K8" i="31" s="1"/>
  <c r="J8" i="25"/>
  <c r="J8" i="31" s="1"/>
  <c r="I8" i="25"/>
  <c r="I8" i="31" s="1"/>
  <c r="H8" i="25"/>
  <c r="H8" i="31" s="1"/>
  <c r="G8" i="25"/>
  <c r="G8" i="31" s="1"/>
  <c r="F8" i="25"/>
  <c r="F8" i="31" s="1"/>
  <c r="K7" i="25"/>
  <c r="K7" i="31" s="1"/>
  <c r="J7" i="25"/>
  <c r="J7" i="31" s="1"/>
  <c r="I7" i="25"/>
  <c r="I7" i="31" s="1"/>
  <c r="H7" i="25"/>
  <c r="H7" i="31" s="1"/>
  <c r="G7" i="25"/>
  <c r="G7" i="31" s="1"/>
  <c r="F7" i="25"/>
  <c r="F7" i="31" s="1"/>
  <c r="K6" i="25"/>
  <c r="K6" i="31" s="1"/>
  <c r="J6" i="25"/>
  <c r="J6" i="31" s="1"/>
  <c r="I6" i="25"/>
  <c r="I6" i="31" s="1"/>
  <c r="H6" i="25"/>
  <c r="H6" i="31" s="1"/>
  <c r="G6" i="25"/>
  <c r="G6" i="31" s="1"/>
  <c r="F6" i="25"/>
  <c r="F6" i="31" s="1"/>
  <c r="F98" i="8"/>
  <c r="F97" i="8"/>
  <c r="F96" i="8"/>
  <c r="F95" i="8"/>
  <c r="F90" i="8"/>
  <c r="F88" i="8"/>
  <c r="F87" i="8"/>
  <c r="F86" i="8"/>
  <c r="F85" i="8"/>
  <c r="F84" i="8"/>
  <c r="F83" i="8"/>
  <c r="F82" i="8"/>
  <c r="F81" i="8"/>
  <c r="F78" i="8"/>
  <c r="F77" i="8"/>
  <c r="F76" i="8"/>
  <c r="F74" i="8"/>
  <c r="F73" i="8"/>
  <c r="F72" i="8"/>
  <c r="F71" i="8"/>
  <c r="F70" i="8"/>
  <c r="F69" i="8"/>
  <c r="F68" i="8"/>
  <c r="F67" i="8"/>
  <c r="F66" i="8"/>
  <c r="F59" i="8"/>
  <c r="F58" i="8"/>
  <c r="F57" i="8"/>
  <c r="F56" i="8"/>
  <c r="F55" i="8"/>
  <c r="F53" i="8"/>
  <c r="F52" i="8"/>
  <c r="F51" i="8"/>
  <c r="F50" i="8"/>
  <c r="F46" i="8"/>
  <c r="F45" i="8"/>
  <c r="F44" i="8"/>
  <c r="F43" i="8"/>
  <c r="F42" i="8"/>
  <c r="F41" i="8"/>
  <c r="F39" i="8"/>
  <c r="F38" i="8"/>
  <c r="F37" i="8"/>
  <c r="F36" i="8"/>
  <c r="F34" i="8"/>
  <c r="F32" i="8"/>
  <c r="F31" i="8"/>
  <c r="F30" i="8"/>
  <c r="F29" i="8"/>
  <c r="F28" i="8"/>
  <c r="F27" i="8"/>
  <c r="F26" i="8"/>
  <c r="F24" i="8"/>
  <c r="F23" i="8"/>
  <c r="F21" i="8"/>
  <c r="F20" i="8"/>
  <c r="F15" i="8"/>
  <c r="F14" i="8"/>
  <c r="F6" i="8"/>
  <c r="F5" i="8" s="1"/>
  <c r="E75" i="25"/>
  <c r="E74" i="25"/>
  <c r="E72" i="25"/>
  <c r="E71" i="25"/>
  <c r="E70" i="25"/>
  <c r="E69" i="25"/>
  <c r="E67" i="25"/>
  <c r="E65" i="25"/>
  <c r="E64" i="25"/>
  <c r="E63" i="25"/>
  <c r="E62" i="25"/>
  <c r="E61" i="25"/>
  <c r="E60" i="25"/>
  <c r="E59" i="25"/>
  <c r="E56" i="25"/>
  <c r="E55" i="25"/>
  <c r="E54" i="25"/>
  <c r="E52" i="25"/>
  <c r="E50" i="25"/>
  <c r="E49" i="25"/>
  <c r="E48" i="25"/>
  <c r="E47" i="25"/>
  <c r="E46" i="25"/>
  <c r="E45" i="25"/>
  <c r="E42" i="25"/>
  <c r="E41" i="25"/>
  <c r="E39" i="25"/>
  <c r="E38" i="25"/>
  <c r="E37" i="25"/>
  <c r="E36" i="25"/>
  <c r="E35" i="25"/>
  <c r="E34" i="25"/>
  <c r="E32" i="25"/>
  <c r="E31" i="25"/>
  <c r="E30" i="25"/>
  <c r="E28" i="25"/>
  <c r="E27" i="25"/>
  <c r="E25" i="25"/>
  <c r="E24" i="25"/>
  <c r="E23" i="25"/>
  <c r="E22" i="25"/>
  <c r="E21" i="25"/>
  <c r="E20" i="25"/>
  <c r="E17" i="25"/>
  <c r="E16" i="25"/>
  <c r="E15" i="25"/>
  <c r="E14" i="25"/>
  <c r="E11" i="25"/>
  <c r="E10" i="25"/>
  <c r="E8" i="25"/>
  <c r="E7" i="25"/>
  <c r="E6" i="25"/>
  <c r="F13" i="8" l="1"/>
  <c r="F25" i="8"/>
  <c r="G5" i="31"/>
  <c r="I69" i="31"/>
  <c r="G9" i="31"/>
  <c r="J69" i="31"/>
  <c r="I9" i="31"/>
  <c r="G69" i="31"/>
  <c r="J9" i="31"/>
  <c r="H69" i="31"/>
  <c r="G21" i="31"/>
  <c r="H9" i="31"/>
  <c r="K9" i="31"/>
  <c r="G29" i="31"/>
  <c r="D68" i="31"/>
  <c r="E6" i="31"/>
  <c r="O91" i="8"/>
  <c r="N91" i="8"/>
  <c r="M91" i="8"/>
  <c r="G91" i="8"/>
  <c r="F91" i="8"/>
  <c r="F36" i="17"/>
  <c r="F35" i="17" s="1"/>
  <c r="E36" i="17"/>
  <c r="E35" i="17" s="1"/>
  <c r="C36" i="17"/>
  <c r="J35" i="17"/>
  <c r="G36" i="17" l="1"/>
  <c r="G35" i="17" s="1"/>
  <c r="I36" i="17"/>
  <c r="I35" i="17" s="1"/>
  <c r="H91" i="8"/>
  <c r="J91" i="8"/>
  <c r="H36" i="17"/>
  <c r="H35" i="17" s="1"/>
  <c r="I91" i="8"/>
  <c r="D71" i="31"/>
  <c r="L91" i="8" l="1"/>
  <c r="C29" i="31"/>
  <c r="R36" i="31"/>
  <c r="D36" i="31"/>
  <c r="J18" i="17"/>
  <c r="D22" i="17"/>
  <c r="C22" i="17"/>
  <c r="E91" i="8" l="1"/>
  <c r="D36" i="17"/>
  <c r="D35" i="17" s="1"/>
  <c r="D51" i="25"/>
  <c r="E22" i="17" l="1"/>
  <c r="E36" i="31"/>
  <c r="C69" i="31"/>
  <c r="D70" i="31"/>
  <c r="C66" i="31" l="1"/>
  <c r="C64" i="31"/>
  <c r="C62" i="31"/>
  <c r="C57" i="31"/>
  <c r="C49" i="31"/>
  <c r="C40" i="31"/>
  <c r="C37" i="31"/>
  <c r="C21" i="31"/>
  <c r="C17" i="31"/>
  <c r="C13" i="31"/>
  <c r="C9" i="31"/>
  <c r="C5" i="31"/>
  <c r="C4" i="31" l="1"/>
  <c r="E44" i="25" l="1"/>
  <c r="D33" i="25"/>
  <c r="E71" i="31" l="1"/>
  <c r="E70" i="31"/>
  <c r="E53" i="25"/>
  <c r="E51" i="25" l="1"/>
  <c r="D9" i="25" l="1"/>
  <c r="D67" i="31" l="1"/>
  <c r="D63" i="31"/>
  <c r="D62" i="31" s="1"/>
  <c r="D60" i="31"/>
  <c r="D59" i="31"/>
  <c r="D58" i="31"/>
  <c r="D54" i="31"/>
  <c r="D53" i="31"/>
  <c r="D52" i="31"/>
  <c r="D51" i="31"/>
  <c r="D50" i="31"/>
  <c r="D43" i="31"/>
  <c r="D42" i="31"/>
  <c r="D41" i="31"/>
  <c r="D46" i="31"/>
  <c r="D45" i="31"/>
  <c r="D44" i="31"/>
  <c r="D47" i="31"/>
  <c r="D32" i="31"/>
  <c r="D31" i="31"/>
  <c r="D30" i="31"/>
  <c r="D23" i="31"/>
  <c r="D22" i="31"/>
  <c r="D20" i="31"/>
  <c r="D19" i="31"/>
  <c r="D18" i="31"/>
  <c r="D14" i="31"/>
  <c r="D11" i="31"/>
  <c r="D10" i="31"/>
  <c r="D8" i="31"/>
  <c r="D7" i="31"/>
  <c r="E60" i="31"/>
  <c r="E59" i="31"/>
  <c r="E58" i="31"/>
  <c r="E54" i="31"/>
  <c r="E53" i="31"/>
  <c r="E52" i="31"/>
  <c r="E51" i="31"/>
  <c r="E46" i="31"/>
  <c r="E44" i="31"/>
  <c r="E43" i="31"/>
  <c r="E32" i="31"/>
  <c r="E31" i="31"/>
  <c r="E23" i="31"/>
  <c r="E22" i="31"/>
  <c r="D73" i="25"/>
  <c r="D66" i="25"/>
  <c r="D57" i="25"/>
  <c r="D43" i="25"/>
  <c r="D29" i="25"/>
  <c r="D26" i="25"/>
  <c r="D18" i="25"/>
  <c r="D12" i="25"/>
  <c r="D5" i="25"/>
  <c r="E20" i="31"/>
  <c r="E19" i="31"/>
  <c r="E11" i="31"/>
  <c r="E8" i="31"/>
  <c r="E7" i="31"/>
  <c r="R72" i="31"/>
  <c r="R65" i="31"/>
  <c r="R61" i="31"/>
  <c r="R56" i="31"/>
  <c r="R55" i="31"/>
  <c r="R48" i="31"/>
  <c r="R39" i="31"/>
  <c r="R38" i="31"/>
  <c r="R35" i="31"/>
  <c r="R34" i="31"/>
  <c r="R33" i="31"/>
  <c r="R28" i="31"/>
  <c r="R27" i="31"/>
  <c r="R26" i="31"/>
  <c r="R25" i="31"/>
  <c r="R24" i="31"/>
  <c r="R16" i="31"/>
  <c r="R15" i="31"/>
  <c r="R12" i="31"/>
  <c r="D4" i="25" l="1"/>
  <c r="E10" i="31"/>
  <c r="E9" i="25"/>
  <c r="E5" i="25"/>
  <c r="E43" i="25"/>
  <c r="E58" i="25"/>
  <c r="E57" i="25" s="1"/>
  <c r="E19" i="25"/>
  <c r="E18" i="25" s="1"/>
  <c r="E29" i="25"/>
  <c r="E73" i="25"/>
  <c r="E30" i="31"/>
  <c r="E50" i="31"/>
  <c r="E26" i="25"/>
  <c r="D66" i="31"/>
  <c r="E13" i="25"/>
  <c r="C4" i="33" l="1"/>
  <c r="B4" i="33"/>
  <c r="E63" i="31"/>
  <c r="E62" i="31" s="1"/>
  <c r="E18" i="31"/>
  <c r="E12" i="25"/>
  <c r="E14" i="31"/>
  <c r="E17" i="31" l="1"/>
  <c r="C38" i="17" l="1"/>
  <c r="C34" i="17"/>
  <c r="C32" i="17"/>
  <c r="C30" i="17"/>
  <c r="C29" i="17"/>
  <c r="C27" i="17"/>
  <c r="C25" i="17"/>
  <c r="C24" i="17"/>
  <c r="C21" i="17"/>
  <c r="C20" i="17"/>
  <c r="C19" i="17"/>
  <c r="C17" i="17"/>
  <c r="C16" i="17"/>
  <c r="C15" i="17"/>
  <c r="C14" i="17"/>
  <c r="C13" i="17"/>
  <c r="C11" i="17"/>
  <c r="C10" i="17"/>
  <c r="C8" i="17"/>
  <c r="C6" i="17"/>
  <c r="J37" i="17"/>
  <c r="E72" i="1"/>
  <c r="E65" i="1"/>
  <c r="E56" i="1"/>
  <c r="E52" i="1"/>
  <c r="E44" i="1"/>
  <c r="E36" i="1"/>
  <c r="E34" i="1"/>
  <c r="E30" i="1"/>
  <c r="E27" i="1"/>
  <c r="E19" i="1"/>
  <c r="E13" i="1"/>
  <c r="E9" i="1"/>
  <c r="E4" i="1"/>
  <c r="J33" i="17"/>
  <c r="J31" i="17"/>
  <c r="J28" i="17"/>
  <c r="J26" i="17"/>
  <c r="J23" i="17"/>
  <c r="J12" i="17"/>
  <c r="J9" i="17"/>
  <c r="J7" i="17"/>
  <c r="J5" i="17"/>
  <c r="C12" i="32" l="1"/>
  <c r="J4" i="17"/>
  <c r="C11" i="32"/>
  <c r="E3" i="1"/>
  <c r="C9" i="32" l="1"/>
  <c r="C10" i="32" s="1"/>
  <c r="C15" i="32" s="1"/>
  <c r="D17" i="31" l="1"/>
  <c r="F65" i="8" l="1"/>
  <c r="E55" i="31" s="1"/>
  <c r="F75" i="8"/>
  <c r="E56" i="31" s="1"/>
  <c r="L88" i="8"/>
  <c r="L85" i="8"/>
  <c r="E42" i="31"/>
  <c r="E45" i="31"/>
  <c r="E40" i="25"/>
  <c r="E47" i="31" s="1"/>
  <c r="E65" i="31"/>
  <c r="E64" i="31" s="1"/>
  <c r="F89" i="8"/>
  <c r="E34" i="17"/>
  <c r="E33" i="17" s="1"/>
  <c r="E67" i="31"/>
  <c r="F35" i="8"/>
  <c r="F49" i="8"/>
  <c r="F54" i="8"/>
  <c r="L82" i="8"/>
  <c r="F80" i="8"/>
  <c r="F94" i="8"/>
  <c r="E24" i="31"/>
  <c r="E13" i="17"/>
  <c r="F22" i="8"/>
  <c r="F16" i="8" s="1"/>
  <c r="E48" i="31"/>
  <c r="E27" i="17"/>
  <c r="E11" i="17"/>
  <c r="E16" i="31"/>
  <c r="E19" i="17"/>
  <c r="E33" i="31"/>
  <c r="F40" i="8"/>
  <c r="E6" i="17"/>
  <c r="E8" i="17"/>
  <c r="E12" i="31"/>
  <c r="E14" i="17"/>
  <c r="E25" i="31"/>
  <c r="E10" i="17"/>
  <c r="E15" i="31"/>
  <c r="E15" i="17"/>
  <c r="E26" i="31"/>
  <c r="O20" i="25"/>
  <c r="F33" i="8" l="1"/>
  <c r="E29" i="17"/>
  <c r="O21" i="25"/>
  <c r="L68" i="8"/>
  <c r="M46" i="25"/>
  <c r="Q21" i="25"/>
  <c r="N21" i="25"/>
  <c r="P63" i="25"/>
  <c r="F64" i="8"/>
  <c r="L37" i="8"/>
  <c r="L74" i="8"/>
  <c r="M21" i="25"/>
  <c r="E30" i="17"/>
  <c r="Q20" i="25"/>
  <c r="O43" i="8"/>
  <c r="E9" i="17"/>
  <c r="O64" i="25"/>
  <c r="Q31" i="25"/>
  <c r="P31" i="31" s="1"/>
  <c r="R31" i="25"/>
  <c r="Q31" i="31" s="1"/>
  <c r="E7" i="17"/>
  <c r="M85" i="8"/>
  <c r="R21" i="25"/>
  <c r="E68" i="25"/>
  <c r="N8" i="25"/>
  <c r="M8" i="31" s="1"/>
  <c r="M53" i="8"/>
  <c r="F10" i="17"/>
  <c r="L86" i="8"/>
  <c r="R20" i="25"/>
  <c r="M97" i="8"/>
  <c r="P64" i="25"/>
  <c r="P12" i="31"/>
  <c r="O17" i="25"/>
  <c r="Q25" i="25"/>
  <c r="P20" i="31" s="1"/>
  <c r="R52" i="25"/>
  <c r="Q58" i="31" s="1"/>
  <c r="N39" i="8"/>
  <c r="P22" i="25"/>
  <c r="N31" i="8"/>
  <c r="O65" i="25"/>
  <c r="F11" i="17"/>
  <c r="L15" i="8"/>
  <c r="N16" i="31" s="1"/>
  <c r="L32" i="8"/>
  <c r="P61" i="25"/>
  <c r="M7" i="25"/>
  <c r="L7" i="31" s="1"/>
  <c r="Q16" i="25"/>
  <c r="R8" i="25"/>
  <c r="Q8" i="31" s="1"/>
  <c r="M56" i="25"/>
  <c r="L60" i="31" s="1"/>
  <c r="M8" i="25"/>
  <c r="L8" i="31" s="1"/>
  <c r="E72" i="31"/>
  <c r="E69" i="31" s="1"/>
  <c r="F93" i="8"/>
  <c r="E38" i="17"/>
  <c r="E37" i="17" s="1"/>
  <c r="E20" i="17"/>
  <c r="E34" i="31"/>
  <c r="E5" i="31"/>
  <c r="E5" i="17"/>
  <c r="L24" i="8"/>
  <c r="L96" i="8"/>
  <c r="N30" i="25"/>
  <c r="M30" i="31" s="1"/>
  <c r="M86" i="8"/>
  <c r="M37" i="8"/>
  <c r="N37" i="8"/>
  <c r="Q23" i="25"/>
  <c r="L69" i="8"/>
  <c r="M61" i="25"/>
  <c r="E35" i="31"/>
  <c r="E21" i="17"/>
  <c r="E26" i="17"/>
  <c r="E17" i="17"/>
  <c r="E28" i="31"/>
  <c r="M24" i="25"/>
  <c r="L19" i="31" s="1"/>
  <c r="E25" i="17"/>
  <c r="E39" i="31"/>
  <c r="M55" i="25"/>
  <c r="L42" i="8"/>
  <c r="L29" i="8"/>
  <c r="M27" i="8"/>
  <c r="M48" i="25"/>
  <c r="L52" i="31" s="1"/>
  <c r="L30" i="8"/>
  <c r="G10" i="17"/>
  <c r="M14" i="8"/>
  <c r="N55" i="25"/>
  <c r="O62" i="25"/>
  <c r="R28" i="25"/>
  <c r="Q23" i="31" s="1"/>
  <c r="R56" i="25"/>
  <c r="Q60" i="31" s="1"/>
  <c r="M50" i="25"/>
  <c r="L54" i="31" s="1"/>
  <c r="M77" i="8"/>
  <c r="L71" i="8"/>
  <c r="M62" i="25"/>
  <c r="N15" i="25"/>
  <c r="P21" i="25"/>
  <c r="N74" i="8"/>
  <c r="M16" i="25"/>
  <c r="M15" i="25"/>
  <c r="E33" i="25"/>
  <c r="E41" i="31"/>
  <c r="L31" i="8"/>
  <c r="M28" i="25"/>
  <c r="L23" i="31" s="1"/>
  <c r="L77" i="8"/>
  <c r="L67" i="8"/>
  <c r="L84" i="8"/>
  <c r="L70" i="8"/>
  <c r="L83" i="8"/>
  <c r="Q64" i="25"/>
  <c r="E27" i="31"/>
  <c r="E16" i="17"/>
  <c r="M10" i="25"/>
  <c r="L10" i="31" s="1"/>
  <c r="L98" i="8"/>
  <c r="L39" i="8"/>
  <c r="L45" i="8"/>
  <c r="M49" i="25"/>
  <c r="L53" i="31" s="1"/>
  <c r="M17" i="25"/>
  <c r="M25" i="25"/>
  <c r="L20" i="31" s="1"/>
  <c r="M54" i="25"/>
  <c r="F48" i="8"/>
  <c r="E38" i="31"/>
  <c r="E24" i="17"/>
  <c r="M30" i="25"/>
  <c r="L30" i="31" s="1"/>
  <c r="L73" i="8"/>
  <c r="M75" i="25"/>
  <c r="L71" i="31" s="1"/>
  <c r="M52" i="25"/>
  <c r="L58" i="31" s="1"/>
  <c r="L97" i="8"/>
  <c r="N48" i="25"/>
  <c r="M52" i="31" s="1"/>
  <c r="L87" i="8"/>
  <c r="E13" i="31"/>
  <c r="M60" i="25"/>
  <c r="E61" i="31"/>
  <c r="E57" i="31" s="1"/>
  <c r="F79" i="8"/>
  <c r="E32" i="17"/>
  <c r="E31" i="17" s="1"/>
  <c r="M64" i="25"/>
  <c r="M23" i="25"/>
  <c r="E9" i="31"/>
  <c r="E49" i="31"/>
  <c r="M31" i="25"/>
  <c r="L31" i="31" s="1"/>
  <c r="Q48" i="25"/>
  <c r="P52" i="31" s="1"/>
  <c r="M20" i="25"/>
  <c r="O15" i="31" l="1"/>
  <c r="E14" i="8"/>
  <c r="F4" i="8"/>
  <c r="E66" i="25"/>
  <c r="E4" i="25" s="1"/>
  <c r="E68" i="31"/>
  <c r="E66" i="31" s="1"/>
  <c r="E28" i="17"/>
  <c r="O75" i="25"/>
  <c r="N71" i="31" s="1"/>
  <c r="E18" i="17"/>
  <c r="E29" i="31"/>
  <c r="N32" i="25"/>
  <c r="M32" i="31" s="1"/>
  <c r="O38" i="8"/>
  <c r="L72" i="8"/>
  <c r="M32" i="25"/>
  <c r="M47" i="25"/>
  <c r="L51" i="31" s="1"/>
  <c r="O14" i="25"/>
  <c r="N27" i="8"/>
  <c r="N76" i="8"/>
  <c r="M53" i="25"/>
  <c r="L27" i="8"/>
  <c r="O27" i="8"/>
  <c r="M14" i="25"/>
  <c r="M13" i="25" s="1"/>
  <c r="O86" i="8"/>
  <c r="M65" i="25"/>
  <c r="E21" i="31"/>
  <c r="N44" i="8"/>
  <c r="L44" i="8"/>
  <c r="O42" i="8"/>
  <c r="L38" i="8"/>
  <c r="O60" i="25"/>
  <c r="M63" i="25"/>
  <c r="Q63" i="25"/>
  <c r="L43" i="8"/>
  <c r="E37" i="31"/>
  <c r="O63" i="25"/>
  <c r="O31" i="25"/>
  <c r="N31" i="31" s="1"/>
  <c r="L53" i="8"/>
  <c r="L14" i="8"/>
  <c r="L13" i="8" s="1"/>
  <c r="P60" i="25"/>
  <c r="E12" i="17"/>
  <c r="O97" i="8"/>
  <c r="I28" i="31"/>
  <c r="M26" i="8"/>
  <c r="Q62" i="25"/>
  <c r="O77" i="8"/>
  <c r="Q32" i="25"/>
  <c r="P32" i="31" s="1"/>
  <c r="P20" i="25"/>
  <c r="N38" i="8"/>
  <c r="N98" i="8"/>
  <c r="O23" i="25"/>
  <c r="N60" i="25"/>
  <c r="L20" i="8"/>
  <c r="F14" i="17"/>
  <c r="L28" i="8"/>
  <c r="M73" i="8"/>
  <c r="R49" i="25"/>
  <c r="Q53" i="31" s="1"/>
  <c r="N24" i="25"/>
  <c r="M19" i="31" s="1"/>
  <c r="F64" i="31"/>
  <c r="L51" i="8"/>
  <c r="N87" i="8"/>
  <c r="N70" i="8"/>
  <c r="M31" i="8"/>
  <c r="O15" i="8"/>
  <c r="Q16" i="31" s="1"/>
  <c r="R16" i="25"/>
  <c r="R50" i="25"/>
  <c r="Q54" i="31" s="1"/>
  <c r="O88" i="8"/>
  <c r="P55" i="25"/>
  <c r="R24" i="25"/>
  <c r="Q19" i="31" s="1"/>
  <c r="Q30" i="25"/>
  <c r="P30" i="31" s="1"/>
  <c r="O72" i="8"/>
  <c r="P24" i="25"/>
  <c r="O19" i="31" s="1"/>
  <c r="P17" i="25"/>
  <c r="M32" i="8"/>
  <c r="N53" i="8"/>
  <c r="N45" i="8"/>
  <c r="G8" i="17"/>
  <c r="N86" i="8"/>
  <c r="R17" i="25"/>
  <c r="O24" i="8"/>
  <c r="N83" i="8"/>
  <c r="P65" i="25"/>
  <c r="N15" i="8"/>
  <c r="P16" i="31" s="1"/>
  <c r="O16" i="25"/>
  <c r="R62" i="25"/>
  <c r="L52" i="8"/>
  <c r="Q50" i="25"/>
  <c r="P54" i="31" s="1"/>
  <c r="I10" i="17"/>
  <c r="N88" i="8"/>
  <c r="O55" i="25"/>
  <c r="M72" i="8"/>
  <c r="M58" i="8"/>
  <c r="L58" i="8"/>
  <c r="N21" i="8"/>
  <c r="P26" i="31" s="1"/>
  <c r="O32" i="8"/>
  <c r="N54" i="25"/>
  <c r="N53" i="25" s="1"/>
  <c r="M59" i="31" s="1"/>
  <c r="G53" i="25"/>
  <c r="G59" i="31" s="1"/>
  <c r="G57" i="31" s="1"/>
  <c r="N36" i="8"/>
  <c r="O98" i="8"/>
  <c r="P16" i="25"/>
  <c r="M98" i="8"/>
  <c r="R46" i="25"/>
  <c r="M70" i="8"/>
  <c r="O31" i="8"/>
  <c r="Q24" i="31"/>
  <c r="M59" i="8"/>
  <c r="L59" i="8"/>
  <c r="R61" i="25"/>
  <c r="I29" i="25"/>
  <c r="N64" i="25"/>
  <c r="M71" i="8"/>
  <c r="M82" i="8"/>
  <c r="N77" i="8"/>
  <c r="R48" i="25"/>
  <c r="Q52" i="31" s="1"/>
  <c r="M29" i="8"/>
  <c r="O85" i="8"/>
  <c r="M42" i="8"/>
  <c r="M67" i="8"/>
  <c r="Q61" i="25"/>
  <c r="O96" i="8"/>
  <c r="M24" i="8"/>
  <c r="M84" i="8"/>
  <c r="Q7" i="25"/>
  <c r="P7" i="31" s="1"/>
  <c r="F15" i="17"/>
  <c r="L21" i="8"/>
  <c r="N26" i="31" s="1"/>
  <c r="L81" i="8"/>
  <c r="L80" i="8" s="1"/>
  <c r="N61" i="31" s="1"/>
  <c r="G80" i="8"/>
  <c r="H61" i="31" s="1"/>
  <c r="L57" i="8"/>
  <c r="M57" i="8"/>
  <c r="O73" i="8"/>
  <c r="Q17" i="25"/>
  <c r="N6" i="8"/>
  <c r="N5" i="8" s="1"/>
  <c r="Q49" i="25"/>
  <c r="P53" i="31" s="1"/>
  <c r="O39" i="8"/>
  <c r="O71" i="8"/>
  <c r="M88" i="8"/>
  <c r="L95" i="8"/>
  <c r="R64" i="25"/>
  <c r="R47" i="25"/>
  <c r="Q51" i="31" s="1"/>
  <c r="N22" i="25"/>
  <c r="Q12" i="31"/>
  <c r="L26" i="8"/>
  <c r="N62" i="25"/>
  <c r="O69" i="8"/>
  <c r="N72" i="8"/>
  <c r="M21" i="8"/>
  <c r="G15" i="17"/>
  <c r="O6" i="8"/>
  <c r="O5" i="8" s="1"/>
  <c r="O20" i="8"/>
  <c r="E23" i="17"/>
  <c r="L41" i="8"/>
  <c r="N16" i="25"/>
  <c r="Q46" i="25"/>
  <c r="M83" i="8"/>
  <c r="M34" i="8"/>
  <c r="G19" i="17"/>
  <c r="M76" i="8"/>
  <c r="F8" i="17"/>
  <c r="N12" i="31"/>
  <c r="R23" i="25"/>
  <c r="N20" i="8"/>
  <c r="R75" i="25"/>
  <c r="Q71" i="31" s="1"/>
  <c r="N65" i="25"/>
  <c r="N68" i="8"/>
  <c r="R25" i="25"/>
  <c r="Q20" i="31" s="1"/>
  <c r="N49" i="25"/>
  <c r="M53" i="31" s="1"/>
  <c r="P46" i="25"/>
  <c r="O74" i="8"/>
  <c r="P15" i="25"/>
  <c r="O41" i="8"/>
  <c r="O30" i="8"/>
  <c r="L6" i="8"/>
  <c r="L5" i="8" s="1"/>
  <c r="F6" i="17"/>
  <c r="N71" i="8"/>
  <c r="O82" i="8"/>
  <c r="N85" i="8"/>
  <c r="N61" i="25"/>
  <c r="N69" i="8"/>
  <c r="N96" i="8"/>
  <c r="L56" i="8"/>
  <c r="M56" i="8"/>
  <c r="N7" i="25"/>
  <c r="M7" i="31" s="1"/>
  <c r="G11" i="17"/>
  <c r="M15" i="8"/>
  <c r="M13" i="8" s="1"/>
  <c r="O68" i="8"/>
  <c r="O83" i="8"/>
  <c r="N50" i="25"/>
  <c r="M54" i="31" s="1"/>
  <c r="O29" i="8"/>
  <c r="O84" i="8"/>
  <c r="O21" i="8"/>
  <c r="Q26" i="31" s="1"/>
  <c r="N32" i="8"/>
  <c r="M6" i="8"/>
  <c r="G6" i="17"/>
  <c r="H11" i="17"/>
  <c r="O81" i="8"/>
  <c r="O37" i="8"/>
  <c r="R7" i="25"/>
  <c r="Q7" i="31" s="1"/>
  <c r="N73" i="8"/>
  <c r="M68" i="8"/>
  <c r="N17" i="25"/>
  <c r="R55" i="25"/>
  <c r="M39" i="8"/>
  <c r="L76" i="8"/>
  <c r="H5" i="31"/>
  <c r="G35" i="8"/>
  <c r="H34" i="31" s="1"/>
  <c r="L36" i="8"/>
  <c r="N29" i="8"/>
  <c r="P31" i="25"/>
  <c r="O31" i="31" s="1"/>
  <c r="N24" i="8"/>
  <c r="N84" i="8"/>
  <c r="Q8" i="25"/>
  <c r="P8" i="31" s="1"/>
  <c r="N97" i="8"/>
  <c r="Q52" i="25"/>
  <c r="P58" i="31" s="1"/>
  <c r="Q75" i="25"/>
  <c r="P71" i="31" s="1"/>
  <c r="R65" i="25"/>
  <c r="F53" i="25"/>
  <c r="P23" i="25"/>
  <c r="P62" i="25"/>
  <c r="N23" i="25"/>
  <c r="R60" i="25"/>
  <c r="G14" i="17"/>
  <c r="M20" i="8"/>
  <c r="N75" i="25"/>
  <c r="M71" i="31" s="1"/>
  <c r="N43" i="8"/>
  <c r="N25" i="25"/>
  <c r="M20" i="31" s="1"/>
  <c r="O46" i="25"/>
  <c r="O87" i="8"/>
  <c r="M74" i="8"/>
  <c r="G13" i="17"/>
  <c r="F9" i="17"/>
  <c r="R15" i="25"/>
  <c r="N82" i="8"/>
  <c r="O61" i="25"/>
  <c r="M45" i="8"/>
  <c r="O67" i="8"/>
  <c r="R32" i="25"/>
  <c r="Q32" i="31" s="1"/>
  <c r="M69" i="8"/>
  <c r="N30" i="8"/>
  <c r="M96" i="8"/>
  <c r="Q56" i="25"/>
  <c r="P60" i="31" s="1"/>
  <c r="P24" i="31"/>
  <c r="N28" i="25"/>
  <c r="M23" i="31" s="1"/>
  <c r="N42" i="8"/>
  <c r="Q60" i="25"/>
  <c r="O45" i="8"/>
  <c r="N34" i="8"/>
  <c r="P33" i="31" s="1"/>
  <c r="M87" i="8"/>
  <c r="O70" i="8"/>
  <c r="M43" i="8"/>
  <c r="Q28" i="25"/>
  <c r="P23" i="31" s="1"/>
  <c r="N24" i="31"/>
  <c r="F13" i="17"/>
  <c r="E40" i="31"/>
  <c r="Q15" i="25"/>
  <c r="O53" i="8"/>
  <c r="M30" i="8"/>
  <c r="L34" i="8"/>
  <c r="N33" i="31" s="1"/>
  <c r="F19" i="17"/>
  <c r="Q55" i="25"/>
  <c r="N67" i="8"/>
  <c r="Q24" i="25"/>
  <c r="P19" i="31" s="1"/>
  <c r="N56" i="25"/>
  <c r="M60" i="31" s="1"/>
  <c r="M38" i="8"/>
  <c r="L23" i="8"/>
  <c r="L22" i="8" s="1"/>
  <c r="N27" i="31" s="1"/>
  <c r="G22" i="8"/>
  <c r="P30" i="25"/>
  <c r="O30" i="31" s="1"/>
  <c r="E6" i="8" l="1"/>
  <c r="E5" i="8" s="1"/>
  <c r="M5" i="8"/>
  <c r="P25" i="31"/>
  <c r="Q25" i="31"/>
  <c r="N25" i="31"/>
  <c r="H27" i="31"/>
  <c r="G16" i="8"/>
  <c r="L25" i="8"/>
  <c r="L16" i="8" s="1"/>
  <c r="O24" i="31"/>
  <c r="O33" i="31"/>
  <c r="E34" i="8"/>
  <c r="O12" i="31"/>
  <c r="O26" i="31"/>
  <c r="E21" i="8"/>
  <c r="O16" i="31"/>
  <c r="E15" i="8"/>
  <c r="D16" i="31" s="1"/>
  <c r="O25" i="31"/>
  <c r="E20" i="8"/>
  <c r="M29" i="25"/>
  <c r="L32" i="31"/>
  <c r="L29" i="31" s="1"/>
  <c r="F51" i="25"/>
  <c r="F59" i="31"/>
  <c r="M51" i="25"/>
  <c r="L59" i="31"/>
  <c r="L57" i="31" s="1"/>
  <c r="H10" i="17"/>
  <c r="N15" i="31"/>
  <c r="M12" i="25"/>
  <c r="L14" i="31"/>
  <c r="L13" i="31" s="1"/>
  <c r="E4" i="17"/>
  <c r="P75" i="25"/>
  <c r="O71" i="31" s="1"/>
  <c r="F13" i="25"/>
  <c r="L35" i="8"/>
  <c r="I19" i="25"/>
  <c r="D10" i="17"/>
  <c r="G9" i="17"/>
  <c r="H28" i="31"/>
  <c r="M44" i="8"/>
  <c r="Q47" i="25"/>
  <c r="P51" i="31" s="1"/>
  <c r="N46" i="25"/>
  <c r="F29" i="25"/>
  <c r="I13" i="25"/>
  <c r="I14" i="31" s="1"/>
  <c r="I13" i="31" s="1"/>
  <c r="N47" i="25"/>
  <c r="M51" i="31" s="1"/>
  <c r="Q29" i="25"/>
  <c r="J29" i="25"/>
  <c r="O36" i="8"/>
  <c r="O35" i="8" s="1"/>
  <c r="Q34" i="31" s="1"/>
  <c r="Q65" i="25"/>
  <c r="R63" i="25"/>
  <c r="O44" i="8"/>
  <c r="E4" i="31"/>
  <c r="N63" i="25"/>
  <c r="P19" i="25"/>
  <c r="O18" i="31" s="1"/>
  <c r="I35" i="8"/>
  <c r="J34" i="31" s="1"/>
  <c r="Q45" i="25"/>
  <c r="Q44" i="25" s="1"/>
  <c r="P50" i="31" s="1"/>
  <c r="J44" i="25"/>
  <c r="J50" i="31" s="1"/>
  <c r="M36" i="8"/>
  <c r="M35" i="8" s="1"/>
  <c r="H35" i="8"/>
  <c r="I34" i="31" s="1"/>
  <c r="N10" i="25"/>
  <c r="M10" i="31" s="1"/>
  <c r="Q10" i="25"/>
  <c r="P10" i="31" s="1"/>
  <c r="I14" i="17"/>
  <c r="F16" i="17"/>
  <c r="O10" i="25"/>
  <c r="N10" i="31" s="1"/>
  <c r="P48" i="25"/>
  <c r="O52" i="31" s="1"/>
  <c r="N31" i="25"/>
  <c r="G29" i="25"/>
  <c r="O22" i="25"/>
  <c r="O19" i="25" s="1"/>
  <c r="N18" i="31" s="1"/>
  <c r="H19" i="25"/>
  <c r="H18" i="31" s="1"/>
  <c r="H17" i="31" s="1"/>
  <c r="F20" i="17"/>
  <c r="P49" i="25"/>
  <c r="O53" i="31" s="1"/>
  <c r="M28" i="8"/>
  <c r="M25" i="8" s="1"/>
  <c r="N56" i="8"/>
  <c r="L94" i="8"/>
  <c r="N72" i="31" s="1"/>
  <c r="H15" i="17"/>
  <c r="N59" i="8"/>
  <c r="M6" i="25"/>
  <c r="F5" i="25"/>
  <c r="N52" i="8"/>
  <c r="O28" i="25"/>
  <c r="N23" i="31" s="1"/>
  <c r="N28" i="8"/>
  <c r="I8" i="17"/>
  <c r="M81" i="8"/>
  <c r="M80" i="8" s="1"/>
  <c r="H80" i="8"/>
  <c r="I61" i="31" s="1"/>
  <c r="M51" i="8"/>
  <c r="N14" i="25"/>
  <c r="N13" i="25" s="1"/>
  <c r="G13" i="25"/>
  <c r="L55" i="8"/>
  <c r="L54" i="8" s="1"/>
  <c r="N39" i="31" s="1"/>
  <c r="G54" i="8"/>
  <c r="H39" i="31" s="1"/>
  <c r="H16" i="17"/>
  <c r="H19" i="17"/>
  <c r="I5" i="31"/>
  <c r="F5" i="17"/>
  <c r="O56" i="8"/>
  <c r="H6" i="17"/>
  <c r="D6" i="31"/>
  <c r="M22" i="25"/>
  <c r="M19" i="25" s="1"/>
  <c r="F19" i="25"/>
  <c r="I19" i="17"/>
  <c r="O59" i="8"/>
  <c r="O15" i="25"/>
  <c r="O13" i="25" s="1"/>
  <c r="N14" i="31" s="1"/>
  <c r="H13" i="25"/>
  <c r="H14" i="31" s="1"/>
  <c r="H13" i="31" s="1"/>
  <c r="O7" i="25"/>
  <c r="N7" i="31" s="1"/>
  <c r="I13" i="17"/>
  <c r="H8" i="17"/>
  <c r="O34" i="8"/>
  <c r="Q33" i="31" s="1"/>
  <c r="N14" i="8"/>
  <c r="N13" i="8" s="1"/>
  <c r="Q54" i="25"/>
  <c r="Q53" i="25" s="1"/>
  <c r="J53" i="25"/>
  <c r="G17" i="17"/>
  <c r="P28" i="25"/>
  <c r="O23" i="31" s="1"/>
  <c r="I6" i="17"/>
  <c r="Q22" i="25"/>
  <c r="Q19" i="25" s="1"/>
  <c r="J19" i="25"/>
  <c r="R74" i="25"/>
  <c r="K73" i="25"/>
  <c r="O58" i="8"/>
  <c r="O52" i="8"/>
  <c r="R22" i="25"/>
  <c r="R19" i="25" s="1"/>
  <c r="K19" i="25"/>
  <c r="N57" i="8"/>
  <c r="P56" i="25"/>
  <c r="O60" i="31" s="1"/>
  <c r="H22" i="8"/>
  <c r="M23" i="8"/>
  <c r="M22" i="8" s="1"/>
  <c r="I73" i="25"/>
  <c r="P74" i="25"/>
  <c r="O70" i="31" s="1"/>
  <c r="O28" i="8"/>
  <c r="O45" i="25"/>
  <c r="O44" i="25" s="1"/>
  <c r="N50" i="31" s="1"/>
  <c r="H44" i="25"/>
  <c r="H50" i="31" s="1"/>
  <c r="J80" i="8"/>
  <c r="N41" i="8"/>
  <c r="P45" i="25"/>
  <c r="P44" i="25" s="1"/>
  <c r="O50" i="31" s="1"/>
  <c r="I44" i="25"/>
  <c r="I50" i="31" s="1"/>
  <c r="O52" i="25"/>
  <c r="N58" i="31" s="1"/>
  <c r="F32" i="17"/>
  <c r="F31" i="17" s="1"/>
  <c r="G79" i="8"/>
  <c r="M74" i="25"/>
  <c r="F73" i="25"/>
  <c r="O95" i="8"/>
  <c r="O94" i="8" s="1"/>
  <c r="J93" i="8"/>
  <c r="O24" i="25"/>
  <c r="N19" i="31" s="1"/>
  <c r="H53" i="25"/>
  <c r="H59" i="31" s="1"/>
  <c r="H57" i="31" s="1"/>
  <c r="O54" i="25"/>
  <c r="O53" i="25" s="1"/>
  <c r="N59" i="31" s="1"/>
  <c r="O56" i="25"/>
  <c r="N60" i="31" s="1"/>
  <c r="N23" i="8"/>
  <c r="N22" i="8" s="1"/>
  <c r="P27" i="31" s="1"/>
  <c r="I22" i="8"/>
  <c r="M95" i="8"/>
  <c r="M94" i="8" s="1"/>
  <c r="O51" i="8"/>
  <c r="O8" i="25"/>
  <c r="N8" i="31" s="1"/>
  <c r="O30" i="25"/>
  <c r="N30" i="31" s="1"/>
  <c r="H29" i="25"/>
  <c r="R30" i="25"/>
  <c r="K29" i="25"/>
  <c r="M45" i="25"/>
  <c r="M44" i="25" s="1"/>
  <c r="F44" i="25"/>
  <c r="R54" i="25"/>
  <c r="R53" i="25" s="1"/>
  <c r="K53" i="25"/>
  <c r="P54" i="25"/>
  <c r="P53" i="25" s="1"/>
  <c r="O59" i="31" s="1"/>
  <c r="I53" i="25"/>
  <c r="I59" i="31" s="1"/>
  <c r="M41" i="8"/>
  <c r="I11" i="17"/>
  <c r="I15" i="17"/>
  <c r="I93" i="8"/>
  <c r="N95" i="8"/>
  <c r="N94" i="8" s="1"/>
  <c r="O47" i="25"/>
  <c r="N51" i="31" s="1"/>
  <c r="N58" i="8"/>
  <c r="J28" i="31"/>
  <c r="N26" i="8"/>
  <c r="O49" i="25"/>
  <c r="N53" i="31" s="1"/>
  <c r="O26" i="8"/>
  <c r="K28" i="31"/>
  <c r="P10" i="25"/>
  <c r="O10" i="31" s="1"/>
  <c r="M72" i="25"/>
  <c r="M11" i="25"/>
  <c r="F9" i="25"/>
  <c r="O32" i="25"/>
  <c r="N32" i="31" s="1"/>
  <c r="N6" i="25"/>
  <c r="G5" i="25"/>
  <c r="H13" i="17"/>
  <c r="N20" i="25"/>
  <c r="N19" i="25" s="1"/>
  <c r="G19" i="25"/>
  <c r="Q14" i="25"/>
  <c r="Q13" i="25" s="1"/>
  <c r="J13" i="25"/>
  <c r="O25" i="25"/>
  <c r="N20" i="31" s="1"/>
  <c r="R45" i="25"/>
  <c r="R44" i="25" s="1"/>
  <c r="K44" i="25"/>
  <c r="O80" i="8"/>
  <c r="Q74" i="25"/>
  <c r="J73" i="25"/>
  <c r="O23" i="8"/>
  <c r="O22" i="8" s="1"/>
  <c r="Q27" i="31" s="1"/>
  <c r="J22" i="8"/>
  <c r="R10" i="25"/>
  <c r="Q10" i="31" s="1"/>
  <c r="P47" i="25"/>
  <c r="O51" i="31" s="1"/>
  <c r="L50" i="8"/>
  <c r="L49" i="8" s="1"/>
  <c r="N38" i="31" s="1"/>
  <c r="G49" i="8"/>
  <c r="H38" i="31" s="1"/>
  <c r="L79" i="8"/>
  <c r="H32" i="17"/>
  <c r="H31" i="17" s="1"/>
  <c r="M52" i="8"/>
  <c r="H14" i="17"/>
  <c r="N35" i="8"/>
  <c r="P34" i="31" s="1"/>
  <c r="H54" i="8"/>
  <c r="I39" i="31" s="1"/>
  <c r="M55" i="8"/>
  <c r="M54" i="8" s="1"/>
  <c r="O76" i="8"/>
  <c r="O74" i="25"/>
  <c r="N70" i="31" s="1"/>
  <c r="H73" i="25"/>
  <c r="P8" i="25"/>
  <c r="O8" i="31" s="1"/>
  <c r="P25" i="25"/>
  <c r="O20" i="31" s="1"/>
  <c r="K13" i="25"/>
  <c r="R14" i="25"/>
  <c r="R13" i="25" s="1"/>
  <c r="O48" i="25"/>
  <c r="N52" i="31" s="1"/>
  <c r="N52" i="25"/>
  <c r="P7" i="25"/>
  <c r="O7" i="31" s="1"/>
  <c r="P50" i="25"/>
  <c r="O54" i="31" s="1"/>
  <c r="O50" i="25"/>
  <c r="N54" i="31" s="1"/>
  <c r="P52" i="25"/>
  <c r="O58" i="31" s="1"/>
  <c r="O57" i="8"/>
  <c r="P32" i="25"/>
  <c r="O32" i="31" s="1"/>
  <c r="O14" i="8"/>
  <c r="O13" i="8" s="1"/>
  <c r="N51" i="8"/>
  <c r="I80" i="8"/>
  <c r="N81" i="8"/>
  <c r="N80" i="8" s="1"/>
  <c r="E13" i="8" l="1"/>
  <c r="H21" i="31"/>
  <c r="M16" i="8"/>
  <c r="K27" i="31"/>
  <c r="K21" i="31" s="1"/>
  <c r="J16" i="8"/>
  <c r="J27" i="31"/>
  <c r="J21" i="31" s="1"/>
  <c r="I16" i="8"/>
  <c r="I27" i="31"/>
  <c r="I21" i="31" s="1"/>
  <c r="H16" i="8"/>
  <c r="O28" i="31"/>
  <c r="I17" i="17"/>
  <c r="E25" i="8"/>
  <c r="D11" i="17"/>
  <c r="O25" i="8"/>
  <c r="O16" i="8" s="1"/>
  <c r="N25" i="8"/>
  <c r="P28" i="31" s="1"/>
  <c r="O61" i="31"/>
  <c r="O57" i="31" s="1"/>
  <c r="E80" i="8"/>
  <c r="D61" i="31" s="1"/>
  <c r="D57" i="31" s="1"/>
  <c r="O39" i="31"/>
  <c r="E54" i="8"/>
  <c r="O72" i="31"/>
  <c r="O69" i="31" s="1"/>
  <c r="E94" i="8"/>
  <c r="O27" i="31"/>
  <c r="E22" i="8"/>
  <c r="D16" i="17" s="1"/>
  <c r="O34" i="31"/>
  <c r="E35" i="8"/>
  <c r="D20" i="17" s="1"/>
  <c r="N37" i="31"/>
  <c r="H37" i="31"/>
  <c r="N13" i="31"/>
  <c r="N57" i="31"/>
  <c r="H9" i="17"/>
  <c r="Q15" i="31"/>
  <c r="Q18" i="25"/>
  <c r="P18" i="31"/>
  <c r="P17" i="31" s="1"/>
  <c r="K43" i="25"/>
  <c r="K50" i="31"/>
  <c r="M43" i="25"/>
  <c r="L50" i="31"/>
  <c r="L49" i="31" s="1"/>
  <c r="R73" i="25"/>
  <c r="Q70" i="31"/>
  <c r="J51" i="25"/>
  <c r="J59" i="31"/>
  <c r="F18" i="25"/>
  <c r="F18" i="31"/>
  <c r="F17" i="31" s="1"/>
  <c r="G12" i="25"/>
  <c r="G14" i="31"/>
  <c r="G13" i="31" s="1"/>
  <c r="N17" i="31"/>
  <c r="R43" i="25"/>
  <c r="Q50" i="31"/>
  <c r="K5" i="31"/>
  <c r="K18" i="25"/>
  <c r="K18" i="31"/>
  <c r="K17" i="31" s="1"/>
  <c r="J18" i="25"/>
  <c r="J18" i="31"/>
  <c r="J17" i="31" s="1"/>
  <c r="Q51" i="25"/>
  <c r="P59" i="31"/>
  <c r="M18" i="25"/>
  <c r="L18" i="31"/>
  <c r="L17" i="31" s="1"/>
  <c r="N12" i="25"/>
  <c r="M14" i="31"/>
  <c r="M13" i="31" s="1"/>
  <c r="P15" i="31"/>
  <c r="N34" i="31"/>
  <c r="G18" i="25"/>
  <c r="G18" i="31"/>
  <c r="G17" i="31" s="1"/>
  <c r="K51" i="25"/>
  <c r="K59" i="31"/>
  <c r="O93" i="8"/>
  <c r="Q72" i="31"/>
  <c r="J5" i="31"/>
  <c r="F12" i="25"/>
  <c r="F14" i="31"/>
  <c r="F13" i="31" s="1"/>
  <c r="N51" i="25"/>
  <c r="M58" i="31"/>
  <c r="M57" i="31" s="1"/>
  <c r="R29" i="25"/>
  <c r="Q30" i="31"/>
  <c r="R18" i="25"/>
  <c r="Q18" i="31"/>
  <c r="Q17" i="31" s="1"/>
  <c r="I57" i="31"/>
  <c r="M5" i="25"/>
  <c r="L6" i="31"/>
  <c r="L5" i="31" s="1"/>
  <c r="I18" i="25"/>
  <c r="I18" i="31"/>
  <c r="I17" i="31" s="1"/>
  <c r="Q12" i="25"/>
  <c r="P14" i="31"/>
  <c r="N5" i="25"/>
  <c r="M6" i="31"/>
  <c r="M5" i="31" s="1"/>
  <c r="N79" i="8"/>
  <c r="P61" i="31"/>
  <c r="R12" i="25"/>
  <c r="Q14" i="31"/>
  <c r="Q73" i="25"/>
  <c r="P70" i="31"/>
  <c r="N18" i="25"/>
  <c r="M18" i="31"/>
  <c r="M17" i="31" s="1"/>
  <c r="N93" i="8"/>
  <c r="P72" i="31"/>
  <c r="R51" i="25"/>
  <c r="Q59" i="31"/>
  <c r="J79" i="8"/>
  <c r="K61" i="31"/>
  <c r="O17" i="31"/>
  <c r="N29" i="25"/>
  <c r="M31" i="31"/>
  <c r="M29" i="31" s="1"/>
  <c r="D28" i="31"/>
  <c r="N28" i="31"/>
  <c r="J12" i="25"/>
  <c r="J14" i="31"/>
  <c r="J13" i="31" s="1"/>
  <c r="I79" i="8"/>
  <c r="J61" i="31"/>
  <c r="K12" i="25"/>
  <c r="K14" i="31"/>
  <c r="K13" i="31" s="1"/>
  <c r="O79" i="8"/>
  <c r="Q61" i="31"/>
  <c r="M9" i="25"/>
  <c r="L11" i="31"/>
  <c r="L9" i="31" s="1"/>
  <c r="F43" i="25"/>
  <c r="F50" i="31"/>
  <c r="M73" i="25"/>
  <c r="L70" i="31"/>
  <c r="L69" i="31" s="1"/>
  <c r="N69" i="31"/>
  <c r="H20" i="17"/>
  <c r="Q43" i="25"/>
  <c r="H17" i="17"/>
  <c r="H12" i="17" s="1"/>
  <c r="D15" i="31"/>
  <c r="P14" i="25"/>
  <c r="P13" i="25" s="1"/>
  <c r="F17" i="17"/>
  <c r="F12" i="17" s="1"/>
  <c r="J43" i="25"/>
  <c r="M70" i="25"/>
  <c r="M67" i="25"/>
  <c r="L67" i="31" s="1"/>
  <c r="Q71" i="25"/>
  <c r="J35" i="8"/>
  <c r="K34" i="31" s="1"/>
  <c r="M69" i="25"/>
  <c r="N70" i="25"/>
  <c r="I9" i="17"/>
  <c r="M71" i="25"/>
  <c r="G51" i="25"/>
  <c r="N45" i="25"/>
  <c r="N44" i="25" s="1"/>
  <c r="G44" i="25"/>
  <c r="N72" i="25"/>
  <c r="N66" i="8"/>
  <c r="N65" i="8" s="1"/>
  <c r="P55" i="31" s="1"/>
  <c r="I65" i="8"/>
  <c r="J55" i="31" s="1"/>
  <c r="O55" i="8"/>
  <c r="O54" i="8" s="1"/>
  <c r="Q39" i="31" s="1"/>
  <c r="J54" i="8"/>
  <c r="K39" i="31" s="1"/>
  <c r="H51" i="25"/>
  <c r="F57" i="31"/>
  <c r="H49" i="8"/>
  <c r="I38" i="31" s="1"/>
  <c r="I37" i="31" s="1"/>
  <c r="M50" i="8"/>
  <c r="M49" i="8" s="1"/>
  <c r="P73" i="25"/>
  <c r="N55" i="8"/>
  <c r="N54" i="8" s="1"/>
  <c r="P39" i="31" s="1"/>
  <c r="I54" i="8"/>
  <c r="J39" i="31" s="1"/>
  <c r="H12" i="25"/>
  <c r="F69" i="31"/>
  <c r="F38" i="17"/>
  <c r="F37" i="17" s="1"/>
  <c r="G93" i="8"/>
  <c r="G5" i="17"/>
  <c r="D33" i="31"/>
  <c r="D19" i="17"/>
  <c r="L66" i="8"/>
  <c r="L65" i="8" s="1"/>
  <c r="N55" i="31" s="1"/>
  <c r="G65" i="8"/>
  <c r="H55" i="31" s="1"/>
  <c r="I25" i="17"/>
  <c r="D25" i="31"/>
  <c r="D14" i="17"/>
  <c r="M78" i="8"/>
  <c r="M75" i="8" s="1"/>
  <c r="H75" i="8"/>
  <c r="I56" i="31" s="1"/>
  <c r="M42" i="25"/>
  <c r="M39" i="25"/>
  <c r="L46" i="31" s="1"/>
  <c r="P18" i="25"/>
  <c r="D8" i="17"/>
  <c r="D12" i="31"/>
  <c r="O12" i="25"/>
  <c r="L78" i="8"/>
  <c r="L75" i="8" s="1"/>
  <c r="N56" i="31" s="1"/>
  <c r="G75" i="8"/>
  <c r="H56" i="31" s="1"/>
  <c r="H18" i="25"/>
  <c r="N71" i="25"/>
  <c r="G73" i="25"/>
  <c r="N74" i="25"/>
  <c r="O29" i="25"/>
  <c r="N50" i="8"/>
  <c r="N49" i="8" s="1"/>
  <c r="P38" i="31" s="1"/>
  <c r="I49" i="8"/>
  <c r="J38" i="31" s="1"/>
  <c r="F25" i="17"/>
  <c r="G32" i="17"/>
  <c r="G31" i="17" s="1"/>
  <c r="H79" i="8"/>
  <c r="G25" i="17"/>
  <c r="O66" i="8"/>
  <c r="O65" i="8" s="1"/>
  <c r="Q55" i="31" s="1"/>
  <c r="J65" i="8"/>
  <c r="K55" i="31" s="1"/>
  <c r="O18" i="25"/>
  <c r="O71" i="25"/>
  <c r="L46" i="8"/>
  <c r="L40" i="8" s="1"/>
  <c r="G40" i="8"/>
  <c r="D6" i="17"/>
  <c r="J5" i="25"/>
  <c r="Q6" i="25"/>
  <c r="O70" i="25"/>
  <c r="R72" i="25"/>
  <c r="M36" i="25"/>
  <c r="L43" i="31" s="1"/>
  <c r="H43" i="25"/>
  <c r="G16" i="17"/>
  <c r="O72" i="25"/>
  <c r="F7" i="17"/>
  <c r="O43" i="25"/>
  <c r="M35" i="25"/>
  <c r="L42" i="31" s="1"/>
  <c r="G7" i="17"/>
  <c r="H5" i="17"/>
  <c r="R6" i="25"/>
  <c r="K5" i="25"/>
  <c r="H25" i="17"/>
  <c r="I32" i="17"/>
  <c r="I31" i="17" s="1"/>
  <c r="M79" i="8"/>
  <c r="L93" i="8"/>
  <c r="H38" i="17"/>
  <c r="H37" i="17" s="1"/>
  <c r="G20" i="17"/>
  <c r="M59" i="25"/>
  <c r="M58" i="25" s="1"/>
  <c r="F58" i="25"/>
  <c r="P6" i="25"/>
  <c r="O6" i="31" s="1"/>
  <c r="I5" i="25"/>
  <c r="M66" i="8"/>
  <c r="M65" i="8" s="1"/>
  <c r="H65" i="8"/>
  <c r="I55" i="31" s="1"/>
  <c r="I16" i="17"/>
  <c r="F24" i="17"/>
  <c r="G48" i="8"/>
  <c r="R70" i="25"/>
  <c r="D24" i="31"/>
  <c r="D13" i="17"/>
  <c r="Q72" i="25"/>
  <c r="I51" i="25"/>
  <c r="M93" i="8"/>
  <c r="I38" i="17"/>
  <c r="I37" i="17" s="1"/>
  <c r="I43" i="25"/>
  <c r="O50" i="8"/>
  <c r="O49" i="8" s="1"/>
  <c r="Q38" i="31" s="1"/>
  <c r="J49" i="8"/>
  <c r="K38" i="31" s="1"/>
  <c r="P71" i="25"/>
  <c r="I20" i="17"/>
  <c r="O6" i="25"/>
  <c r="N6" i="31" s="1"/>
  <c r="N5" i="31" s="1"/>
  <c r="H5" i="25"/>
  <c r="O73" i="25"/>
  <c r="H24" i="17"/>
  <c r="L48" i="8"/>
  <c r="Q70" i="25"/>
  <c r="I12" i="25"/>
  <c r="P72" i="25"/>
  <c r="P51" i="25"/>
  <c r="M38" i="25"/>
  <c r="L45" i="31" s="1"/>
  <c r="M37" i="25"/>
  <c r="L44" i="31" s="1"/>
  <c r="G38" i="17"/>
  <c r="G37" i="17" s="1"/>
  <c r="H93" i="8"/>
  <c r="O51" i="25"/>
  <c r="P43" i="25"/>
  <c r="P29" i="25"/>
  <c r="I5" i="17"/>
  <c r="M27" i="25"/>
  <c r="F26" i="25"/>
  <c r="D26" i="31"/>
  <c r="D15" i="17"/>
  <c r="R71" i="25"/>
  <c r="D9" i="17" l="1"/>
  <c r="D32" i="17"/>
  <c r="D31" i="17" s="1"/>
  <c r="E79" i="8"/>
  <c r="N16" i="8"/>
  <c r="E16" i="8"/>
  <c r="Q28" i="31"/>
  <c r="J57" i="31"/>
  <c r="D27" i="31"/>
  <c r="D21" i="31" s="1"/>
  <c r="O56" i="31"/>
  <c r="E75" i="8"/>
  <c r="O38" i="31"/>
  <c r="O37" i="31" s="1"/>
  <c r="E49" i="8"/>
  <c r="D38" i="31" s="1"/>
  <c r="O55" i="31"/>
  <c r="E65" i="8"/>
  <c r="I49" i="31"/>
  <c r="K37" i="31"/>
  <c r="Q37" i="31"/>
  <c r="J37" i="31"/>
  <c r="P57" i="31"/>
  <c r="D34" i="31"/>
  <c r="P13" i="31"/>
  <c r="H49" i="31"/>
  <c r="N49" i="31"/>
  <c r="P37" i="31"/>
  <c r="Q57" i="31"/>
  <c r="D17" i="17"/>
  <c r="D12" i="17" s="1"/>
  <c r="H35" i="31"/>
  <c r="N73" i="25"/>
  <c r="M70" i="31"/>
  <c r="M69" i="31" s="1"/>
  <c r="M26" i="25"/>
  <c r="L22" i="31"/>
  <c r="L21" i="31" s="1"/>
  <c r="R5" i="25"/>
  <c r="Q6" i="31"/>
  <c r="Q5" i="31" s="1"/>
  <c r="Q5" i="25"/>
  <c r="P6" i="31"/>
  <c r="P5" i="31" s="1"/>
  <c r="N35" i="31"/>
  <c r="G43" i="25"/>
  <c r="G50" i="31"/>
  <c r="G49" i="31" s="1"/>
  <c r="Q13" i="31"/>
  <c r="N43" i="25"/>
  <c r="M50" i="31"/>
  <c r="M49" i="31" s="1"/>
  <c r="Q69" i="31"/>
  <c r="K57" i="31"/>
  <c r="P12" i="25"/>
  <c r="O14" i="31"/>
  <c r="O13" i="31" s="1"/>
  <c r="O5" i="31"/>
  <c r="F57" i="25"/>
  <c r="F63" i="31"/>
  <c r="M57" i="25"/>
  <c r="L63" i="31"/>
  <c r="L62" i="31" s="1"/>
  <c r="P69" i="31"/>
  <c r="F23" i="17"/>
  <c r="D13" i="31"/>
  <c r="M68" i="25"/>
  <c r="L68" i="31" s="1"/>
  <c r="L66" i="31" s="1"/>
  <c r="F68" i="25"/>
  <c r="P70" i="25"/>
  <c r="H23" i="17"/>
  <c r="F37" i="31"/>
  <c r="I48" i="8"/>
  <c r="N48" i="8"/>
  <c r="G12" i="17"/>
  <c r="O48" i="8"/>
  <c r="I26" i="25"/>
  <c r="P27" i="25"/>
  <c r="O22" i="31" s="1"/>
  <c r="O21" i="31" s="1"/>
  <c r="F30" i="17"/>
  <c r="R59" i="25"/>
  <c r="R58" i="25" s="1"/>
  <c r="K58" i="25"/>
  <c r="R11" i="25"/>
  <c r="K9" i="25"/>
  <c r="R67" i="25"/>
  <c r="Q67" i="31" s="1"/>
  <c r="Q35" i="25"/>
  <c r="P42" i="31" s="1"/>
  <c r="O59" i="25"/>
  <c r="O58" i="25" s="1"/>
  <c r="N63" i="31" s="1"/>
  <c r="N62" i="31" s="1"/>
  <c r="H58" i="25"/>
  <c r="H63" i="31" s="1"/>
  <c r="H62" i="31" s="1"/>
  <c r="R36" i="25"/>
  <c r="Q43" i="31" s="1"/>
  <c r="F29" i="31"/>
  <c r="F21" i="17"/>
  <c r="H30" i="17"/>
  <c r="G30" i="17"/>
  <c r="O78" i="8"/>
  <c r="O75" i="8" s="1"/>
  <c r="J75" i="8"/>
  <c r="O42" i="25"/>
  <c r="R39" i="25"/>
  <c r="Q46" i="31" s="1"/>
  <c r="P42" i="25"/>
  <c r="I58" i="25"/>
  <c r="I63" i="31" s="1"/>
  <c r="I62" i="31" s="1"/>
  <c r="P59" i="25"/>
  <c r="P58" i="25" s="1"/>
  <c r="O63" i="31" s="1"/>
  <c r="O62" i="31" s="1"/>
  <c r="N37" i="25"/>
  <c r="M44" i="31" s="1"/>
  <c r="Q59" i="25"/>
  <c r="Q58" i="25" s="1"/>
  <c r="J58" i="25"/>
  <c r="E93" i="8"/>
  <c r="D72" i="31"/>
  <c r="D69" i="31" s="1"/>
  <c r="D38" i="17"/>
  <c r="D37" i="17" s="1"/>
  <c r="R35" i="25"/>
  <c r="Q42" i="31" s="1"/>
  <c r="M46" i="8"/>
  <c r="M40" i="8" s="1"/>
  <c r="E40" i="8" s="1"/>
  <c r="E33" i="8" s="1"/>
  <c r="H40" i="8"/>
  <c r="N27" i="25"/>
  <c r="G26" i="25"/>
  <c r="G29" i="17"/>
  <c r="H64" i="8"/>
  <c r="Q36" i="25"/>
  <c r="P43" i="31" s="1"/>
  <c r="H21" i="17"/>
  <c r="I29" i="17"/>
  <c r="M64" i="8"/>
  <c r="P5" i="25"/>
  <c r="F27" i="17"/>
  <c r="N48" i="31"/>
  <c r="R42" i="25"/>
  <c r="N59" i="25"/>
  <c r="N58" i="25" s="1"/>
  <c r="G58" i="25"/>
  <c r="D5" i="17"/>
  <c r="Q38" i="25"/>
  <c r="P45" i="31" s="1"/>
  <c r="N78" i="8"/>
  <c r="N75" i="8" s="1"/>
  <c r="I75" i="8"/>
  <c r="O69" i="25"/>
  <c r="O68" i="25" s="1"/>
  <c r="N68" i="31" s="1"/>
  <c r="H68" i="25"/>
  <c r="H68" i="31" s="1"/>
  <c r="H66" i="31" s="1"/>
  <c r="D39" i="31"/>
  <c r="D25" i="17"/>
  <c r="R37" i="25"/>
  <c r="Q44" i="31" s="1"/>
  <c r="R38" i="25"/>
  <c r="Q45" i="31" s="1"/>
  <c r="F5" i="31"/>
  <c r="P69" i="25"/>
  <c r="I7" i="17"/>
  <c r="Q42" i="25"/>
  <c r="M34" i="25"/>
  <c r="L41" i="31" s="1"/>
  <c r="Q27" i="25"/>
  <c r="J26" i="25"/>
  <c r="O27" i="25"/>
  <c r="N22" i="31" s="1"/>
  <c r="N21" i="31" s="1"/>
  <c r="H26" i="25"/>
  <c r="F21" i="31"/>
  <c r="I12" i="17"/>
  <c r="I30" i="17"/>
  <c r="O46" i="8"/>
  <c r="O40" i="8" s="1"/>
  <c r="J40" i="8"/>
  <c r="Q69" i="25"/>
  <c r="Q68" i="25" s="1"/>
  <c r="P68" i="31" s="1"/>
  <c r="J68" i="25"/>
  <c r="J68" i="31" s="1"/>
  <c r="J66" i="31" s="1"/>
  <c r="N69" i="25"/>
  <c r="N68" i="25" s="1"/>
  <c r="M68" i="31" s="1"/>
  <c r="G68" i="25"/>
  <c r="G68" i="31" s="1"/>
  <c r="G66" i="31" s="1"/>
  <c r="Q67" i="25"/>
  <c r="P67" i="31" s="1"/>
  <c r="M41" i="25"/>
  <c r="M40" i="25" s="1"/>
  <c r="L47" i="31" s="1"/>
  <c r="F40" i="25"/>
  <c r="F47" i="31" s="1"/>
  <c r="Q11" i="25"/>
  <c r="J9" i="25"/>
  <c r="N35" i="25"/>
  <c r="M42" i="31" s="1"/>
  <c r="Q37" i="25"/>
  <c r="P44" i="31" s="1"/>
  <c r="N38" i="25"/>
  <c r="M45" i="31" s="1"/>
  <c r="O5" i="25"/>
  <c r="R27" i="25"/>
  <c r="K26" i="25"/>
  <c r="H7" i="17"/>
  <c r="N36" i="25"/>
  <c r="M43" i="31" s="1"/>
  <c r="R69" i="25"/>
  <c r="R68" i="25" s="1"/>
  <c r="Q68" i="31" s="1"/>
  <c r="K68" i="25"/>
  <c r="K68" i="31" s="1"/>
  <c r="K66" i="31" s="1"/>
  <c r="Q39" i="25"/>
  <c r="P46" i="31" s="1"/>
  <c r="F29" i="17"/>
  <c r="G64" i="8"/>
  <c r="N67" i="25"/>
  <c r="M67" i="31" s="1"/>
  <c r="I24" i="17"/>
  <c r="I23" i="17" s="1"/>
  <c r="M48" i="8"/>
  <c r="N46" i="8"/>
  <c r="N40" i="8" s="1"/>
  <c r="I40" i="8"/>
  <c r="N39" i="25"/>
  <c r="M46" i="31" s="1"/>
  <c r="N42" i="25"/>
  <c r="H29" i="17"/>
  <c r="L64" i="8"/>
  <c r="G24" i="17"/>
  <c r="G23" i="17" s="1"/>
  <c r="H48" i="8"/>
  <c r="J48" i="8"/>
  <c r="M66" i="25" l="1"/>
  <c r="E48" i="8"/>
  <c r="D24" i="17"/>
  <c r="D23" i="17" s="1"/>
  <c r="D5" i="31"/>
  <c r="Q66" i="31"/>
  <c r="O49" i="31"/>
  <c r="M66" i="31"/>
  <c r="L40" i="31"/>
  <c r="L4" i="31" s="1"/>
  <c r="B3" i="33" s="1"/>
  <c r="N64" i="8"/>
  <c r="P56" i="31"/>
  <c r="P49" i="31" s="1"/>
  <c r="J57" i="25"/>
  <c r="J63" i="31"/>
  <c r="J62" i="31" s="1"/>
  <c r="J35" i="31"/>
  <c r="P35" i="31"/>
  <c r="Q35" i="31"/>
  <c r="I64" i="8"/>
  <c r="J56" i="31"/>
  <c r="J49" i="31" s="1"/>
  <c r="K57" i="25"/>
  <c r="K63" i="31"/>
  <c r="K62" i="31" s="1"/>
  <c r="G57" i="25"/>
  <c r="G63" i="31"/>
  <c r="G62" i="31" s="1"/>
  <c r="N26" i="25"/>
  <c r="M22" i="31"/>
  <c r="M21" i="31" s="1"/>
  <c r="Q57" i="25"/>
  <c r="P63" i="31"/>
  <c r="P62" i="31" s="1"/>
  <c r="J64" i="8"/>
  <c r="K56" i="31"/>
  <c r="K49" i="31" s="1"/>
  <c r="R57" i="25"/>
  <c r="Q63" i="31"/>
  <c r="Q62" i="31" s="1"/>
  <c r="R9" i="25"/>
  <c r="Q11" i="31"/>
  <c r="Q9" i="31" s="1"/>
  <c r="R26" i="25"/>
  <c r="Q22" i="31"/>
  <c r="Q21" i="31" s="1"/>
  <c r="P66" i="31"/>
  <c r="N57" i="25"/>
  <c r="M63" i="31"/>
  <c r="M62" i="31" s="1"/>
  <c r="I35" i="31"/>
  <c r="O64" i="8"/>
  <c r="Q56" i="31"/>
  <c r="Q49" i="31" s="1"/>
  <c r="F66" i="25"/>
  <c r="F68" i="31"/>
  <c r="F66" i="31" s="1"/>
  <c r="Q9" i="25"/>
  <c r="P11" i="31"/>
  <c r="P9" i="31" s="1"/>
  <c r="K35" i="31"/>
  <c r="Q26" i="25"/>
  <c r="P22" i="31"/>
  <c r="P21" i="31" s="1"/>
  <c r="O35" i="31"/>
  <c r="F49" i="31"/>
  <c r="R66" i="25"/>
  <c r="I68" i="25"/>
  <c r="I68" i="31" s="1"/>
  <c r="I66" i="31" s="1"/>
  <c r="P68" i="25"/>
  <c r="O68" i="31" s="1"/>
  <c r="Q66" i="25"/>
  <c r="D37" i="31"/>
  <c r="F26" i="17"/>
  <c r="F33" i="25"/>
  <c r="J66" i="25"/>
  <c r="I28" i="17"/>
  <c r="G28" i="17"/>
  <c r="D7" i="17"/>
  <c r="P37" i="25"/>
  <c r="O44" i="31" s="1"/>
  <c r="P57" i="25"/>
  <c r="Q34" i="25"/>
  <c r="P41" i="31" s="1"/>
  <c r="H28" i="17"/>
  <c r="Q41" i="25"/>
  <c r="Q40" i="25" s="1"/>
  <c r="P47" i="31" s="1"/>
  <c r="J40" i="25"/>
  <c r="J47" i="31" s="1"/>
  <c r="J40" i="31" s="1"/>
  <c r="R41" i="25"/>
  <c r="R40" i="25" s="1"/>
  <c r="Q47" i="31" s="1"/>
  <c r="K40" i="25"/>
  <c r="K47" i="31" s="1"/>
  <c r="K40" i="31" s="1"/>
  <c r="K66" i="25"/>
  <c r="M33" i="25"/>
  <c r="M4" i="25" s="1"/>
  <c r="P39" i="25"/>
  <c r="O46" i="31" s="1"/>
  <c r="H27" i="17"/>
  <c r="I57" i="25"/>
  <c r="O11" i="25"/>
  <c r="N11" i="31" s="1"/>
  <c r="N9" i="31" s="1"/>
  <c r="H9" i="25"/>
  <c r="O35" i="25"/>
  <c r="N42" i="31" s="1"/>
  <c r="O37" i="25"/>
  <c r="N44" i="31" s="1"/>
  <c r="P35" i="25"/>
  <c r="O42" i="31" s="1"/>
  <c r="G27" i="17"/>
  <c r="G26" i="17" s="1"/>
  <c r="F62" i="31"/>
  <c r="H57" i="25"/>
  <c r="N41" i="25"/>
  <c r="N40" i="25" s="1"/>
  <c r="M47" i="31" s="1"/>
  <c r="G40" i="25"/>
  <c r="G47" i="31" s="1"/>
  <c r="G40" i="31" s="1"/>
  <c r="P38" i="25"/>
  <c r="O45" i="31" s="1"/>
  <c r="D55" i="31"/>
  <c r="D29" i="17"/>
  <c r="E64" i="8"/>
  <c r="P11" i="25"/>
  <c r="O11" i="31" s="1"/>
  <c r="O9" i="31" s="1"/>
  <c r="I9" i="25"/>
  <c r="O67" i="25"/>
  <c r="N67" i="31" s="1"/>
  <c r="N66" i="31" s="1"/>
  <c r="H66" i="25"/>
  <c r="O38" i="25"/>
  <c r="N45" i="31" s="1"/>
  <c r="N11" i="25"/>
  <c r="G9" i="25"/>
  <c r="D35" i="31"/>
  <c r="D29" i="31" s="1"/>
  <c r="D21" i="17"/>
  <c r="D18" i="17" s="1"/>
  <c r="O57" i="25"/>
  <c r="O41" i="25"/>
  <c r="O40" i="25" s="1"/>
  <c r="N47" i="31" s="1"/>
  <c r="H40" i="25"/>
  <c r="H47" i="31" s="1"/>
  <c r="H40" i="31" s="1"/>
  <c r="O26" i="25"/>
  <c r="F28" i="17"/>
  <c r="P26" i="25"/>
  <c r="N34" i="25"/>
  <c r="M41" i="31" s="1"/>
  <c r="G66" i="25"/>
  <c r="G21" i="17"/>
  <c r="D56" i="31"/>
  <c r="D30" i="17"/>
  <c r="P67" i="25"/>
  <c r="O67" i="31" s="1"/>
  <c r="N66" i="25"/>
  <c r="I40" i="25"/>
  <c r="I47" i="31" s="1"/>
  <c r="I40" i="31" s="1"/>
  <c r="P41" i="25"/>
  <c r="P40" i="25" s="1"/>
  <c r="O47" i="31" s="1"/>
  <c r="O39" i="25"/>
  <c r="N46" i="31" s="1"/>
  <c r="P36" i="25"/>
  <c r="O43" i="31" s="1"/>
  <c r="O36" i="25"/>
  <c r="N43" i="31" s="1"/>
  <c r="I21" i="17"/>
  <c r="O48" i="31" l="1"/>
  <c r="D27" i="17"/>
  <c r="F4" i="25"/>
  <c r="M40" i="31"/>
  <c r="O66" i="31"/>
  <c r="N9" i="25"/>
  <c r="M11" i="31"/>
  <c r="M9" i="31" s="1"/>
  <c r="Q48" i="31"/>
  <c r="G4" i="31"/>
  <c r="C2" i="33" s="1"/>
  <c r="P48" i="31"/>
  <c r="P40" i="31" s="1"/>
  <c r="N33" i="25"/>
  <c r="I66" i="25"/>
  <c r="D28" i="17"/>
  <c r="Q33" i="25"/>
  <c r="Q4" i="25" s="1"/>
  <c r="G33" i="25"/>
  <c r="G4" i="25" s="1"/>
  <c r="O66" i="25"/>
  <c r="D9" i="31"/>
  <c r="F9" i="31"/>
  <c r="P66" i="25"/>
  <c r="F40" i="31"/>
  <c r="O34" i="25"/>
  <c r="N41" i="31" s="1"/>
  <c r="N40" i="31" s="1"/>
  <c r="H33" i="25"/>
  <c r="H4" i="25" s="1"/>
  <c r="R34" i="25"/>
  <c r="K33" i="25"/>
  <c r="K4" i="25" s="1"/>
  <c r="P34" i="25"/>
  <c r="O41" i="31" s="1"/>
  <c r="I33" i="25"/>
  <c r="I27" i="17"/>
  <c r="I26" i="17" s="1"/>
  <c r="O9" i="25"/>
  <c r="H26" i="17"/>
  <c r="P9" i="25"/>
  <c r="D49" i="31"/>
  <c r="J33" i="25"/>
  <c r="J4" i="25" s="1"/>
  <c r="D48" i="31" l="1"/>
  <c r="D4" i="33" s="1"/>
  <c r="O40" i="31"/>
  <c r="I4" i="25"/>
  <c r="M4" i="31"/>
  <c r="C3" i="33" s="1"/>
  <c r="N4" i="25"/>
  <c r="R33" i="25"/>
  <c r="R4" i="25" s="1"/>
  <c r="Q41" i="31"/>
  <c r="Q40" i="31" s="1"/>
  <c r="D26" i="17"/>
  <c r="F4" i="31"/>
  <c r="B2" i="33" s="1"/>
  <c r="O33" i="25"/>
  <c r="O4" i="25" s="1"/>
  <c r="P33" i="25"/>
  <c r="P4" i="25" s="1"/>
  <c r="D40" i="31" l="1"/>
  <c r="G90" i="8"/>
  <c r="H65" i="31" l="1"/>
  <c r="H64" i="31" s="1"/>
  <c r="G89" i="8"/>
  <c r="F34" i="17"/>
  <c r="F33" i="17" s="1"/>
  <c r="L90" i="8"/>
  <c r="N65" i="31" l="1"/>
  <c r="N64" i="31" s="1"/>
  <c r="L89" i="8"/>
  <c r="H34" i="17"/>
  <c r="H33" i="17" s="1"/>
  <c r="H90" i="8" l="1"/>
  <c r="M90" i="8" s="1"/>
  <c r="I65" i="31" l="1"/>
  <c r="I64" i="31" s="1"/>
  <c r="H89" i="8"/>
  <c r="G34" i="17"/>
  <c r="G33" i="17" s="1"/>
  <c r="E90" i="8" l="1"/>
  <c r="M89" i="8"/>
  <c r="I34" i="17"/>
  <c r="I33" i="17" s="1"/>
  <c r="O65" i="31"/>
  <c r="O64" i="31" s="1"/>
  <c r="E89" i="8" l="1"/>
  <c r="E4" i="8" s="1"/>
  <c r="D65" i="31"/>
  <c r="D34" i="17"/>
  <c r="D33" i="17" s="1"/>
  <c r="D4" i="17" s="1"/>
  <c r="I90" i="8"/>
  <c r="N90" i="8" s="1"/>
  <c r="D64" i="31" l="1"/>
  <c r="D4" i="31" s="1"/>
  <c r="E4" i="33"/>
  <c r="F4" i="33" s="1"/>
  <c r="G4" i="33" s="1"/>
  <c r="J65" i="31"/>
  <c r="J64" i="31" s="1"/>
  <c r="I89" i="8"/>
  <c r="J90" i="8"/>
  <c r="O90" i="8" s="1"/>
  <c r="K65" i="31" l="1"/>
  <c r="K64" i="31" s="1"/>
  <c r="J89" i="8"/>
  <c r="P65" i="31"/>
  <c r="P64" i="31" s="1"/>
  <c r="N89" i="8"/>
  <c r="O89" i="8" l="1"/>
  <c r="Q65" i="31"/>
  <c r="Q64" i="31" s="1"/>
  <c r="G47" i="8" l="1"/>
  <c r="H36" i="31" l="1"/>
  <c r="H29" i="31" s="1"/>
  <c r="H4" i="31" s="1"/>
  <c r="D2" i="33" s="1"/>
  <c r="L47" i="8"/>
  <c r="F22" i="17"/>
  <c r="F18" i="17" s="1"/>
  <c r="F4" i="17" s="1"/>
  <c r="G33" i="8"/>
  <c r="G4" i="8" s="1"/>
  <c r="N36" i="31" l="1"/>
  <c r="N29" i="31" s="1"/>
  <c r="N4" i="31" s="1"/>
  <c r="D3" i="33" s="1"/>
  <c r="H22" i="17"/>
  <c r="H18" i="17" s="1"/>
  <c r="H4" i="17" s="1"/>
  <c r="L33" i="8"/>
  <c r="L4" i="8" s="1"/>
  <c r="H47" i="8" l="1"/>
  <c r="I36" i="31" l="1"/>
  <c r="I29" i="31" s="1"/>
  <c r="I4" i="31" s="1"/>
  <c r="E2" i="33" s="1"/>
  <c r="M47" i="8"/>
  <c r="G22" i="17"/>
  <c r="G18" i="17" s="1"/>
  <c r="G4" i="17" s="1"/>
  <c r="H33" i="8"/>
  <c r="H4" i="8" s="1"/>
  <c r="O36" i="31" l="1"/>
  <c r="O29" i="31" s="1"/>
  <c r="O4" i="31" s="1"/>
  <c r="E3" i="33" s="1"/>
  <c r="I22" i="17"/>
  <c r="I18" i="17" s="1"/>
  <c r="I4" i="17" s="1"/>
  <c r="M33" i="8"/>
  <c r="M4" i="8" s="1"/>
  <c r="I47" i="8" l="1"/>
  <c r="J36" i="31" l="1"/>
  <c r="J29" i="31" s="1"/>
  <c r="J4" i="31" s="1"/>
  <c r="F2" i="33" s="1"/>
  <c r="N47" i="8"/>
  <c r="I33" i="8"/>
  <c r="I4" i="8" s="1"/>
  <c r="J47" i="8"/>
  <c r="K36" i="31" l="1"/>
  <c r="K29" i="31" s="1"/>
  <c r="K4" i="31" s="1"/>
  <c r="G2" i="33" s="1"/>
  <c r="O47" i="8"/>
  <c r="J33" i="8"/>
  <c r="J4" i="8" s="1"/>
  <c r="P36" i="31"/>
  <c r="P29" i="31" s="1"/>
  <c r="P4" i="31" s="1"/>
  <c r="F3" i="33" s="1"/>
  <c r="N33" i="8"/>
  <c r="N4" i="8" s="1"/>
  <c r="Q36" i="31" l="1"/>
  <c r="Q29" i="31" s="1"/>
  <c r="Q4" i="31" s="1"/>
  <c r="G3" i="33" s="1"/>
  <c r="O33" i="8"/>
  <c r="O4" i="8" s="1"/>
</calcChain>
</file>

<file path=xl/sharedStrings.xml><?xml version="1.0" encoding="utf-8"?>
<sst xmlns="http://schemas.openxmlformats.org/spreadsheetml/2006/main" count="835" uniqueCount="372">
  <si>
    <t>읍면동</t>
    <phoneticPr fontId="3" type="noConversion"/>
  </si>
  <si>
    <t>시설명</t>
    <phoneticPr fontId="3" type="noConversion"/>
  </si>
  <si>
    <t>마을명</t>
    <phoneticPr fontId="3" type="noConversion"/>
  </si>
  <si>
    <t>처리단계</t>
    <phoneticPr fontId="3" type="noConversion"/>
  </si>
  <si>
    <t>아포읍</t>
    <phoneticPr fontId="3" type="noConversion"/>
  </si>
  <si>
    <t>소  계</t>
    <phoneticPr fontId="3" type="noConversion"/>
  </si>
  <si>
    <t>황소</t>
  </si>
  <si>
    <t>서당</t>
  </si>
  <si>
    <t>서당</t>
    <phoneticPr fontId="3" type="noConversion"/>
  </si>
  <si>
    <t>양산</t>
  </si>
  <si>
    <t>양산</t>
    <phoneticPr fontId="3" type="noConversion"/>
  </si>
  <si>
    <t>농소면</t>
    <phoneticPr fontId="3" type="noConversion"/>
  </si>
  <si>
    <t>싸리미</t>
    <phoneticPr fontId="3" type="noConversion"/>
  </si>
  <si>
    <t>연명</t>
    <phoneticPr fontId="3" type="noConversion"/>
  </si>
  <si>
    <t>노곡</t>
    <phoneticPr fontId="3" type="noConversion"/>
  </si>
  <si>
    <t>노루실</t>
    <phoneticPr fontId="3" type="noConversion"/>
  </si>
  <si>
    <t>남면</t>
    <phoneticPr fontId="3" type="noConversion"/>
  </si>
  <si>
    <t>부상월명</t>
    <phoneticPr fontId="3" type="noConversion"/>
  </si>
  <si>
    <t>섶밭</t>
    <phoneticPr fontId="3" type="noConversion"/>
  </si>
  <si>
    <t>부상</t>
    <phoneticPr fontId="3" type="noConversion"/>
  </si>
  <si>
    <t>모산골</t>
    <phoneticPr fontId="3" type="noConversion"/>
  </si>
  <si>
    <t>사모실</t>
    <phoneticPr fontId="3" type="noConversion"/>
  </si>
  <si>
    <t>초곡</t>
    <phoneticPr fontId="3" type="noConversion"/>
  </si>
  <si>
    <t>초실</t>
    <phoneticPr fontId="3" type="noConversion"/>
  </si>
  <si>
    <t>개령면</t>
    <phoneticPr fontId="3" type="noConversion"/>
  </si>
  <si>
    <t>서부</t>
    <phoneticPr fontId="3" type="noConversion"/>
  </si>
  <si>
    <t>구교</t>
    <phoneticPr fontId="3" type="noConversion"/>
  </si>
  <si>
    <t>양천</t>
    <phoneticPr fontId="3" type="noConversion"/>
  </si>
  <si>
    <t>빗내</t>
    <phoneticPr fontId="3" type="noConversion"/>
  </si>
  <si>
    <t>남밭</t>
    <phoneticPr fontId="3" type="noConversion"/>
  </si>
  <si>
    <t>감문면</t>
    <phoneticPr fontId="3" type="noConversion"/>
  </si>
  <si>
    <t>보광</t>
    <phoneticPr fontId="3" type="noConversion"/>
  </si>
  <si>
    <t>던돌마</t>
    <phoneticPr fontId="3" type="noConversion"/>
  </si>
  <si>
    <t>신풍</t>
    <phoneticPr fontId="3" type="noConversion"/>
  </si>
  <si>
    <t>시술</t>
    <phoneticPr fontId="3" type="noConversion"/>
  </si>
  <si>
    <t>덕남</t>
    <phoneticPr fontId="3" type="noConversion"/>
  </si>
  <si>
    <t>안마</t>
    <phoneticPr fontId="3" type="noConversion"/>
  </si>
  <si>
    <t>완동</t>
    <phoneticPr fontId="3" type="noConversion"/>
  </si>
  <si>
    <t>북성</t>
    <phoneticPr fontId="3" type="noConversion"/>
  </si>
  <si>
    <t>명천</t>
    <phoneticPr fontId="3" type="noConversion"/>
  </si>
  <si>
    <t>명창</t>
    <phoneticPr fontId="3" type="noConversion"/>
  </si>
  <si>
    <t>교동(개령)</t>
    <phoneticPr fontId="3" type="noConversion"/>
  </si>
  <si>
    <t>어모면</t>
    <phoneticPr fontId="3" type="noConversion"/>
  </si>
  <si>
    <t>상덕</t>
    <phoneticPr fontId="3" type="noConversion"/>
  </si>
  <si>
    <t>덕마</t>
    <phoneticPr fontId="3" type="noConversion"/>
  </si>
  <si>
    <t>갈마</t>
    <phoneticPr fontId="3" type="noConversion"/>
  </si>
  <si>
    <t>갈마</t>
    <phoneticPr fontId="3" type="noConversion"/>
  </si>
  <si>
    <t>신풍</t>
    <phoneticPr fontId="3" type="noConversion"/>
  </si>
  <si>
    <t>신풍(어모)</t>
    <phoneticPr fontId="3" type="noConversion"/>
  </si>
  <si>
    <t>봉산면</t>
    <phoneticPr fontId="3" type="noConversion"/>
  </si>
  <si>
    <t>대항면</t>
    <phoneticPr fontId="3" type="noConversion"/>
  </si>
  <si>
    <t>세송</t>
    <phoneticPr fontId="3" type="noConversion"/>
  </si>
  <si>
    <t>감천면</t>
    <phoneticPr fontId="3" type="noConversion"/>
  </si>
  <si>
    <t>매화</t>
    <phoneticPr fontId="3" type="noConversion"/>
  </si>
  <si>
    <t>굼뚬</t>
    <phoneticPr fontId="3" type="noConversion"/>
  </si>
  <si>
    <t>하평</t>
    <phoneticPr fontId="3" type="noConversion"/>
  </si>
  <si>
    <t>큰골</t>
    <phoneticPr fontId="3" type="noConversion"/>
  </si>
  <si>
    <t>대동</t>
    <phoneticPr fontId="3" type="noConversion"/>
  </si>
  <si>
    <t>소용</t>
    <phoneticPr fontId="3" type="noConversion"/>
  </si>
  <si>
    <t>소룡</t>
    <phoneticPr fontId="3" type="noConversion"/>
  </si>
  <si>
    <t>평산</t>
    <phoneticPr fontId="3" type="noConversion"/>
  </si>
  <si>
    <t>평산</t>
    <phoneticPr fontId="3" type="noConversion"/>
  </si>
  <si>
    <t>기동</t>
    <phoneticPr fontId="3" type="noConversion"/>
  </si>
  <si>
    <t>내동</t>
    <phoneticPr fontId="3" type="noConversion"/>
  </si>
  <si>
    <t>전동</t>
    <phoneticPr fontId="3" type="noConversion"/>
  </si>
  <si>
    <t>광기</t>
    <phoneticPr fontId="3" type="noConversion"/>
  </si>
  <si>
    <t>전동</t>
    <phoneticPr fontId="3" type="noConversion"/>
  </si>
  <si>
    <t>대방(감천)</t>
    <phoneticPr fontId="3" type="noConversion"/>
  </si>
  <si>
    <t>조마면</t>
    <phoneticPr fontId="3" type="noConversion"/>
  </si>
  <si>
    <t>신안</t>
    <phoneticPr fontId="3" type="noConversion"/>
  </si>
  <si>
    <t>죽정</t>
    <phoneticPr fontId="3" type="noConversion"/>
  </si>
  <si>
    <t>중동</t>
    <phoneticPr fontId="3" type="noConversion"/>
  </si>
  <si>
    <t>뒤지골</t>
    <phoneticPr fontId="3" type="noConversion"/>
  </si>
  <si>
    <t>안사래</t>
    <phoneticPr fontId="3" type="noConversion"/>
  </si>
  <si>
    <t>밭새래</t>
    <phoneticPr fontId="3" type="noConversion"/>
  </si>
  <si>
    <t>저먹골</t>
    <phoneticPr fontId="3" type="noConversion"/>
  </si>
  <si>
    <t>안서동</t>
    <phoneticPr fontId="3" type="noConversion"/>
  </si>
  <si>
    <t>지동</t>
    <phoneticPr fontId="3" type="noConversion"/>
  </si>
  <si>
    <t>새터(조마)</t>
    <phoneticPr fontId="3" type="noConversion"/>
  </si>
  <si>
    <t>구곡</t>
    <phoneticPr fontId="3" type="noConversion"/>
  </si>
  <si>
    <t>강평</t>
    <phoneticPr fontId="3" type="noConversion"/>
  </si>
  <si>
    <t>강바대</t>
    <phoneticPr fontId="3" type="noConversion"/>
  </si>
  <si>
    <t>신석</t>
    <phoneticPr fontId="3" type="noConversion"/>
  </si>
  <si>
    <t>새시기</t>
    <phoneticPr fontId="3" type="noConversion"/>
  </si>
  <si>
    <t>하신기</t>
    <phoneticPr fontId="3" type="noConversion"/>
  </si>
  <si>
    <t>하신기</t>
    <phoneticPr fontId="3" type="noConversion"/>
  </si>
  <si>
    <t>옥계</t>
    <phoneticPr fontId="3" type="noConversion"/>
  </si>
  <si>
    <t>옥계</t>
    <phoneticPr fontId="3" type="noConversion"/>
  </si>
  <si>
    <t>구성면</t>
    <phoneticPr fontId="3" type="noConversion"/>
  </si>
  <si>
    <t>모리이</t>
  </si>
  <si>
    <t>강성</t>
  </si>
  <si>
    <t>서당마</t>
  </si>
  <si>
    <t>관동</t>
  </si>
  <si>
    <t>황각</t>
  </si>
  <si>
    <t>냉수정</t>
  </si>
  <si>
    <t>양지마</t>
  </si>
  <si>
    <t>하강</t>
    <phoneticPr fontId="3" type="noConversion"/>
  </si>
  <si>
    <t>상리</t>
    <phoneticPr fontId="3" type="noConversion"/>
  </si>
  <si>
    <t>기를</t>
    <phoneticPr fontId="3" type="noConversion"/>
  </si>
  <si>
    <t>원터</t>
    <phoneticPr fontId="3" type="noConversion"/>
  </si>
  <si>
    <t>지례면</t>
    <phoneticPr fontId="3" type="noConversion"/>
  </si>
  <si>
    <t>장터</t>
  </si>
  <si>
    <t>온평</t>
  </si>
  <si>
    <t>범박골</t>
  </si>
  <si>
    <t>상부1리</t>
  </si>
  <si>
    <t>남산</t>
  </si>
  <si>
    <t>지례</t>
    <phoneticPr fontId="3" type="noConversion"/>
  </si>
  <si>
    <t>부항면</t>
    <phoneticPr fontId="3" type="noConversion"/>
  </si>
  <si>
    <t>대덕면</t>
    <phoneticPr fontId="3" type="noConversion"/>
  </si>
  <si>
    <t>가례</t>
    <phoneticPr fontId="3" type="noConversion"/>
  </si>
  <si>
    <t>장곡</t>
    <phoneticPr fontId="3" type="noConversion"/>
  </si>
  <si>
    <t>증산면</t>
    <phoneticPr fontId="3" type="noConversion"/>
  </si>
  <si>
    <t>장평</t>
    <phoneticPr fontId="3" type="noConversion"/>
  </si>
  <si>
    <t>장들</t>
    <phoneticPr fontId="3" type="noConversion"/>
  </si>
  <si>
    <t>유성</t>
    <phoneticPr fontId="3" type="noConversion"/>
  </si>
  <si>
    <t>유성</t>
    <phoneticPr fontId="3" type="noConversion"/>
  </si>
  <si>
    <t>김천시</t>
    <phoneticPr fontId="3" type="noConversion"/>
  </si>
  <si>
    <t>배시내</t>
    <phoneticPr fontId="3" type="noConversion"/>
  </si>
  <si>
    <t>배시내</t>
    <phoneticPr fontId="3" type="noConversion"/>
  </si>
  <si>
    <t>모산(구성)</t>
    <phoneticPr fontId="3" type="noConversion"/>
  </si>
  <si>
    <t>2015년</t>
    <phoneticPr fontId="3" type="noConversion"/>
  </si>
  <si>
    <t>2020년</t>
    <phoneticPr fontId="3" type="noConversion"/>
  </si>
  <si>
    <t>시설용량
(㎥/일)</t>
    <phoneticPr fontId="3" type="noConversion"/>
  </si>
  <si>
    <t>고삽</t>
    <phoneticPr fontId="3" type="noConversion"/>
  </si>
  <si>
    <t>등골</t>
    <phoneticPr fontId="3" type="noConversion"/>
  </si>
  <si>
    <t>남실</t>
    <phoneticPr fontId="3" type="noConversion"/>
  </si>
  <si>
    <t>노리기</t>
    <phoneticPr fontId="3" type="noConversion"/>
  </si>
  <si>
    <t>황소</t>
    <phoneticPr fontId="3" type="noConversion"/>
  </si>
  <si>
    <t>관로연장
(m)</t>
    <phoneticPr fontId="3" type="noConversion"/>
  </si>
  <si>
    <t>양천</t>
    <phoneticPr fontId="3" type="noConversion"/>
  </si>
  <si>
    <t>봉곡</t>
    <phoneticPr fontId="3" type="noConversion"/>
  </si>
  <si>
    <t>운곡</t>
    <phoneticPr fontId="3" type="noConversion"/>
  </si>
  <si>
    <t>구야</t>
    <phoneticPr fontId="3" type="noConversion"/>
  </si>
  <si>
    <t>남곡</t>
    <phoneticPr fontId="3" type="noConversion"/>
  </si>
  <si>
    <t>여무</t>
    <phoneticPr fontId="3" type="noConversion"/>
  </si>
  <si>
    <t>문무</t>
    <phoneticPr fontId="3" type="noConversion"/>
  </si>
  <si>
    <t>삼봉</t>
    <phoneticPr fontId="3" type="noConversion"/>
  </si>
  <si>
    <t>가매실</t>
    <phoneticPr fontId="3" type="noConversion"/>
  </si>
  <si>
    <t>태화</t>
    <phoneticPr fontId="3" type="noConversion"/>
  </si>
  <si>
    <t>평촌</t>
    <phoneticPr fontId="3" type="noConversion"/>
  </si>
  <si>
    <t>창촌</t>
    <phoneticPr fontId="3" type="noConversion"/>
  </si>
  <si>
    <t>중리</t>
    <phoneticPr fontId="3" type="noConversion"/>
  </si>
  <si>
    <t>월곡</t>
    <phoneticPr fontId="3" type="noConversion"/>
  </si>
  <si>
    <t>다레실</t>
    <phoneticPr fontId="3" type="noConversion"/>
  </si>
  <si>
    <t>봉곡</t>
    <phoneticPr fontId="3" type="noConversion"/>
  </si>
  <si>
    <t>운곡</t>
    <phoneticPr fontId="3" type="noConversion"/>
  </si>
  <si>
    <t>구야</t>
    <phoneticPr fontId="3" type="noConversion"/>
  </si>
  <si>
    <t>2025년</t>
    <phoneticPr fontId="3" type="noConversion"/>
  </si>
  <si>
    <t>남곡</t>
    <phoneticPr fontId="3" type="noConversion"/>
  </si>
  <si>
    <t>옥율</t>
    <phoneticPr fontId="3" type="noConversion"/>
  </si>
  <si>
    <t>계획하수량</t>
    <phoneticPr fontId="3" type="noConversion"/>
  </si>
  <si>
    <t>문무</t>
    <phoneticPr fontId="3" type="noConversion"/>
  </si>
  <si>
    <t>봉산면</t>
    <phoneticPr fontId="3" type="noConversion"/>
  </si>
  <si>
    <t>태화</t>
    <phoneticPr fontId="3" type="noConversion"/>
  </si>
  <si>
    <t>부항면</t>
    <phoneticPr fontId="3" type="noConversion"/>
  </si>
  <si>
    <t>월곡</t>
    <phoneticPr fontId="3" type="noConversion"/>
  </si>
  <si>
    <t>기존계획
반영여부</t>
    <phoneticPr fontId="3" type="noConversion"/>
  </si>
  <si>
    <t>반영</t>
    <phoneticPr fontId="3" type="noConversion"/>
  </si>
  <si>
    <t>신규</t>
    <phoneticPr fontId="3" type="noConversion"/>
  </si>
  <si>
    <t>대방</t>
    <phoneticPr fontId="3" type="noConversion"/>
  </si>
  <si>
    <t>2030년</t>
    <phoneticPr fontId="3" type="noConversion"/>
  </si>
  <si>
    <t>2035년</t>
    <phoneticPr fontId="3" type="noConversion"/>
  </si>
  <si>
    <t>구성</t>
    <phoneticPr fontId="3" type="noConversion"/>
  </si>
  <si>
    <t>상좌원</t>
    <phoneticPr fontId="3" type="noConversion"/>
  </si>
  <si>
    <t>주치밭골</t>
    <phoneticPr fontId="3" type="noConversion"/>
  </si>
  <si>
    <t>송천</t>
    <phoneticPr fontId="3" type="noConversion"/>
  </si>
  <si>
    <t>생활오수
원단위
(Lpcd)</t>
    <phoneticPr fontId="3" type="noConversion"/>
  </si>
  <si>
    <t>소재지</t>
    <phoneticPr fontId="3" type="noConversion"/>
  </si>
  <si>
    <t>시설용량
(㎥/일)</t>
    <phoneticPr fontId="3" type="noConversion"/>
  </si>
  <si>
    <t>처리공법</t>
    <phoneticPr fontId="3" type="noConversion"/>
  </si>
  <si>
    <t>가동개시일</t>
    <phoneticPr fontId="3" type="noConversion"/>
  </si>
  <si>
    <t>방류하천</t>
    <phoneticPr fontId="3" type="noConversion"/>
  </si>
  <si>
    <t>구성면 미평리</t>
  </si>
  <si>
    <t>감천</t>
  </si>
  <si>
    <t>감문면 태촌리</t>
  </si>
  <si>
    <t>연속회분식제트분사담체</t>
  </si>
  <si>
    <t>남면 부상리</t>
  </si>
  <si>
    <t>경호천</t>
  </si>
  <si>
    <t>지동천</t>
  </si>
  <si>
    <t>대덕면 가례리</t>
  </si>
  <si>
    <t>감천면 금송리</t>
  </si>
  <si>
    <t>감천면 무안리</t>
  </si>
  <si>
    <t>감천면 광기리</t>
  </si>
  <si>
    <t>개령면 광천리</t>
  </si>
  <si>
    <t>변형회분식활성슬러지법</t>
  </si>
  <si>
    <t>증산면 평촌리</t>
  </si>
  <si>
    <t>대가천</t>
  </si>
  <si>
    <t>개령면 남전리</t>
  </si>
  <si>
    <t>조마면 강곡리</t>
  </si>
  <si>
    <t>강곡천</t>
  </si>
  <si>
    <t>어모면 구례리</t>
  </si>
  <si>
    <t>아천</t>
  </si>
  <si>
    <t>농소면 신촌리</t>
  </si>
  <si>
    <t>호기성침전지형</t>
  </si>
  <si>
    <t>감천면 용호리</t>
  </si>
  <si>
    <t>어모면 덕마리</t>
  </si>
  <si>
    <t>농소면 노곡리</t>
  </si>
  <si>
    <t>감문면 금라리</t>
  </si>
  <si>
    <t>구성면 광명리</t>
  </si>
  <si>
    <t>아포읍 예리</t>
  </si>
  <si>
    <t>대항면 덕전리</t>
  </si>
  <si>
    <t>직지천</t>
  </si>
  <si>
    <t>감천면 도평리</t>
  </si>
  <si>
    <t>조마면 신곡리</t>
  </si>
  <si>
    <t>바이오비드공법</t>
  </si>
  <si>
    <t>아포읍 지리</t>
  </si>
  <si>
    <t>농소면 연명리</t>
  </si>
  <si>
    <t>조마면 대방리</t>
  </si>
  <si>
    <t>구성면 상원리</t>
  </si>
  <si>
    <t>증산면 유성리</t>
  </si>
  <si>
    <t>조마면 신왕리</t>
  </si>
  <si>
    <t>MEMSYS공법</t>
  </si>
  <si>
    <t>SNR공법</t>
  </si>
  <si>
    <t>YM접촉산화법</t>
  </si>
  <si>
    <t>KS-MBR공법</t>
  </si>
  <si>
    <t>CNR공법</t>
  </si>
  <si>
    <t>TBCR-Ⅱ</t>
  </si>
  <si>
    <t>미생물조정방식(KDHST)</t>
  </si>
  <si>
    <t>SMMIAR공법</t>
  </si>
  <si>
    <t>KNR공법</t>
  </si>
  <si>
    <t>계획하수량(㎥/일)</t>
    <phoneticPr fontId="3" type="noConversion"/>
  </si>
  <si>
    <t>대덕면 관기리</t>
    <phoneticPr fontId="3" type="noConversion"/>
  </si>
  <si>
    <t>공사 중</t>
    <phoneticPr fontId="3" type="noConversion"/>
  </si>
  <si>
    <t>관터</t>
    <phoneticPr fontId="3" type="noConversion"/>
  </si>
  <si>
    <t>옷장터</t>
    <phoneticPr fontId="3" type="noConversion"/>
  </si>
  <si>
    <t>장터(대덕)</t>
    <phoneticPr fontId="3" type="noConversion"/>
  </si>
  <si>
    <t>가례실</t>
    <phoneticPr fontId="3" type="noConversion"/>
  </si>
  <si>
    <t>공사 중</t>
    <phoneticPr fontId="3" type="noConversion"/>
  </si>
  <si>
    <t>개령면 양천리</t>
    <phoneticPr fontId="3" type="noConversion"/>
  </si>
  <si>
    <t>조마면 구곡리</t>
    <phoneticPr fontId="3" type="noConversion"/>
  </si>
  <si>
    <t>▶ 기존 소규모 하수처리시설 시설현황</t>
    <phoneticPr fontId="3" type="noConversion"/>
  </si>
  <si>
    <t>신암</t>
    <phoneticPr fontId="3" type="noConversion"/>
  </si>
  <si>
    <t>고도암</t>
    <phoneticPr fontId="3" type="noConversion"/>
  </si>
  <si>
    <t>외가성</t>
    <phoneticPr fontId="3" type="noConversion"/>
  </si>
  <si>
    <t>내가성</t>
    <phoneticPr fontId="3" type="noConversion"/>
  </si>
  <si>
    <t>성궁</t>
  </si>
  <si>
    <t>가곡</t>
  </si>
  <si>
    <t>대평</t>
  </si>
  <si>
    <t>대평</t>
    <phoneticPr fontId="3" type="noConversion"/>
  </si>
  <si>
    <t>능치</t>
    <phoneticPr fontId="3" type="noConversion"/>
  </si>
  <si>
    <t>능청</t>
  </si>
  <si>
    <t>도치랑</t>
  </si>
  <si>
    <t>용문산</t>
  </si>
  <si>
    <t>능점</t>
  </si>
  <si>
    <t>도암</t>
    <phoneticPr fontId="3" type="noConversion"/>
  </si>
  <si>
    <t>구사리</t>
    <phoneticPr fontId="3" type="noConversion"/>
  </si>
  <si>
    <t>신기</t>
    <phoneticPr fontId="3" type="noConversion"/>
  </si>
  <si>
    <t>은석</t>
    <phoneticPr fontId="3" type="noConversion"/>
  </si>
  <si>
    <t>봉황</t>
    <phoneticPr fontId="3" type="noConversion"/>
  </si>
  <si>
    <t>동리</t>
    <phoneticPr fontId="3" type="noConversion"/>
  </si>
  <si>
    <t>신촌(봉산)</t>
    <phoneticPr fontId="3" type="noConversion"/>
  </si>
  <si>
    <t>본리(어모)</t>
    <phoneticPr fontId="3" type="noConversion"/>
  </si>
  <si>
    <t>신기(봉산)</t>
    <phoneticPr fontId="3" type="noConversion"/>
  </si>
  <si>
    <t>처리인구(인)</t>
    <phoneticPr fontId="3" type="noConversion"/>
  </si>
  <si>
    <t>▶ 기존 소규모 하수처리시설 처리인구 및 계획하수량</t>
    <phoneticPr fontId="3" type="noConversion"/>
  </si>
  <si>
    <t>▶ 신설 소규모 하수처리시설 시설개요</t>
    <phoneticPr fontId="3" type="noConversion"/>
  </si>
  <si>
    <t>계획하수량(㎥/일)</t>
    <phoneticPr fontId="3" type="noConversion"/>
  </si>
  <si>
    <t>처리단계</t>
    <phoneticPr fontId="3" type="noConversion"/>
  </si>
  <si>
    <t>신암</t>
    <phoneticPr fontId="3" type="noConversion"/>
  </si>
  <si>
    <t>증산면</t>
    <phoneticPr fontId="3" type="noConversion"/>
  </si>
  <si>
    <t>옥동</t>
    <phoneticPr fontId="3" type="noConversion"/>
  </si>
  <si>
    <t>금포</t>
    <phoneticPr fontId="3" type="noConversion"/>
  </si>
  <si>
    <t>원황정</t>
    <phoneticPr fontId="3" type="noConversion"/>
  </si>
  <si>
    <t>옥동</t>
    <phoneticPr fontId="3" type="noConversion"/>
  </si>
  <si>
    <t>지소</t>
    <phoneticPr fontId="3" type="noConversion"/>
  </si>
  <si>
    <t>세대수
(세대)</t>
    <phoneticPr fontId="3" type="noConversion"/>
  </si>
  <si>
    <t>소계</t>
    <phoneticPr fontId="3" type="noConversion"/>
  </si>
  <si>
    <t>▶ 소규모 하수처리시설 시설계획</t>
    <phoneticPr fontId="3" type="noConversion"/>
  </si>
  <si>
    <t>비 고</t>
    <phoneticPr fontId="3" type="noConversion"/>
  </si>
  <si>
    <t>황소</t>
    <phoneticPr fontId="3" type="noConversion"/>
  </si>
  <si>
    <t>기존</t>
    <phoneticPr fontId="3" type="noConversion"/>
  </si>
  <si>
    <t>기존</t>
    <phoneticPr fontId="3" type="noConversion"/>
  </si>
  <si>
    <t>세대수</t>
    <phoneticPr fontId="3" type="noConversion"/>
  </si>
  <si>
    <t>부상월명</t>
    <phoneticPr fontId="3" type="noConversion"/>
  </si>
  <si>
    <t>남밭</t>
    <phoneticPr fontId="3" type="noConversion"/>
  </si>
  <si>
    <t>소룡</t>
    <phoneticPr fontId="3" type="noConversion"/>
  </si>
  <si>
    <t>구성면 상좌원리</t>
    <phoneticPr fontId="3" type="noConversion"/>
  </si>
  <si>
    <t>감천</t>
    <phoneticPr fontId="3" type="noConversion"/>
  </si>
  <si>
    <t>구성</t>
    <phoneticPr fontId="3" type="noConversion"/>
  </si>
  <si>
    <t>구 분</t>
    <phoneticPr fontId="3" type="noConversion"/>
  </si>
  <si>
    <t>개소</t>
    <phoneticPr fontId="3" type="noConversion"/>
  </si>
  <si>
    <t>폐쇄</t>
    <phoneticPr fontId="3" type="noConversion"/>
  </si>
  <si>
    <t>신설</t>
    <phoneticPr fontId="3" type="noConversion"/>
  </si>
  <si>
    <t>소계</t>
    <phoneticPr fontId="3" type="noConversion"/>
  </si>
  <si>
    <t>시행단계</t>
    <phoneticPr fontId="3" type="noConversion"/>
  </si>
  <si>
    <t>마암</t>
    <phoneticPr fontId="3" type="noConversion"/>
  </si>
  <si>
    <t>마암</t>
    <phoneticPr fontId="3" type="noConversion"/>
  </si>
  <si>
    <t>비 고</t>
    <phoneticPr fontId="3" type="noConversion"/>
  </si>
  <si>
    <t>아포읍 봉산리</t>
  </si>
  <si>
    <t>2011.04</t>
    <phoneticPr fontId="3" type="noConversion"/>
  </si>
  <si>
    <t>2005.10</t>
    <phoneticPr fontId="3" type="noConversion"/>
  </si>
  <si>
    <t>감천</t>
    <phoneticPr fontId="3" type="noConversion"/>
  </si>
  <si>
    <t>1999.08</t>
    <phoneticPr fontId="3" type="noConversion"/>
  </si>
  <si>
    <t>1999.09</t>
    <phoneticPr fontId="3" type="noConversion"/>
  </si>
  <si>
    <t>MEMSYS 공법</t>
  </si>
  <si>
    <t>CNR 공법</t>
  </si>
  <si>
    <t>2014.01 폐지</t>
  </si>
  <si>
    <t>NBP 공법</t>
  </si>
  <si>
    <t>YM 접촉산화법</t>
  </si>
  <si>
    <t>2015.05 예정</t>
    <phoneticPr fontId="3" type="noConversion"/>
  </si>
  <si>
    <t>2008.04</t>
    <phoneticPr fontId="3" type="noConversion"/>
  </si>
  <si>
    <t>2004.12</t>
    <phoneticPr fontId="3" type="noConversion"/>
  </si>
  <si>
    <t>2001.12</t>
    <phoneticPr fontId="3" type="noConversion"/>
  </si>
  <si>
    <t>2003.06</t>
    <phoneticPr fontId="3" type="noConversion"/>
  </si>
  <si>
    <t>1997.10</t>
    <phoneticPr fontId="3" type="noConversion"/>
  </si>
  <si>
    <t>2005.03</t>
    <phoneticPr fontId="3" type="noConversion"/>
  </si>
  <si>
    <t>2009.01</t>
    <phoneticPr fontId="3" type="noConversion"/>
  </si>
  <si>
    <t>2014.07 폐지</t>
    <phoneticPr fontId="3" type="noConversion"/>
  </si>
  <si>
    <t>1999.06</t>
    <phoneticPr fontId="3" type="noConversion"/>
  </si>
  <si>
    <t>2000.06</t>
    <phoneticPr fontId="3" type="noConversion"/>
  </si>
  <si>
    <t>2003.07</t>
    <phoneticPr fontId="3" type="noConversion"/>
  </si>
  <si>
    <t>1998.02</t>
    <phoneticPr fontId="3" type="noConversion"/>
  </si>
  <si>
    <t>2007.06</t>
    <phoneticPr fontId="3" type="noConversion"/>
  </si>
  <si>
    <t>2006.03</t>
    <phoneticPr fontId="3" type="noConversion"/>
  </si>
  <si>
    <t>2007.12</t>
    <phoneticPr fontId="3" type="noConversion"/>
  </si>
  <si>
    <t>2004.03</t>
    <phoneticPr fontId="3" type="noConversion"/>
  </si>
  <si>
    <t>2001.10</t>
    <phoneticPr fontId="3" type="noConversion"/>
  </si>
  <si>
    <t>2008.01</t>
    <phoneticPr fontId="3" type="noConversion"/>
  </si>
  <si>
    <t>2003.06</t>
    <phoneticPr fontId="3" type="noConversion"/>
  </si>
  <si>
    <t>2008.01</t>
    <phoneticPr fontId="3" type="noConversion"/>
  </si>
  <si>
    <t>1996.10</t>
    <phoneticPr fontId="3" type="noConversion"/>
  </si>
  <si>
    <t>1998.05</t>
    <phoneticPr fontId="3" type="noConversion"/>
  </si>
  <si>
    <t>2002.12</t>
    <phoneticPr fontId="3" type="noConversion"/>
  </si>
  <si>
    <t>2015.12 예정</t>
    <phoneticPr fontId="3" type="noConversion"/>
  </si>
  <si>
    <t>대방</t>
    <phoneticPr fontId="3" type="noConversion"/>
  </si>
  <si>
    <t>소계</t>
    <phoneticPr fontId="3" type="noConversion"/>
  </si>
  <si>
    <t>이화</t>
    <phoneticPr fontId="3" type="noConversion"/>
  </si>
  <si>
    <t>금단</t>
    <phoneticPr fontId="3" type="noConversion"/>
  </si>
  <si>
    <t>엉거실</t>
    <phoneticPr fontId="3" type="noConversion"/>
  </si>
  <si>
    <t>소 계</t>
    <phoneticPr fontId="3" type="noConversion"/>
  </si>
  <si>
    <t>장평</t>
    <phoneticPr fontId="3" type="noConversion"/>
  </si>
  <si>
    <t>생활오수
원단위
(Lpcd)</t>
    <phoneticPr fontId="3" type="noConversion"/>
  </si>
  <si>
    <t>처리구역
면적(ha)</t>
    <phoneticPr fontId="3" type="noConversion"/>
  </si>
  <si>
    <t>주막뜸</t>
    <phoneticPr fontId="3" type="noConversion"/>
  </si>
  <si>
    <t>2013년</t>
    <phoneticPr fontId="3" type="noConversion"/>
  </si>
  <si>
    <t>그린빌리지</t>
    <phoneticPr fontId="3" type="noConversion"/>
  </si>
  <si>
    <t>그린빌리지</t>
    <phoneticPr fontId="3" type="noConversion"/>
  </si>
  <si>
    <t>유성</t>
    <phoneticPr fontId="3" type="noConversion"/>
  </si>
  <si>
    <t>대덕면</t>
    <phoneticPr fontId="3" type="noConversion"/>
  </si>
  <si>
    <t>장곡</t>
    <phoneticPr fontId="3" type="noConversion"/>
  </si>
  <si>
    <t>남서부중학교</t>
    <phoneticPr fontId="3" type="noConversion"/>
  </si>
  <si>
    <t>황소</t>
    <phoneticPr fontId="3" type="noConversion"/>
  </si>
  <si>
    <t>증설</t>
    <phoneticPr fontId="3" type="noConversion"/>
  </si>
  <si>
    <t>신설</t>
    <phoneticPr fontId="3" type="noConversion"/>
  </si>
  <si>
    <t>증설</t>
    <phoneticPr fontId="3" type="noConversion"/>
  </si>
  <si>
    <t>개량</t>
    <phoneticPr fontId="3" type="noConversion"/>
  </si>
  <si>
    <t>시설명</t>
    <phoneticPr fontId="3" type="noConversion"/>
  </si>
  <si>
    <t>황소(50➜110), 장곡(100➜180)</t>
    <phoneticPr fontId="3" type="noConversion"/>
  </si>
  <si>
    <t>아포읍 지리</t>
    <phoneticPr fontId="3" type="noConversion"/>
  </si>
  <si>
    <t>처리인구(인)</t>
    <phoneticPr fontId="3" type="noConversion"/>
  </si>
  <si>
    <t>▶ 신설 소규모 하수처리시설 처리인구 및 계획하수량</t>
    <phoneticPr fontId="3" type="noConversion"/>
  </si>
  <si>
    <t>처리인구</t>
    <phoneticPr fontId="3" type="noConversion"/>
  </si>
  <si>
    <t>계획하수량(㎥/일)</t>
    <phoneticPr fontId="3" type="noConversion"/>
  </si>
  <si>
    <t>2017년 예정</t>
    <phoneticPr fontId="3" type="noConversion"/>
  </si>
  <si>
    <t>신규</t>
    <phoneticPr fontId="3" type="noConversion"/>
  </si>
  <si>
    <t>시설용량</t>
    <phoneticPr fontId="3" type="noConversion"/>
  </si>
  <si>
    <t>구 분</t>
    <phoneticPr fontId="3" type="noConversion"/>
  </si>
  <si>
    <t>황소(50), 서당(35), 양산(35), 연명(40), 노곡(45), 부상월명(180), 양천(220), 빗내(40), 
남밭(34), 보광(40), 배시내(100), 덕마(30), 갈마(35), 신풍(30), 매화(25), 하평(24), 대동(35), 
소룡(30), 평산(35), 전동(30), 대방(35), 구곡(70), 강평(40), 신석(35), 하신기(45), 옥계(30), 
상리(20), 구성(60), 원터(35), 지례(350), 가례(30), 장곡(100), 장평(48), 유성(20)</t>
    <phoneticPr fontId="3" type="noConversion"/>
  </si>
  <si>
    <t>자체설치</t>
    <phoneticPr fontId="3" type="noConversion"/>
  </si>
  <si>
    <t>봉곡</t>
    <phoneticPr fontId="3" type="noConversion"/>
  </si>
  <si>
    <t>씰미</t>
    <phoneticPr fontId="3" type="noConversion"/>
  </si>
  <si>
    <t>샙띠</t>
    <phoneticPr fontId="3" type="noConversion"/>
  </si>
  <si>
    <t>구야</t>
    <phoneticPr fontId="3" type="noConversion"/>
  </si>
  <si>
    <t>나아골</t>
    <phoneticPr fontId="3" type="noConversion"/>
  </si>
  <si>
    <t>구례실</t>
    <phoneticPr fontId="3" type="noConversion"/>
  </si>
  <si>
    <t>광기</t>
    <phoneticPr fontId="3" type="noConversion"/>
  </si>
  <si>
    <t>숲페</t>
    <phoneticPr fontId="3" type="noConversion"/>
  </si>
  <si>
    <t>우봉골</t>
    <phoneticPr fontId="3" type="noConversion"/>
  </si>
  <si>
    <t>던돌마(70), 덕남(170), 능치(150), 도암(130), 그린빌리지(150), 태화(90), 신안(110), 하강(120),
옥동(60)</t>
    <phoneticPr fontId="3" type="noConversion"/>
  </si>
  <si>
    <t>황소(110), 서당(35), 양산(35), 연명(40), 노곡(45), 부상월명(180), 양천(220), 빗내(40), 
남밭(34), 보광(40), 배시내(100), 덕마(30), 갈마(35), 신풍(30), 매화(25), 하평(24), 대동(35), 
소룡(30), 평산(35), 전동(30), 대방(35), 구곡(70), 강평(40), 신석(35), 하신기(45), 옥계(30), 
상리(20), 구성(60), 원터(35), 지례(350), 가례(30), 장곡(180), 장평(48), 유성(20), 던돌마(70), 
덕남(170), 능치(150), 도암(130), 그린빌리지(150), 태화(90), 신안(110), 하강(120), 옥동(60)</t>
    <phoneticPr fontId="3" type="noConversion"/>
  </si>
  <si>
    <t>봉곡(140), 운곡(70), 초곡(50), 구야(110), 문무(50), 남곡(50), 옥율(50), 신암(90), 광기(110), 대평(60), 월곡(40)</t>
    <phoneticPr fontId="3" type="noConversion"/>
  </si>
  <si>
    <t>2.10 소규모 하수도 계획하수량 산정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</si>
</sst>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5" formatCode="&quot;₩&quot;#,##0;\-&quot;₩&quot;#,##0"/>
    <numFmt numFmtId="7" formatCode="&quot;₩&quot;#,##0.00;\-&quot;₩&quot;#,##0.00"/>
    <numFmt numFmtId="41" formatCode="_-* #,##0_-;\-* #,##0_-;_-* &quot;-&quot;_-;_-@_-"/>
    <numFmt numFmtId="176" formatCode="General&quot;년&quot;"/>
    <numFmt numFmtId="177" formatCode="#."/>
    <numFmt numFmtId="178" formatCode="#.00"/>
    <numFmt numFmtId="179" formatCode="%#.00"/>
    <numFmt numFmtId="180" formatCode="#,##0."/>
    <numFmt numFmtId="181" formatCode="_ * #,##0_ ;_ * \-#,##0_ ;_ * &quot;-&quot;_ ;_ @_ "/>
    <numFmt numFmtId="182" formatCode="_ * #,##0.00_ ;_ * \-#,##0.00_ ;_ * &quot;-&quot;??_ ;_ @_ "/>
    <numFmt numFmtId="183" formatCode="\$#.00"/>
    <numFmt numFmtId="184" formatCode="\$#."/>
    <numFmt numFmtId="185" formatCode="#,##0.000000000;[Red]\-#,##0.000000000"/>
    <numFmt numFmtId="186" formatCode="#,##0_);[Red]\(#,##0\)"/>
    <numFmt numFmtId="187" formatCode="0_);[Red]\(0\)"/>
    <numFmt numFmtId="188" formatCode="0&quot;년&quot;"/>
    <numFmt numFmtId="189" formatCode="#,##0\ ;[Red]&quot;△&quot;\ #,##0\ ;&quot;-&quot;\ \ ;@"/>
    <numFmt numFmtId="190" formatCode="#,##0.00\ ;[Red]&quot;△&quot;\ #,##0.00\ ;&quot;-&quot;\ \ ;@"/>
  </numFmts>
  <fonts count="28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체"/>
      <family val="3"/>
      <charset val="129"/>
    </font>
    <font>
      <sz val="1"/>
      <color indexed="16"/>
      <name val="Courier"/>
      <family val="3"/>
    </font>
    <font>
      <sz val="1"/>
      <color indexed="8"/>
      <name val="Courier"/>
      <family val="3"/>
    </font>
    <font>
      <sz val="11"/>
      <color indexed="8"/>
      <name val="돋움"/>
      <family val="3"/>
      <charset val="129"/>
    </font>
    <font>
      <b/>
      <sz val="1"/>
      <color indexed="8"/>
      <name val="Courier"/>
      <family val="3"/>
    </font>
    <font>
      <sz val="12"/>
      <name val="¹UAAA¼"/>
      <family val="3"/>
      <charset val="129"/>
    </font>
    <font>
      <sz val="10"/>
      <name val="Arial"/>
      <family val="2"/>
    </font>
    <font>
      <b/>
      <sz val="12"/>
      <name val="Arial"/>
      <family val="2"/>
    </font>
    <font>
      <b/>
      <u/>
      <sz val="13"/>
      <name val="굴림체"/>
      <family val="3"/>
      <charset val="129"/>
    </font>
    <font>
      <sz val="12"/>
      <name val="굴림체"/>
      <family val="3"/>
      <charset val="129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0"/>
      <name val="MS Sans Serif"/>
      <family val="2"/>
    </font>
    <font>
      <u/>
      <sz val="11"/>
      <color indexed="20"/>
      <name val="돋움"/>
      <family val="3"/>
      <charset val="129"/>
    </font>
    <font>
      <sz val="12"/>
      <name val="돋움체"/>
      <family val="3"/>
      <charset val="129"/>
    </font>
    <font>
      <sz val="1"/>
      <color indexed="0"/>
      <name val="Courier"/>
      <family val="3"/>
    </font>
    <font>
      <sz val="11"/>
      <name val="굴림체"/>
      <family val="3"/>
      <charset val="129"/>
    </font>
    <font>
      <sz val="12"/>
      <name val="바탕체"/>
      <family val="1"/>
      <charset val="129"/>
    </font>
    <font>
      <sz val="10"/>
      <name val="나눔고딕"/>
      <family val="3"/>
      <charset val="129"/>
    </font>
    <font>
      <sz val="8"/>
      <name val="나눔고딕"/>
      <family val="3"/>
      <charset val="129"/>
    </font>
    <font>
      <sz val="9"/>
      <color theme="1"/>
      <name val="맑은 고딕"/>
      <family val="3"/>
      <charset val="129"/>
      <scheme val="minor"/>
    </font>
    <font>
      <sz val="8"/>
      <color rgb="FF000000"/>
      <name val="나눔고딕"/>
      <family val="3"/>
      <charset val="129"/>
    </font>
    <font>
      <b/>
      <sz val="12"/>
      <name val="나눔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</borders>
  <cellStyleXfs count="77">
    <xf numFmtId="0" fontId="0" fillId="0" borderId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177" fontId="5" fillId="0" borderId="0">
      <protection locked="0"/>
    </xf>
    <xf numFmtId="0" fontId="6" fillId="0" borderId="0">
      <protection locked="0"/>
    </xf>
    <xf numFmtId="177" fontId="5" fillId="0" borderId="0">
      <protection locked="0"/>
    </xf>
    <xf numFmtId="178" fontId="6" fillId="0" borderId="0">
      <protection locked="0"/>
    </xf>
    <xf numFmtId="177" fontId="5" fillId="0" borderId="0">
      <protection locked="0"/>
    </xf>
    <xf numFmtId="0" fontId="7" fillId="0" borderId="0"/>
    <xf numFmtId="0" fontId="8" fillId="0" borderId="0">
      <protection locked="0"/>
    </xf>
    <xf numFmtId="0" fontId="8" fillId="0" borderId="0">
      <protection locked="0"/>
    </xf>
    <xf numFmtId="177" fontId="5" fillId="0" borderId="0">
      <protection locked="0"/>
    </xf>
    <xf numFmtId="0" fontId="6" fillId="0" borderId="0">
      <protection locked="0"/>
    </xf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7" fontId="5" fillId="0" borderId="0">
      <protection locked="0"/>
    </xf>
    <xf numFmtId="179" fontId="6" fillId="0" borderId="0">
      <protection locked="0"/>
    </xf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" fontId="6" fillId="0" borderId="0">
      <protection locked="0"/>
    </xf>
    <xf numFmtId="180" fontId="6" fillId="0" borderId="0">
      <protection locked="0"/>
    </xf>
    <xf numFmtId="177" fontId="5" fillId="0" borderId="0">
      <protection locked="0"/>
    </xf>
    <xf numFmtId="177" fontId="5" fillId="0" borderId="0">
      <protection locked="0"/>
    </xf>
    <xf numFmtId="0" fontId="9" fillId="0" borderId="0"/>
    <xf numFmtId="0" fontId="6" fillId="0" borderId="14">
      <protection locked="0"/>
    </xf>
    <xf numFmtId="177" fontId="5" fillId="0" borderId="14">
      <protection locked="0"/>
    </xf>
    <xf numFmtId="181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77" fontId="5" fillId="0" borderId="0">
      <protection locked="0"/>
    </xf>
    <xf numFmtId="177" fontId="5" fillId="0" borderId="0">
      <protection locked="0"/>
    </xf>
    <xf numFmtId="183" fontId="6" fillId="0" borderId="0">
      <protection locked="0"/>
    </xf>
    <xf numFmtId="184" fontId="6" fillId="0" borderId="0">
      <protection locked="0"/>
    </xf>
    <xf numFmtId="0" fontId="11" fillId="0" borderId="15" applyNumberFormat="0" applyAlignment="0" applyProtection="0">
      <alignment horizontal="left" vertical="center"/>
    </xf>
    <xf numFmtId="0" fontId="11" fillId="0" borderId="16">
      <alignment horizontal="left" vertical="center"/>
    </xf>
    <xf numFmtId="0" fontId="10" fillId="0" borderId="0"/>
    <xf numFmtId="0" fontId="12" fillId="0" borderId="0" applyFill="0" applyBorder="0" applyProtection="0">
      <alignment horizontal="centerContinuous" vertical="center"/>
    </xf>
    <xf numFmtId="0" fontId="13" fillId="5" borderId="0" applyFill="0" applyBorder="0" applyProtection="0">
      <alignment horizontal="center" vertical="center"/>
    </xf>
    <xf numFmtId="2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4" fillId="0" borderId="0" applyFont="0" applyFill="0" applyBorder="0" applyAlignment="0" applyProtection="0"/>
    <xf numFmtId="3" fontId="17" fillId="0" borderId="12">
      <alignment horizontal="center"/>
    </xf>
    <xf numFmtId="177" fontId="5" fillId="0" borderId="0"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7" fontId="20" fillId="0" borderId="0">
      <protection locked="0"/>
    </xf>
    <xf numFmtId="9" fontId="21" fillId="5" borderId="0" applyFill="0" applyBorder="0" applyProtection="0">
      <alignment horizontal="right"/>
    </xf>
    <xf numFmtId="10" fontId="21" fillId="0" borderId="0" applyFill="0" applyBorder="0" applyProtection="0">
      <alignment horizontal="right"/>
    </xf>
    <xf numFmtId="0" fontId="2" fillId="0" borderId="0"/>
    <xf numFmtId="4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0" fillId="0" borderId="0"/>
    <xf numFmtId="4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0" fontId="22" fillId="0" borderId="0"/>
    <xf numFmtId="177" fontId="20" fillId="0" borderId="0">
      <protection locked="0"/>
    </xf>
    <xf numFmtId="177" fontId="20" fillId="0" borderId="0">
      <protection locked="0"/>
    </xf>
    <xf numFmtId="177" fontId="20" fillId="0" borderId="0">
      <protection locked="0"/>
    </xf>
    <xf numFmtId="181" fontId="22" fillId="0" borderId="0" applyFont="0" applyFill="0" applyBorder="0" applyAlignment="0" applyProtection="0"/>
    <xf numFmtId="185" fontId="2" fillId="5" borderId="0" applyFill="0" applyBorder="0" applyProtection="0">
      <alignment horizontal="right"/>
    </xf>
    <xf numFmtId="182" fontId="22" fillId="0" borderId="0" applyFont="0" applyFill="0" applyBorder="0" applyAlignment="0" applyProtection="0"/>
    <xf numFmtId="177" fontId="20" fillId="0" borderId="0">
      <protection locked="0"/>
    </xf>
    <xf numFmtId="177" fontId="20" fillId="0" borderId="0">
      <protection locked="0"/>
    </xf>
    <xf numFmtId="177" fontId="20" fillId="0" borderId="0">
      <protection locked="0"/>
    </xf>
    <xf numFmtId="10" fontId="14" fillId="0" borderId="0" applyFont="0" applyFill="0" applyBorder="0" applyAlignment="0" applyProtection="0"/>
    <xf numFmtId="177" fontId="20" fillId="0" borderId="0">
      <protection locked="0"/>
    </xf>
    <xf numFmtId="177" fontId="20" fillId="0" borderId="0">
      <protection locked="0"/>
    </xf>
    <xf numFmtId="0" fontId="14" fillId="0" borderId="14" applyNumberFormat="0" applyFont="0" applyFill="0" applyAlignment="0" applyProtection="0"/>
    <xf numFmtId="7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0" fontId="1" fillId="0" borderId="0">
      <alignment vertical="center"/>
    </xf>
    <xf numFmtId="0" fontId="25" fillId="0" borderId="0">
      <alignment vertical="center"/>
    </xf>
  </cellStyleXfs>
  <cellXfs count="163">
    <xf numFmtId="0" fontId="0" fillId="0" borderId="0" xfId="0"/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41" fontId="24" fillId="2" borderId="27" xfId="2" applyFont="1" applyFill="1" applyBorder="1" applyAlignment="1">
      <alignment horizontal="center" vertical="center" wrapText="1"/>
    </xf>
    <xf numFmtId="41" fontId="24" fillId="2" borderId="28" xfId="2" applyFont="1" applyFill="1" applyBorder="1" applyAlignment="1">
      <alignment horizontal="center" vertical="center" wrapText="1"/>
    </xf>
    <xf numFmtId="41" fontId="24" fillId="2" borderId="29" xfId="2" applyFont="1" applyFill="1" applyBorder="1" applyAlignment="1">
      <alignment horizontal="center" vertical="center" wrapText="1"/>
    </xf>
    <xf numFmtId="41" fontId="24" fillId="0" borderId="0" xfId="2" applyFont="1" applyFill="1" applyAlignment="1">
      <alignment horizontal="center" vertical="center"/>
    </xf>
    <xf numFmtId="41" fontId="24" fillId="4" borderId="11" xfId="2" applyFont="1" applyFill="1" applyBorder="1" applyAlignment="1">
      <alignment horizontal="center" vertical="center"/>
    </xf>
    <xf numFmtId="41" fontId="24" fillId="4" borderId="1" xfId="2" applyFont="1" applyFill="1" applyBorder="1" applyAlignment="1">
      <alignment horizontal="center" vertical="center"/>
    </xf>
    <xf numFmtId="41" fontId="24" fillId="4" borderId="18" xfId="2" applyFont="1" applyFill="1" applyBorder="1" applyAlignment="1">
      <alignment horizontal="center" vertical="center"/>
    </xf>
    <xf numFmtId="41" fontId="24" fillId="0" borderId="8" xfId="2" applyFont="1" applyFill="1" applyBorder="1" applyAlignment="1">
      <alignment horizontal="center" vertical="center"/>
    </xf>
    <xf numFmtId="176" fontId="24" fillId="0" borderId="9" xfId="1" applyNumberFormat="1" applyFont="1" applyBorder="1" applyAlignment="1" applyProtection="1">
      <alignment horizontal="center" vertical="center"/>
      <protection locked="0"/>
    </xf>
    <xf numFmtId="41" fontId="24" fillId="0" borderId="4" xfId="2" applyFont="1" applyFill="1" applyBorder="1" applyAlignment="1">
      <alignment horizontal="center" vertical="center"/>
    </xf>
    <xf numFmtId="49" fontId="24" fillId="0" borderId="4" xfId="2" applyNumberFormat="1" applyFont="1" applyFill="1" applyBorder="1" applyAlignment="1">
      <alignment horizontal="center" vertical="center"/>
    </xf>
    <xf numFmtId="41" fontId="24" fillId="0" borderId="7" xfId="2" applyFont="1" applyFill="1" applyBorder="1" applyAlignment="1">
      <alignment horizontal="center" vertical="center"/>
    </xf>
    <xf numFmtId="176" fontId="24" fillId="0" borderId="4" xfId="1" applyNumberFormat="1" applyFont="1" applyBorder="1" applyAlignment="1" applyProtection="1">
      <alignment horizontal="center" vertical="center"/>
      <protection locked="0"/>
    </xf>
    <xf numFmtId="41" fontId="24" fillId="4" borderId="3" xfId="2" applyFont="1" applyFill="1" applyBorder="1" applyAlignment="1">
      <alignment horizontal="center" vertical="center"/>
    </xf>
    <xf numFmtId="41" fontId="24" fillId="4" borderId="4" xfId="2" applyFont="1" applyFill="1" applyBorder="1" applyAlignment="1">
      <alignment horizontal="center" vertical="center"/>
    </xf>
    <xf numFmtId="41" fontId="24" fillId="4" borderId="5" xfId="2" applyFont="1" applyFill="1" applyBorder="1" applyAlignment="1">
      <alignment horizontal="center" vertical="center"/>
    </xf>
    <xf numFmtId="176" fontId="24" fillId="0" borderId="10" xfId="1" applyNumberFormat="1" applyFont="1" applyBorder="1" applyAlignment="1" applyProtection="1">
      <alignment horizontal="center" vertical="center"/>
      <protection locked="0"/>
    </xf>
    <xf numFmtId="41" fontId="24" fillId="0" borderId="11" xfId="2" applyFont="1" applyFill="1" applyBorder="1" applyAlignment="1">
      <alignment horizontal="center" vertical="center"/>
    </xf>
    <xf numFmtId="176" fontId="24" fillId="0" borderId="1" xfId="1" applyNumberFormat="1" applyFont="1" applyBorder="1" applyAlignment="1" applyProtection="1">
      <alignment horizontal="center" vertical="center"/>
      <protection locked="0"/>
    </xf>
    <xf numFmtId="41" fontId="24" fillId="0" borderId="6" xfId="2" applyFont="1" applyFill="1" applyBorder="1" applyAlignment="1">
      <alignment horizontal="center" vertical="center"/>
    </xf>
    <xf numFmtId="41" fontId="24" fillId="0" borderId="17" xfId="2" applyFont="1" applyFill="1" applyBorder="1" applyAlignment="1">
      <alignment horizontal="center" vertical="center"/>
    </xf>
    <xf numFmtId="176" fontId="24" fillId="0" borderId="19" xfId="1" applyNumberFormat="1" applyFont="1" applyBorder="1" applyAlignment="1" applyProtection="1">
      <alignment horizontal="center" vertical="center"/>
      <protection locked="0"/>
    </xf>
    <xf numFmtId="41" fontId="24" fillId="0" borderId="19" xfId="2" applyFont="1" applyFill="1" applyBorder="1" applyAlignment="1">
      <alignment horizontal="center" vertical="center"/>
    </xf>
    <xf numFmtId="41" fontId="24" fillId="0" borderId="12" xfId="2" applyFont="1" applyFill="1" applyBorder="1" applyAlignment="1">
      <alignment horizontal="center" vertical="center"/>
    </xf>
    <xf numFmtId="49" fontId="24" fillId="0" borderId="12" xfId="2" applyNumberFormat="1" applyFont="1" applyFill="1" applyBorder="1" applyAlignment="1">
      <alignment horizontal="center" vertical="center"/>
    </xf>
    <xf numFmtId="41" fontId="24" fillId="0" borderId="13" xfId="2" applyFont="1" applyFill="1" applyBorder="1" applyAlignment="1">
      <alignment horizontal="center" vertical="center"/>
    </xf>
    <xf numFmtId="41" fontId="24" fillId="2" borderId="25" xfId="2" applyFont="1" applyFill="1" applyBorder="1" applyAlignment="1">
      <alignment horizontal="center" vertical="center" wrapText="1"/>
    </xf>
    <xf numFmtId="41" fontId="24" fillId="4" borderId="7" xfId="2" applyFont="1" applyFill="1" applyBorder="1" applyAlignment="1">
      <alignment horizontal="center" vertical="center"/>
    </xf>
    <xf numFmtId="41" fontId="24" fillId="0" borderId="1" xfId="2" applyFont="1" applyFill="1" applyBorder="1" applyAlignment="1">
      <alignment horizontal="center" vertical="center"/>
    </xf>
    <xf numFmtId="176" fontId="24" fillId="0" borderId="12" xfId="1" applyNumberFormat="1" applyFont="1" applyBorder="1" applyAlignment="1" applyProtection="1">
      <alignment horizontal="center" vertical="center"/>
      <protection locked="0"/>
    </xf>
    <xf numFmtId="187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vertical="center"/>
    </xf>
    <xf numFmtId="186" fontId="24" fillId="3" borderId="2" xfId="2" applyNumberFormat="1" applyFont="1" applyFill="1" applyBorder="1" applyAlignment="1">
      <alignment horizontal="center" vertical="center"/>
    </xf>
    <xf numFmtId="186" fontId="24" fillId="4" borderId="3" xfId="2" applyNumberFormat="1" applyFont="1" applyFill="1" applyBorder="1" applyAlignment="1">
      <alignment horizontal="center" vertical="center"/>
    </xf>
    <xf numFmtId="186" fontId="24" fillId="4" borderId="4" xfId="2" applyNumberFormat="1" applyFont="1" applyFill="1" applyBorder="1" applyAlignment="1">
      <alignment horizontal="center" vertical="center"/>
    </xf>
    <xf numFmtId="186" fontId="24" fillId="4" borderId="7" xfId="2" applyNumberFormat="1" applyFont="1" applyFill="1" applyBorder="1" applyAlignment="1">
      <alignment horizontal="center" vertical="center"/>
    </xf>
    <xf numFmtId="186" fontId="24" fillId="0" borderId="6" xfId="2" applyNumberFormat="1" applyFont="1" applyFill="1" applyBorder="1" applyAlignment="1">
      <alignment horizontal="center" vertical="center"/>
    </xf>
    <xf numFmtId="186" fontId="24" fillId="0" borderId="4" xfId="1" applyNumberFormat="1" applyFont="1" applyBorder="1" applyAlignment="1" applyProtection="1">
      <alignment horizontal="center" vertical="center"/>
      <protection locked="0"/>
    </xf>
    <xf numFmtId="186" fontId="24" fillId="0" borderId="7" xfId="1" applyNumberFormat="1" applyFont="1" applyBorder="1" applyAlignment="1" applyProtection="1">
      <alignment horizontal="center" vertical="center"/>
      <protection locked="0"/>
    </xf>
    <xf numFmtId="186" fontId="24" fillId="0" borderId="8" xfId="2" applyNumberFormat="1" applyFont="1" applyFill="1" applyBorder="1" applyAlignment="1">
      <alignment horizontal="center" vertical="center"/>
    </xf>
    <xf numFmtId="186" fontId="24" fillId="0" borderId="9" xfId="1" applyNumberFormat="1" applyFont="1" applyBorder="1" applyAlignment="1" applyProtection="1">
      <alignment horizontal="center" vertical="center"/>
      <protection locked="0"/>
    </xf>
    <xf numFmtId="186" fontId="24" fillId="4" borderId="4" xfId="1" applyNumberFormat="1" applyFont="1" applyFill="1" applyBorder="1" applyAlignment="1" applyProtection="1">
      <alignment horizontal="center" vertical="center"/>
      <protection locked="0"/>
    </xf>
    <xf numFmtId="186" fontId="24" fillId="0" borderId="1" xfId="1" applyNumberFormat="1" applyFont="1" applyBorder="1" applyAlignment="1" applyProtection="1">
      <alignment horizontal="center" vertical="center"/>
      <protection locked="0"/>
    </xf>
    <xf numFmtId="186" fontId="24" fillId="0" borderId="10" xfId="1" applyNumberFormat="1" applyFont="1" applyBorder="1" applyAlignment="1" applyProtection="1">
      <alignment horizontal="center" vertical="center"/>
      <protection locked="0"/>
    </xf>
    <xf numFmtId="186" fontId="24" fillId="0" borderId="11" xfId="2" applyNumberFormat="1" applyFont="1" applyFill="1" applyBorder="1" applyAlignment="1">
      <alignment horizontal="center" vertical="center"/>
    </xf>
    <xf numFmtId="186" fontId="24" fillId="0" borderId="3" xfId="2" applyNumberFormat="1" applyFont="1" applyFill="1" applyBorder="1" applyAlignment="1">
      <alignment horizontal="center" vertical="center"/>
    </xf>
    <xf numFmtId="186" fontId="24" fillId="0" borderId="26" xfId="2" applyNumberFormat="1" applyFont="1" applyFill="1" applyBorder="1" applyAlignment="1">
      <alignment horizontal="center" vertical="center"/>
    </xf>
    <xf numFmtId="186" fontId="24" fillId="0" borderId="12" xfId="1" applyNumberFormat="1" applyFont="1" applyBorder="1" applyAlignment="1" applyProtection="1">
      <alignment horizontal="center" vertical="center"/>
      <protection locked="0"/>
    </xf>
    <xf numFmtId="186" fontId="24" fillId="0" borderId="13" xfId="1" applyNumberFormat="1" applyFont="1" applyBorder="1" applyAlignment="1" applyProtection="1">
      <alignment horizontal="center" vertical="center"/>
      <protection locked="0"/>
    </xf>
    <xf numFmtId="187" fontId="24" fillId="0" borderId="0" xfId="2" applyNumberFormat="1" applyFont="1" applyFill="1" applyAlignment="1">
      <alignment horizontal="center" vertical="center"/>
    </xf>
    <xf numFmtId="41" fontId="24" fillId="0" borderId="0" xfId="2" applyFont="1" applyFill="1" applyAlignment="1">
      <alignment vertical="center"/>
    </xf>
    <xf numFmtId="41" fontId="24" fillId="0" borderId="3" xfId="2" applyFont="1" applyFill="1" applyBorder="1" applyAlignment="1">
      <alignment horizontal="center" vertical="center"/>
    </xf>
    <xf numFmtId="186" fontId="24" fillId="4" borderId="11" xfId="2" applyNumberFormat="1" applyFont="1" applyFill="1" applyBorder="1" applyAlignment="1">
      <alignment horizontal="center" vertical="center"/>
    </xf>
    <xf numFmtId="186" fontId="24" fillId="4" borderId="1" xfId="2" applyNumberFormat="1" applyFont="1" applyFill="1" applyBorder="1" applyAlignment="1">
      <alignment horizontal="center" vertical="center"/>
    </xf>
    <xf numFmtId="186" fontId="24" fillId="4" borderId="1" xfId="1" applyNumberFormat="1" applyFont="1" applyFill="1" applyBorder="1" applyAlignment="1" applyProtection="1">
      <alignment horizontal="center" vertical="center"/>
      <protection locked="0"/>
    </xf>
    <xf numFmtId="186" fontId="24" fillId="0" borderId="17" xfId="2" applyNumberFormat="1" applyFont="1" applyFill="1" applyBorder="1" applyAlignment="1">
      <alignment horizontal="center" vertical="center"/>
    </xf>
    <xf numFmtId="41" fontId="24" fillId="3" borderId="1" xfId="2" applyFont="1" applyFill="1" applyBorder="1" applyAlignment="1">
      <alignment horizontal="center" vertical="center"/>
    </xf>
    <xf numFmtId="41" fontId="24" fillId="2" borderId="24" xfId="2" applyFont="1" applyFill="1" applyBorder="1" applyAlignment="1">
      <alignment horizontal="center" vertical="center" wrapText="1"/>
    </xf>
    <xf numFmtId="41" fontId="24" fillId="4" borderId="2" xfId="2" applyFont="1" applyFill="1" applyBorder="1" applyAlignment="1">
      <alignment horizontal="center" vertical="center"/>
    </xf>
    <xf numFmtId="41" fontId="24" fillId="3" borderId="34" xfId="2" applyFont="1" applyFill="1" applyBorder="1" applyAlignment="1">
      <alignment horizontal="center" vertical="center" wrapText="1"/>
    </xf>
    <xf numFmtId="186" fontId="24" fillId="3" borderId="1" xfId="2" applyNumberFormat="1" applyFont="1" applyFill="1" applyBorder="1" applyAlignment="1">
      <alignment horizontal="center" vertical="center"/>
    </xf>
    <xf numFmtId="41" fontId="24" fillId="2" borderId="24" xfId="2" applyFont="1" applyFill="1" applyBorder="1" applyAlignment="1">
      <alignment horizontal="center" vertical="center" wrapText="1"/>
    </xf>
    <xf numFmtId="186" fontId="24" fillId="4" borderId="2" xfId="2" applyNumberFormat="1" applyFont="1" applyFill="1" applyBorder="1" applyAlignment="1">
      <alignment horizontal="center" vertical="center"/>
    </xf>
    <xf numFmtId="41" fontId="24" fillId="0" borderId="9" xfId="2" applyFont="1" applyFill="1" applyBorder="1" applyAlignment="1">
      <alignment horizontal="center" vertical="center"/>
    </xf>
    <xf numFmtId="49" fontId="24" fillId="0" borderId="9" xfId="2" applyNumberFormat="1" applyFont="1" applyFill="1" applyBorder="1" applyAlignment="1">
      <alignment horizontal="center" vertical="center"/>
    </xf>
    <xf numFmtId="41" fontId="24" fillId="0" borderId="35" xfId="2" applyFont="1" applyFill="1" applyBorder="1" applyAlignment="1">
      <alignment horizontal="center" vertical="center"/>
    </xf>
    <xf numFmtId="41" fontId="24" fillId="0" borderId="10" xfId="2" applyFont="1" applyFill="1" applyBorder="1" applyAlignment="1">
      <alignment horizontal="center" vertical="center"/>
    </xf>
    <xf numFmtId="49" fontId="24" fillId="0" borderId="10" xfId="2" applyNumberFormat="1" applyFont="1" applyFill="1" applyBorder="1" applyAlignment="1">
      <alignment horizontal="center" vertical="center"/>
    </xf>
    <xf numFmtId="41" fontId="24" fillId="0" borderId="36" xfId="2" applyFont="1" applyFill="1" applyBorder="1" applyAlignment="1">
      <alignment horizontal="center" vertical="center"/>
    </xf>
    <xf numFmtId="41" fontId="24" fillId="0" borderId="2" xfId="2" applyFont="1" applyFill="1" applyBorder="1" applyAlignment="1">
      <alignment horizontal="center" vertical="center"/>
    </xf>
    <xf numFmtId="41" fontId="24" fillId="4" borderId="9" xfId="2" applyFont="1" applyFill="1" applyBorder="1" applyAlignment="1">
      <alignment horizontal="center" vertical="center"/>
    </xf>
    <xf numFmtId="41" fontId="24" fillId="4" borderId="37" xfId="2" applyFont="1" applyFill="1" applyBorder="1" applyAlignment="1">
      <alignment horizontal="center" vertical="center"/>
    </xf>
    <xf numFmtId="0" fontId="26" fillId="0" borderId="4" xfId="0" applyFont="1" applyBorder="1" applyAlignment="1">
      <alignment horizontal="right" vertical="center" wrapText="1"/>
    </xf>
    <xf numFmtId="0" fontId="26" fillId="0" borderId="4" xfId="0" applyFont="1" applyBorder="1" applyAlignment="1">
      <alignment horizontal="center" vertical="center" wrapText="1"/>
    </xf>
    <xf numFmtId="49" fontId="26" fillId="0" borderId="4" xfId="0" applyNumberFormat="1" applyFont="1" applyBorder="1" applyAlignment="1">
      <alignment horizontal="center" vertical="center" wrapText="1"/>
    </xf>
    <xf numFmtId="41" fontId="24" fillId="3" borderId="33" xfId="2" applyFont="1" applyFill="1" applyBorder="1" applyAlignment="1">
      <alignment horizontal="center" vertical="center" wrapText="1"/>
    </xf>
    <xf numFmtId="41" fontId="24" fillId="3" borderId="38" xfId="2" applyFont="1" applyFill="1" applyBorder="1" applyAlignment="1">
      <alignment horizontal="center" vertical="center" wrapText="1"/>
    </xf>
    <xf numFmtId="41" fontId="24" fillId="4" borderId="35" xfId="2" applyFont="1" applyFill="1" applyBorder="1" applyAlignment="1">
      <alignment horizontal="center" vertical="center"/>
    </xf>
    <xf numFmtId="0" fontId="26" fillId="0" borderId="7" xfId="0" applyFont="1" applyBorder="1" applyAlignment="1">
      <alignment horizontal="center" vertical="center" wrapText="1"/>
    </xf>
    <xf numFmtId="49" fontId="24" fillId="0" borderId="35" xfId="2" applyNumberFormat="1" applyFont="1" applyFill="1" applyBorder="1" applyAlignment="1">
      <alignment horizontal="center" vertical="center"/>
    </xf>
    <xf numFmtId="189" fontId="24" fillId="0" borderId="4" xfId="1" applyNumberFormat="1" applyFont="1" applyFill="1" applyBorder="1" applyAlignment="1">
      <alignment horizontal="right" vertical="center"/>
    </xf>
    <xf numFmtId="189" fontId="24" fillId="0" borderId="12" xfId="1" applyNumberFormat="1" applyFont="1" applyFill="1" applyBorder="1" applyAlignment="1">
      <alignment horizontal="right" vertical="center"/>
    </xf>
    <xf numFmtId="49" fontId="24" fillId="0" borderId="1" xfId="2" applyNumberFormat="1" applyFont="1" applyFill="1" applyBorder="1" applyAlignment="1">
      <alignment horizontal="center" vertical="center"/>
    </xf>
    <xf numFmtId="41" fontId="24" fillId="0" borderId="35" xfId="2" applyFont="1" applyFill="1" applyBorder="1" applyAlignment="1">
      <alignment horizontal="center" vertical="center" shrinkToFit="1"/>
    </xf>
    <xf numFmtId="189" fontId="24" fillId="3" borderId="1" xfId="2" applyNumberFormat="1" applyFont="1" applyFill="1" applyBorder="1" applyAlignment="1">
      <alignment horizontal="right" vertical="center"/>
    </xf>
    <xf numFmtId="189" fontId="24" fillId="3" borderId="2" xfId="2" applyNumberFormat="1" applyFont="1" applyFill="1" applyBorder="1" applyAlignment="1">
      <alignment horizontal="right" vertical="center"/>
    </xf>
    <xf numFmtId="189" fontId="24" fillId="4" borderId="4" xfId="2" applyNumberFormat="1" applyFont="1" applyFill="1" applyBorder="1" applyAlignment="1">
      <alignment horizontal="right" vertical="center"/>
    </xf>
    <xf numFmtId="189" fontId="24" fillId="4" borderId="7" xfId="2" applyNumberFormat="1" applyFont="1" applyFill="1" applyBorder="1" applyAlignment="1">
      <alignment horizontal="right" vertical="center"/>
    </xf>
    <xf numFmtId="189" fontId="24" fillId="0" borderId="4" xfId="2" applyNumberFormat="1" applyFont="1" applyFill="1" applyBorder="1" applyAlignment="1">
      <alignment horizontal="right" vertical="center"/>
    </xf>
    <xf numFmtId="189" fontId="24" fillId="0" borderId="4" xfId="1" applyNumberFormat="1" applyFont="1" applyBorder="1" applyAlignment="1" applyProtection="1">
      <alignment horizontal="right" vertical="center"/>
      <protection locked="0"/>
    </xf>
    <xf numFmtId="189" fontId="24" fillId="0" borderId="7" xfId="1" applyNumberFormat="1" applyFont="1" applyBorder="1" applyAlignment="1" applyProtection="1">
      <alignment horizontal="right" vertical="center"/>
      <protection locked="0"/>
    </xf>
    <xf numFmtId="189" fontId="24" fillId="0" borderId="9" xfId="2" applyNumberFormat="1" applyFont="1" applyFill="1" applyBorder="1" applyAlignment="1">
      <alignment horizontal="right" vertical="center"/>
    </xf>
    <xf numFmtId="189" fontId="24" fillId="0" borderId="10" xfId="1" applyNumberFormat="1" applyFont="1" applyBorder="1" applyAlignment="1" applyProtection="1">
      <alignment horizontal="right" vertical="center"/>
      <protection locked="0"/>
    </xf>
    <xf numFmtId="189" fontId="24" fillId="0" borderId="1" xfId="1" applyNumberFormat="1" applyFont="1" applyBorder="1" applyAlignment="1" applyProtection="1">
      <alignment horizontal="right" vertical="center"/>
      <protection locked="0"/>
    </xf>
    <xf numFmtId="189" fontId="24" fillId="0" borderId="1" xfId="2" applyNumberFormat="1" applyFont="1" applyFill="1" applyBorder="1" applyAlignment="1">
      <alignment horizontal="right" vertical="center"/>
    </xf>
    <xf numFmtId="189" fontId="24" fillId="0" borderId="2" xfId="1" applyNumberFormat="1" applyFont="1" applyBorder="1" applyAlignment="1" applyProtection="1">
      <alignment horizontal="right" vertical="center"/>
      <protection locked="0"/>
    </xf>
    <xf numFmtId="189" fontId="24" fillId="0" borderId="19" xfId="1" applyNumberFormat="1" applyFont="1" applyBorder="1" applyAlignment="1" applyProtection="1">
      <alignment horizontal="right" vertical="center"/>
      <protection locked="0"/>
    </xf>
    <xf numFmtId="189" fontId="24" fillId="0" borderId="12" xfId="1" applyNumberFormat="1" applyFont="1" applyBorder="1" applyAlignment="1" applyProtection="1">
      <alignment horizontal="right" vertical="center"/>
      <protection locked="0"/>
    </xf>
    <xf numFmtId="189" fontId="24" fillId="0" borderId="12" xfId="2" applyNumberFormat="1" applyFont="1" applyFill="1" applyBorder="1" applyAlignment="1">
      <alignment horizontal="right" vertical="center"/>
    </xf>
    <xf numFmtId="189" fontId="24" fillId="0" borderId="10" xfId="2" applyNumberFormat="1" applyFont="1" applyFill="1" applyBorder="1" applyAlignment="1">
      <alignment horizontal="right" vertical="center"/>
    </xf>
    <xf numFmtId="189" fontId="24" fillId="0" borderId="13" xfId="1" applyNumberFormat="1" applyFont="1" applyBorder="1" applyAlignment="1" applyProtection="1">
      <alignment horizontal="right" vertical="center"/>
      <protection locked="0"/>
    </xf>
    <xf numFmtId="189" fontId="24" fillId="4" borderId="1" xfId="2" applyNumberFormat="1" applyFont="1" applyFill="1" applyBorder="1" applyAlignment="1">
      <alignment horizontal="right" vertical="center"/>
    </xf>
    <xf numFmtId="189" fontId="24" fillId="4" borderId="2" xfId="2" applyNumberFormat="1" applyFont="1" applyFill="1" applyBorder="1" applyAlignment="1">
      <alignment horizontal="right" vertical="center"/>
    </xf>
    <xf numFmtId="189" fontId="24" fillId="3" borderId="1" xfId="2" applyNumberFormat="1" applyFont="1" applyFill="1" applyBorder="1" applyAlignment="1">
      <alignment vertical="center"/>
    </xf>
    <xf numFmtId="189" fontId="24" fillId="4" borderId="4" xfId="2" applyNumberFormat="1" applyFont="1" applyFill="1" applyBorder="1" applyAlignment="1">
      <alignment vertical="center"/>
    </xf>
    <xf numFmtId="189" fontId="24" fillId="0" borderId="4" xfId="2" applyNumberFormat="1" applyFont="1" applyFill="1" applyBorder="1" applyAlignment="1">
      <alignment vertical="center"/>
    </xf>
    <xf numFmtId="189" fontId="24" fillId="0" borderId="4" xfId="1" applyNumberFormat="1" applyFont="1" applyBorder="1" applyAlignment="1" applyProtection="1">
      <alignment vertical="center"/>
      <protection locked="0"/>
    </xf>
    <xf numFmtId="189" fontId="24" fillId="0" borderId="12" xfId="2" applyNumberFormat="1" applyFont="1" applyFill="1" applyBorder="1" applyAlignment="1">
      <alignment vertical="center"/>
    </xf>
    <xf numFmtId="189" fontId="24" fillId="0" borderId="12" xfId="1" applyNumberFormat="1" applyFont="1" applyBorder="1" applyAlignment="1" applyProtection="1">
      <alignment vertical="center"/>
      <protection locked="0"/>
    </xf>
    <xf numFmtId="189" fontId="24" fillId="0" borderId="9" xfId="1" applyNumberFormat="1" applyFont="1" applyBorder="1" applyAlignment="1" applyProtection="1">
      <alignment horizontal="right" vertical="center"/>
      <protection locked="0"/>
    </xf>
    <xf numFmtId="189" fontId="24" fillId="0" borderId="35" xfId="1" applyNumberFormat="1" applyFont="1" applyBorder="1" applyAlignment="1" applyProtection="1">
      <alignment horizontal="right" vertical="center"/>
      <protection locked="0"/>
    </xf>
    <xf numFmtId="190" fontId="24" fillId="3" borderId="1" xfId="2" applyNumberFormat="1" applyFont="1" applyFill="1" applyBorder="1" applyAlignment="1">
      <alignment horizontal="right" vertical="center"/>
    </xf>
    <xf numFmtId="190" fontId="24" fillId="4" borderId="4" xfId="2" applyNumberFormat="1" applyFont="1" applyFill="1" applyBorder="1" applyAlignment="1">
      <alignment horizontal="right" vertical="center"/>
    </xf>
    <xf numFmtId="190" fontId="24" fillId="0" borderId="4" xfId="2" applyNumberFormat="1" applyFont="1" applyFill="1" applyBorder="1" applyAlignment="1">
      <alignment horizontal="right" vertical="center"/>
    </xf>
    <xf numFmtId="190" fontId="24" fillId="0" borderId="12" xfId="2" applyNumberFormat="1" applyFont="1" applyFill="1" applyBorder="1" applyAlignment="1">
      <alignment horizontal="right" vertical="center"/>
    </xf>
    <xf numFmtId="190" fontId="24" fillId="4" borderId="1" xfId="2" applyNumberFormat="1" applyFont="1" applyFill="1" applyBorder="1" applyAlignment="1">
      <alignment horizontal="right" vertical="center"/>
    </xf>
    <xf numFmtId="186" fontId="23" fillId="0" borderId="0" xfId="0" applyNumberFormat="1" applyFont="1" applyAlignment="1">
      <alignment horizontal="right" vertical="center"/>
    </xf>
    <xf numFmtId="0" fontId="27" fillId="0" borderId="0" xfId="0" applyFont="1" applyAlignment="1">
      <alignment vertical="center"/>
    </xf>
    <xf numFmtId="186" fontId="24" fillId="3" borderId="1" xfId="2" applyNumberFormat="1" applyFont="1" applyFill="1" applyBorder="1" applyAlignment="1">
      <alignment horizontal="center" vertical="center"/>
    </xf>
    <xf numFmtId="186" fontId="24" fillId="2" borderId="24" xfId="2" applyNumberFormat="1" applyFont="1" applyFill="1" applyBorder="1" applyAlignment="1">
      <alignment horizontal="center" vertical="center" wrapText="1"/>
    </xf>
    <xf numFmtId="186" fontId="24" fillId="2" borderId="28" xfId="2" applyNumberFormat="1" applyFont="1" applyFill="1" applyBorder="1" applyAlignment="1">
      <alignment horizontal="center" vertical="center" wrapText="1"/>
    </xf>
    <xf numFmtId="189" fontId="24" fillId="0" borderId="7" xfId="1" applyNumberFormat="1" applyFont="1" applyFill="1" applyBorder="1" applyAlignment="1">
      <alignment horizontal="right" vertical="center"/>
    </xf>
    <xf numFmtId="189" fontId="24" fillId="0" borderId="13" xfId="1" applyNumberFormat="1" applyFont="1" applyFill="1" applyBorder="1" applyAlignment="1">
      <alignment horizontal="right" vertical="center"/>
    </xf>
    <xf numFmtId="189" fontId="24" fillId="0" borderId="7" xfId="1" applyNumberFormat="1" applyFont="1" applyFill="1" applyBorder="1" applyAlignment="1">
      <alignment horizontal="left" vertical="center" wrapText="1"/>
    </xf>
    <xf numFmtId="189" fontId="24" fillId="0" borderId="7" xfId="1" applyNumberFormat="1" applyFont="1" applyFill="1" applyBorder="1" applyAlignment="1">
      <alignment horizontal="left" vertical="center"/>
    </xf>
    <xf numFmtId="41" fontId="24" fillId="2" borderId="24" xfId="2" applyFont="1" applyFill="1" applyBorder="1" applyAlignment="1">
      <alignment horizontal="center" vertical="center" wrapText="1"/>
    </xf>
    <xf numFmtId="41" fontId="24" fillId="2" borderId="24" xfId="2" applyFont="1" applyFill="1" applyBorder="1" applyAlignment="1">
      <alignment horizontal="center" vertical="center" wrapText="1"/>
    </xf>
    <xf numFmtId="186" fontId="0" fillId="0" borderId="0" xfId="0" applyNumberFormat="1"/>
    <xf numFmtId="188" fontId="24" fillId="0" borderId="3" xfId="2" applyNumberFormat="1" applyFont="1" applyFill="1" applyBorder="1" applyAlignment="1">
      <alignment horizontal="center" vertical="center"/>
    </xf>
    <xf numFmtId="188" fontId="24" fillId="0" borderId="26" xfId="2" applyNumberFormat="1" applyFont="1" applyFill="1" applyBorder="1" applyAlignment="1">
      <alignment horizontal="center" vertical="center"/>
    </xf>
    <xf numFmtId="186" fontId="24" fillId="2" borderId="27" xfId="2" applyNumberFormat="1" applyFont="1" applyFill="1" applyBorder="1" applyAlignment="1">
      <alignment horizontal="center" vertical="center" wrapText="1"/>
    </xf>
    <xf numFmtId="186" fontId="24" fillId="2" borderId="28" xfId="2" applyNumberFormat="1" applyFont="1" applyFill="1" applyBorder="1" applyAlignment="1">
      <alignment horizontal="center" vertical="center" wrapText="1"/>
    </xf>
    <xf numFmtId="186" fontId="24" fillId="2" borderId="21" xfId="2" applyNumberFormat="1" applyFont="1" applyFill="1" applyBorder="1" applyAlignment="1">
      <alignment horizontal="center" vertical="center" wrapText="1"/>
    </xf>
    <xf numFmtId="186" fontId="24" fillId="2" borderId="39" xfId="2" applyNumberFormat="1" applyFont="1" applyFill="1" applyBorder="1" applyAlignment="1">
      <alignment horizontal="center" vertical="center" wrapText="1"/>
    </xf>
    <xf numFmtId="186" fontId="24" fillId="2" borderId="40" xfId="2" applyNumberFormat="1" applyFont="1" applyFill="1" applyBorder="1" applyAlignment="1">
      <alignment horizontal="center" vertical="center" wrapText="1"/>
    </xf>
    <xf numFmtId="186" fontId="24" fillId="3" borderId="11" xfId="2" applyNumberFormat="1" applyFont="1" applyFill="1" applyBorder="1" applyAlignment="1">
      <alignment horizontal="center" vertical="center"/>
    </xf>
    <xf numFmtId="186" fontId="24" fillId="3" borderId="1" xfId="2" applyNumberFormat="1" applyFont="1" applyFill="1" applyBorder="1" applyAlignment="1">
      <alignment horizontal="center" vertical="center"/>
    </xf>
    <xf numFmtId="186" fontId="24" fillId="2" borderId="24" xfId="2" applyNumberFormat="1" applyFont="1" applyFill="1" applyBorder="1" applyAlignment="1">
      <alignment horizontal="center" vertical="center" wrapText="1"/>
    </xf>
    <xf numFmtId="186" fontId="24" fillId="2" borderId="20" xfId="2" applyNumberFormat="1" applyFont="1" applyFill="1" applyBorder="1" applyAlignment="1">
      <alignment horizontal="center" vertical="center" wrapText="1"/>
    </xf>
    <xf numFmtId="186" fontId="24" fillId="2" borderId="23" xfId="2" applyNumberFormat="1" applyFont="1" applyFill="1" applyBorder="1" applyAlignment="1">
      <alignment horizontal="center" vertical="center" wrapText="1"/>
    </xf>
    <xf numFmtId="41" fontId="24" fillId="2" borderId="21" xfId="2" applyFont="1" applyFill="1" applyBorder="1" applyAlignment="1">
      <alignment horizontal="center" vertical="center" wrapText="1"/>
    </xf>
    <xf numFmtId="41" fontId="24" fillId="2" borderId="24" xfId="2" applyFont="1" applyFill="1" applyBorder="1" applyAlignment="1">
      <alignment horizontal="center" vertical="center" wrapText="1"/>
    </xf>
    <xf numFmtId="41" fontId="24" fillId="3" borderId="32" xfId="2" applyFont="1" applyFill="1" applyBorder="1" applyAlignment="1">
      <alignment horizontal="center" vertical="center"/>
    </xf>
    <xf numFmtId="41" fontId="24" fillId="3" borderId="33" xfId="2" applyFont="1" applyFill="1" applyBorder="1" applyAlignment="1">
      <alignment horizontal="center" vertical="center"/>
    </xf>
    <xf numFmtId="41" fontId="24" fillId="2" borderId="22" xfId="2" applyFont="1" applyFill="1" applyBorder="1" applyAlignment="1">
      <alignment horizontal="center" vertical="center" wrapText="1"/>
    </xf>
    <xf numFmtId="41" fontId="24" fillId="3" borderId="11" xfId="2" applyFont="1" applyFill="1" applyBorder="1" applyAlignment="1">
      <alignment horizontal="center" vertical="center"/>
    </xf>
    <xf numFmtId="41" fontId="24" fillId="3" borderId="1" xfId="2" applyFont="1" applyFill="1" applyBorder="1" applyAlignment="1">
      <alignment horizontal="center" vertical="center"/>
    </xf>
    <xf numFmtId="41" fontId="24" fillId="2" borderId="20" xfId="2" applyFont="1" applyFill="1" applyBorder="1" applyAlignment="1">
      <alignment horizontal="center" vertical="center" wrapText="1"/>
    </xf>
    <xf numFmtId="41" fontId="24" fillId="2" borderId="23" xfId="2" applyFont="1" applyFill="1" applyBorder="1" applyAlignment="1">
      <alignment horizontal="center" vertical="center" wrapText="1"/>
    </xf>
    <xf numFmtId="41" fontId="24" fillId="2" borderId="30" xfId="2" applyFont="1" applyFill="1" applyBorder="1" applyAlignment="1">
      <alignment horizontal="center" vertical="center" wrapText="1"/>
    </xf>
    <xf numFmtId="41" fontId="24" fillId="2" borderId="31" xfId="2" applyFont="1" applyFill="1" applyBorder="1" applyAlignment="1">
      <alignment horizontal="center" vertical="center" wrapText="1"/>
    </xf>
    <xf numFmtId="186" fontId="24" fillId="2" borderId="22" xfId="2" applyNumberFormat="1" applyFont="1" applyFill="1" applyBorder="1" applyAlignment="1">
      <alignment horizontal="center" vertical="center" wrapText="1"/>
    </xf>
    <xf numFmtId="186" fontId="24" fillId="2" borderId="25" xfId="2" applyNumberFormat="1" applyFont="1" applyFill="1" applyBorder="1" applyAlignment="1">
      <alignment horizontal="center" vertical="center" wrapText="1"/>
    </xf>
    <xf numFmtId="186" fontId="24" fillId="4" borderId="6" xfId="2" applyNumberFormat="1" applyFont="1" applyFill="1" applyBorder="1" applyAlignment="1">
      <alignment horizontal="center" vertical="center"/>
    </xf>
    <xf numFmtId="186" fontId="24" fillId="4" borderId="9" xfId="2" applyNumberFormat="1" applyFont="1" applyFill="1" applyBorder="1" applyAlignment="1">
      <alignment horizontal="center" vertical="center"/>
    </xf>
    <xf numFmtId="190" fontId="24" fillId="4" borderId="9" xfId="2" applyNumberFormat="1" applyFont="1" applyFill="1" applyBorder="1" applyAlignment="1">
      <alignment horizontal="right" vertical="center"/>
    </xf>
    <xf numFmtId="189" fontId="24" fillId="4" borderId="9" xfId="2" applyNumberFormat="1" applyFont="1" applyFill="1" applyBorder="1" applyAlignment="1">
      <alignment horizontal="right" vertical="center"/>
    </xf>
    <xf numFmtId="186" fontId="24" fillId="4" borderId="9" xfId="1" applyNumberFormat="1" applyFont="1" applyFill="1" applyBorder="1" applyAlignment="1" applyProtection="1">
      <alignment horizontal="center" vertical="center"/>
      <protection locked="0"/>
    </xf>
    <xf numFmtId="186" fontId="24" fillId="4" borderId="35" xfId="2" applyNumberFormat="1" applyFont="1" applyFill="1" applyBorder="1" applyAlignment="1">
      <alignment horizontal="center" vertical="center"/>
    </xf>
    <xf numFmtId="41" fontId="24" fillId="0" borderId="26" xfId="2" applyFont="1" applyFill="1" applyBorder="1" applyAlignment="1">
      <alignment horizontal="center" vertical="center"/>
    </xf>
  </cellXfs>
  <cellStyles count="77">
    <cellStyle name="´þ" xfId="3"/>
    <cellStyle name="´þ·¯" xfId="4"/>
    <cellStyle name="°ia¤¼o " xfId="5"/>
    <cellStyle name="°íá¤¼ò¼ýá¡" xfId="6"/>
    <cellStyle name="°ia¤aa " xfId="7"/>
    <cellStyle name="°ia¤aa·a1" xfId="8"/>
    <cellStyle name="°íá¤ãâ·â1" xfId="9"/>
    <cellStyle name="°íá¤ãâ·â2" xfId="10"/>
    <cellStyle name="³?a" xfId="11"/>
    <cellStyle name="³¯â¥" xfId="12"/>
    <cellStyle name="AeE­ [0]_INQUIRY ¿μ¾÷AßAø " xfId="13"/>
    <cellStyle name="AeE­_INQUIRY ¿μ¾÷AßAø " xfId="14"/>
    <cellStyle name="Æu¼ " xfId="15"/>
    <cellStyle name="Æû¼¾æ®" xfId="16"/>
    <cellStyle name="AÞ¸¶ [0]_INQUIRY ¿μ¾÷AßAø " xfId="17"/>
    <cellStyle name="AÞ¸¶_INQUIRY ¿μ¾÷AßAø " xfId="18"/>
    <cellStyle name="Àú¸®¼ö" xfId="19"/>
    <cellStyle name="Àú¸®¼ö0" xfId="20"/>
    <cellStyle name="Au¸r " xfId="21"/>
    <cellStyle name="Au¸r¼" xfId="22"/>
    <cellStyle name="C￥AØ_¿μ¾÷CoE² " xfId="23"/>
    <cellStyle name="Çõ»ê" xfId="24"/>
    <cellStyle name="Co≫" xfId="25"/>
    <cellStyle name="Comma [0]_ SG&amp;A Bridge " xfId="26"/>
    <cellStyle name="Comma_ SG&amp;A Bridge " xfId="27"/>
    <cellStyle name="Currency [0]_ SG&amp;A Bridge " xfId="28"/>
    <cellStyle name="Currency_ SG&amp;A Bridge " xfId="29"/>
    <cellStyle name="E­æo±" xfId="30"/>
    <cellStyle name="E­æo±a" xfId="31"/>
    <cellStyle name="È­æó±âè£" xfId="32"/>
    <cellStyle name="È­æó±âè£0" xfId="33"/>
    <cellStyle name="Header1" xfId="34"/>
    <cellStyle name="Header2" xfId="35"/>
    <cellStyle name="Normal_ SG&amp;A Bridge " xfId="36"/>
    <cellStyle name="title [1]" xfId="37"/>
    <cellStyle name="title [2]" xfId="38"/>
    <cellStyle name="고정소숫점" xfId="39"/>
    <cellStyle name="고정출력1" xfId="40"/>
    <cellStyle name="고정출력2" xfId="41"/>
    <cellStyle name="날짜" xfId="42"/>
    <cellStyle name="내역서" xfId="43"/>
    <cellStyle name="달러" xfId="44"/>
    <cellStyle name="뒤에 오는 하이퍼링크_③인구&amp;용량 검토(옹진군)" xfId="45"/>
    <cellStyle name="똿뗦먛귟 [0.00]_PRODUCT DETAIL Q1" xfId="46"/>
    <cellStyle name="똿뗦먛귟_PRODUCT DETAIL Q1" xfId="47"/>
    <cellStyle name="믅됞 [0.00]_PRODUCT DETAIL Q1" xfId="48"/>
    <cellStyle name="믅됞_PRODUCT DETAIL Q1" xfId="49"/>
    <cellStyle name="백 " xfId="50"/>
    <cellStyle name="백분율 [0]" xfId="51"/>
    <cellStyle name="백분율 [2]" xfId="52"/>
    <cellStyle name="뷭?_BOOKSHIP" xfId="53"/>
    <cellStyle name="쉼표 [0]" xfId="1" builtinId="6"/>
    <cellStyle name="쉼표 [0] 15" xfId="54"/>
    <cellStyle name="쉼표 [0] 2" xfId="55"/>
    <cellStyle name="쉼표 [0] 2 2" xfId="2"/>
    <cellStyle name="스타일 1" xfId="56"/>
    <cellStyle name="자리수" xfId="57"/>
    <cellStyle name="자리수0" xfId="58"/>
    <cellStyle name="지정되지 않음" xfId="59"/>
    <cellStyle name="콤" xfId="60"/>
    <cellStyle name="콤_용인시확인필요개발사업(확인)" xfId="61"/>
    <cellStyle name="콤마 [" xfId="62"/>
    <cellStyle name="콤마 [0]_(1.토)" xfId="63"/>
    <cellStyle name="콤마 [2]" xfId="64"/>
    <cellStyle name="콤마_(1.토)" xfId="65"/>
    <cellStyle name="통" xfId="66"/>
    <cellStyle name="통_용인시확인필요개발사업(확인)" xfId="67"/>
    <cellStyle name="통화 [" xfId="68"/>
    <cellStyle name="퍼센트" xfId="69"/>
    <cellStyle name="표" xfId="70"/>
    <cellStyle name="표_용인시확인필요개발사업(확인)" xfId="71"/>
    <cellStyle name="표준" xfId="0" builtinId="0"/>
    <cellStyle name="표준 2" xfId="75"/>
    <cellStyle name="표준 3" xfId="76"/>
    <cellStyle name="합산" xfId="72"/>
    <cellStyle name="화폐기호" xfId="73"/>
    <cellStyle name="화폐기호0" xfId="74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312;&#49464;&#48124;\&#44277;&#50976;%20&#47928;&#49436;\Documents%20and%20Settings\KEI\&#48148;&#53461;%20&#54868;&#47732;\&#50857;&#51064;&#49884;%20&#52509;&#47049;\&#51333;&#54868;&#50472;%20&#48155;&#51008;&#54028;&#51068;\&#50857;&#51064;&#49569;&#48512;&#51088;&#47308;\&#49569;&#48512;(1&#52264;20051231)\f_&#44221;&#44592;&#46020;_&#50857;&#51064;&#49884;_&#44221;&#44592;&#46020;_&#50857;&#51064;&#49884;_&#51221;&#51008;&#49692;_031-329-2250_&#47588;&#47549;&#5110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5224;&#54840;\04&#50724;&#50684;&#50896;&#51312;&#49324;\&#51204;&#44288;&#47532;&#51088;(04&#45380;7&#50900;&#44620;&#51648;)\&#50724;&#50684;&#50896;&#51312;&#49324;\2003&#50724;&#50684;&#50896;&#51312;&#49324;\&#45824;&#52293;&#51648;&#50669;\&#52629;&#49328;&#54788;&#54889;(5&#44060;&#47732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.2-4.&#48277;&#51221;&#46041;%20&#44228;&#54925;&#51064;&#4439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gCode"/>
      <sheetName val="메인메뉴"/>
      <sheetName val="6.매립장"/>
      <sheetName val="7.매립장침출수"/>
      <sheetName val="Variables"/>
      <sheetName val="hid_6.매립장"/>
      <sheetName val="hid_7.매립장침출수"/>
    </sheetNames>
    <sheetDataSet>
      <sheetData sheetId="0" refreshError="1">
        <row r="1">
          <cell r="B1" t="str">
            <v>경기도</v>
          </cell>
        </row>
        <row r="101">
          <cell r="B101" t="str">
            <v>용인시</v>
          </cell>
        </row>
        <row r="102">
          <cell r="B102" t="str">
            <v>고기동</v>
          </cell>
        </row>
        <row r="103">
          <cell r="B103" t="str">
            <v>고림동</v>
          </cell>
        </row>
        <row r="104">
          <cell r="B104" t="str">
            <v>구성읍</v>
          </cell>
        </row>
        <row r="105">
          <cell r="B105" t="str">
            <v>기흥읍</v>
          </cell>
        </row>
        <row r="106">
          <cell r="B106" t="str">
            <v>김량장동</v>
          </cell>
        </row>
        <row r="107">
          <cell r="B107" t="str">
            <v>남동</v>
          </cell>
        </row>
        <row r="108">
          <cell r="B108" t="str">
            <v>남사면</v>
          </cell>
        </row>
        <row r="109">
          <cell r="B109" t="str">
            <v>동천동</v>
          </cell>
        </row>
        <row r="110">
          <cell r="B110" t="str">
            <v>마평동</v>
          </cell>
        </row>
        <row r="111">
          <cell r="B111" t="str">
            <v>모현면</v>
          </cell>
        </row>
        <row r="112">
          <cell r="B112" t="str">
            <v>백암면</v>
          </cell>
        </row>
        <row r="113">
          <cell r="B113" t="str">
            <v>삼가동</v>
          </cell>
        </row>
        <row r="114">
          <cell r="B114" t="str">
            <v>상현동</v>
          </cell>
        </row>
        <row r="115">
          <cell r="B115" t="str">
            <v>성복동</v>
          </cell>
        </row>
        <row r="116">
          <cell r="B116" t="str">
            <v>신봉동</v>
          </cell>
        </row>
        <row r="117">
          <cell r="B117" t="str">
            <v>양지면</v>
          </cell>
        </row>
        <row r="118">
          <cell r="B118" t="str">
            <v>역북동</v>
          </cell>
        </row>
        <row r="119">
          <cell r="B119" t="str">
            <v>운학동</v>
          </cell>
        </row>
        <row r="120">
          <cell r="B120" t="str">
            <v>원삼면</v>
          </cell>
        </row>
        <row r="121">
          <cell r="B121" t="str">
            <v>유방동</v>
          </cell>
        </row>
        <row r="122">
          <cell r="B122" t="str">
            <v>이동면</v>
          </cell>
        </row>
        <row r="123">
          <cell r="B123" t="str">
            <v>죽전동</v>
          </cell>
        </row>
        <row r="124">
          <cell r="B124" t="str">
            <v>포곡면</v>
          </cell>
        </row>
        <row r="125">
          <cell r="B125" t="str">
            <v>풍덕천동</v>
          </cell>
        </row>
        <row r="126">
          <cell r="B126" t="str">
            <v>해곡동</v>
          </cell>
        </row>
        <row r="127">
          <cell r="B127" t="str">
            <v>호동</v>
          </cell>
        </row>
        <row r="202">
          <cell r="J202" t="str">
            <v>가실리</v>
          </cell>
        </row>
        <row r="203">
          <cell r="J203" t="str">
            <v>금어리</v>
          </cell>
        </row>
        <row r="204">
          <cell r="J204" t="str">
            <v>둔전리</v>
          </cell>
        </row>
        <row r="205">
          <cell r="J205" t="str">
            <v>마성리</v>
          </cell>
        </row>
        <row r="206">
          <cell r="J206" t="str">
            <v>삼계리</v>
          </cell>
        </row>
        <row r="207">
          <cell r="J207" t="str">
            <v>신원리</v>
          </cell>
        </row>
        <row r="208">
          <cell r="J208" t="str">
            <v>영문리</v>
          </cell>
        </row>
        <row r="209">
          <cell r="J209" t="str">
            <v>유운리</v>
          </cell>
        </row>
        <row r="210">
          <cell r="J210" t="str">
            <v>전대리</v>
          </cell>
        </row>
        <row r="10002">
          <cell r="E10002" t="str">
            <v>가동</v>
          </cell>
          <cell r="Z10002" t="str">
            <v>생활폐기물</v>
          </cell>
          <cell r="AC10002" t="str">
            <v>수변구역</v>
          </cell>
          <cell r="AI10002" t="str">
            <v>처리후방류</v>
          </cell>
        </row>
        <row r="10003">
          <cell r="E10003" t="str">
            <v>비가동</v>
          </cell>
          <cell r="Z10003" t="str">
            <v>사업장일반폐기물</v>
          </cell>
          <cell r="AC10003" t="str">
            <v>특별대책지역</v>
          </cell>
          <cell r="AI10003" t="str">
            <v>처리후종말</v>
          </cell>
        </row>
        <row r="10004">
          <cell r="Z10004" t="str">
            <v>사업장건설폐기물</v>
          </cell>
          <cell r="AC10004" t="str">
            <v>수변+특별대책지역</v>
          </cell>
          <cell r="AI10004" t="str">
            <v>무처리종말</v>
          </cell>
        </row>
        <row r="10005">
          <cell r="Z10005" t="str">
            <v>지정폐기물</v>
          </cell>
          <cell r="AC10005" t="str">
            <v>기타</v>
          </cell>
          <cell r="AI10005" t="str">
            <v>무처리방류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작성서식"/>
      <sheetName val="대책 "/>
      <sheetName val="대신"/>
      <sheetName val="흥천"/>
      <sheetName val="Sheet1"/>
      <sheetName val="Sheet2"/>
      <sheetName val="연습 대책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계획인구"/>
      <sheetName val="처리인구"/>
      <sheetName val="행정구역별-계획"/>
      <sheetName val="행정구역별-처리"/>
      <sheetName val="처리분구별-계획"/>
      <sheetName val="처리분구별-처리"/>
      <sheetName val="유량 및 수질조사"/>
      <sheetName val="유량 및 수질조사-처리"/>
      <sheetName val="---"/>
      <sheetName val="상하수도요금(2012년)"/>
      <sheetName val="상하수도요금(2012년) (3)"/>
    </sheetNames>
    <sheetDataSet>
      <sheetData sheetId="0">
        <row r="2">
          <cell r="C2" t="str">
            <v>법정동</v>
          </cell>
          <cell r="D2" t="str">
            <v>동별 인구조사자료</v>
          </cell>
          <cell r="F2" t="str">
            <v>상수도요금(2012)</v>
          </cell>
          <cell r="H2" t="str">
            <v>인구(2012)-외국인제외</v>
          </cell>
          <cell r="J2" t="str">
            <v>인구(2012)-외국인포함</v>
          </cell>
          <cell r="L2" t="str">
            <v>인구(2013)-외국인제외</v>
          </cell>
          <cell r="N2" t="str">
            <v>인구(2013)-외국인포함</v>
          </cell>
          <cell r="P2" t="str">
            <v>배수구역</v>
          </cell>
          <cell r="Q2" t="str">
            <v>배수분구</v>
          </cell>
          <cell r="R2" t="str">
            <v>동지역 미처리</v>
          </cell>
          <cell r="S2" t="str">
            <v>처리구역</v>
          </cell>
          <cell r="T2" t="str">
            <v>처리분구</v>
          </cell>
          <cell r="U2" t="str">
            <v>처리단계</v>
          </cell>
          <cell r="V2" t="str">
            <v>장래 계획인구(인)</v>
          </cell>
        </row>
        <row r="3">
          <cell r="D3" t="str">
            <v>가구</v>
          </cell>
          <cell r="E3" t="str">
            <v>인구</v>
          </cell>
          <cell r="F3" t="str">
            <v>가구</v>
          </cell>
          <cell r="G3" t="str">
            <v>사용량</v>
          </cell>
          <cell r="H3" t="str">
            <v>가구</v>
          </cell>
          <cell r="I3" t="str">
            <v>인구</v>
          </cell>
          <cell r="J3" t="str">
            <v>가구</v>
          </cell>
          <cell r="K3" t="str">
            <v>인구</v>
          </cell>
          <cell r="L3" t="str">
            <v>가구</v>
          </cell>
          <cell r="M3" t="str">
            <v>인구</v>
          </cell>
          <cell r="N3" t="str">
            <v>가구</v>
          </cell>
          <cell r="O3" t="str">
            <v>인구</v>
          </cell>
          <cell r="V3">
            <v>2013</v>
          </cell>
          <cell r="W3">
            <v>2015</v>
          </cell>
          <cell r="X3">
            <v>2020</v>
          </cell>
          <cell r="Y3">
            <v>2025</v>
          </cell>
          <cell r="Z3">
            <v>2030</v>
          </cell>
          <cell r="AA3">
            <v>2035</v>
          </cell>
        </row>
        <row r="4">
          <cell r="F4">
            <v>12984</v>
          </cell>
          <cell r="G4">
            <v>11946801</v>
          </cell>
          <cell r="H4">
            <v>55964</v>
          </cell>
          <cell r="I4">
            <v>135504</v>
          </cell>
          <cell r="J4">
            <v>55964</v>
          </cell>
          <cell r="K4">
            <v>137052</v>
          </cell>
          <cell r="L4">
            <v>56681</v>
          </cell>
          <cell r="M4">
            <v>135259</v>
          </cell>
          <cell r="N4">
            <v>56681</v>
          </cell>
          <cell r="O4">
            <v>136858</v>
          </cell>
          <cell r="V4">
            <v>136858</v>
          </cell>
          <cell r="W4">
            <v>132838</v>
          </cell>
          <cell r="X4">
            <v>147668</v>
          </cell>
          <cell r="Y4">
            <v>151659</v>
          </cell>
          <cell r="Z4">
            <v>150477</v>
          </cell>
          <cell r="AA4">
            <v>148597</v>
          </cell>
        </row>
        <row r="5">
          <cell r="F5">
            <v>12984</v>
          </cell>
          <cell r="G5">
            <v>11946801</v>
          </cell>
          <cell r="H5">
            <v>33407</v>
          </cell>
          <cell r="I5">
            <v>84885</v>
          </cell>
          <cell r="J5">
            <v>33407</v>
          </cell>
          <cell r="K5">
            <v>85805</v>
          </cell>
          <cell r="L5">
            <v>33737</v>
          </cell>
          <cell r="M5">
            <v>84398</v>
          </cell>
          <cell r="N5">
            <v>33737</v>
          </cell>
          <cell r="O5">
            <v>85295</v>
          </cell>
          <cell r="V5">
            <v>85295</v>
          </cell>
          <cell r="W5">
            <v>82789</v>
          </cell>
          <cell r="X5">
            <v>98030</v>
          </cell>
          <cell r="Y5">
            <v>97299</v>
          </cell>
          <cell r="Z5">
            <v>96562</v>
          </cell>
          <cell r="AA5">
            <v>95388</v>
          </cell>
        </row>
        <row r="6">
          <cell r="C6" t="str">
            <v>소  계</v>
          </cell>
          <cell r="D6">
            <v>4085</v>
          </cell>
          <cell r="E6">
            <v>9295</v>
          </cell>
          <cell r="F6">
            <v>2529</v>
          </cell>
          <cell r="G6">
            <v>892247</v>
          </cell>
          <cell r="H6">
            <v>4085</v>
          </cell>
          <cell r="I6">
            <v>9295</v>
          </cell>
          <cell r="J6">
            <v>4085</v>
          </cell>
          <cell r="K6">
            <v>9354</v>
          </cell>
          <cell r="L6">
            <v>4033</v>
          </cell>
          <cell r="M6">
            <v>8990</v>
          </cell>
          <cell r="N6">
            <v>4033</v>
          </cell>
          <cell r="O6">
            <v>9053</v>
          </cell>
          <cell r="V6">
            <v>9053</v>
          </cell>
          <cell r="W6">
            <v>8787</v>
          </cell>
          <cell r="X6">
            <v>8687</v>
          </cell>
          <cell r="Y6">
            <v>8610</v>
          </cell>
          <cell r="Z6">
            <v>8531</v>
          </cell>
          <cell r="AA6">
            <v>8407</v>
          </cell>
        </row>
        <row r="7">
          <cell r="C7" t="str">
            <v>감호동</v>
          </cell>
          <cell r="D7">
            <v>320</v>
          </cell>
          <cell r="E7">
            <v>647</v>
          </cell>
          <cell r="F7">
            <v>153</v>
          </cell>
          <cell r="G7">
            <v>29829</v>
          </cell>
          <cell r="H7">
            <v>320</v>
          </cell>
          <cell r="I7">
            <v>647</v>
          </cell>
          <cell r="J7">
            <v>320</v>
          </cell>
          <cell r="K7">
            <v>651</v>
          </cell>
          <cell r="L7">
            <v>316</v>
          </cell>
          <cell r="M7">
            <v>626</v>
          </cell>
          <cell r="N7">
            <v>316</v>
          </cell>
          <cell r="O7">
            <v>630</v>
          </cell>
          <cell r="P7" t="str">
            <v>김천</v>
          </cell>
          <cell r="Q7" t="str">
            <v>모암</v>
          </cell>
          <cell r="S7" t="str">
            <v>김천</v>
          </cell>
          <cell r="T7" t="str">
            <v>모암</v>
          </cell>
          <cell r="U7">
            <v>2013</v>
          </cell>
          <cell r="V7">
            <v>630</v>
          </cell>
          <cell r="W7">
            <v>611</v>
          </cell>
          <cell r="X7">
            <v>605</v>
          </cell>
          <cell r="Y7">
            <v>599</v>
          </cell>
          <cell r="Z7">
            <v>594</v>
          </cell>
          <cell r="AA7">
            <v>585</v>
          </cell>
        </row>
        <row r="8">
          <cell r="C8" t="str">
            <v>용두동</v>
          </cell>
          <cell r="D8">
            <v>510</v>
          </cell>
          <cell r="E8">
            <v>1088</v>
          </cell>
          <cell r="F8">
            <v>212</v>
          </cell>
          <cell r="G8">
            <v>81643</v>
          </cell>
          <cell r="H8">
            <v>510</v>
          </cell>
          <cell r="I8">
            <v>1088</v>
          </cell>
          <cell r="J8">
            <v>510</v>
          </cell>
          <cell r="K8">
            <v>1095</v>
          </cell>
          <cell r="L8">
            <v>504</v>
          </cell>
          <cell r="M8">
            <v>1052</v>
          </cell>
          <cell r="N8">
            <v>504</v>
          </cell>
          <cell r="O8">
            <v>1059</v>
          </cell>
          <cell r="P8" t="str">
            <v>김천</v>
          </cell>
          <cell r="Q8" t="str">
            <v>모암</v>
          </cell>
          <cell r="S8" t="str">
            <v>김천</v>
          </cell>
          <cell r="T8" t="str">
            <v>모암</v>
          </cell>
          <cell r="U8">
            <v>2013</v>
          </cell>
          <cell r="V8">
            <v>1059</v>
          </cell>
          <cell r="W8">
            <v>1028</v>
          </cell>
          <cell r="X8">
            <v>1016</v>
          </cell>
          <cell r="Y8">
            <v>1007</v>
          </cell>
          <cell r="Z8">
            <v>998</v>
          </cell>
          <cell r="AA8">
            <v>983</v>
          </cell>
        </row>
        <row r="9">
          <cell r="C9" t="str">
            <v>모암동</v>
          </cell>
          <cell r="D9">
            <v>1859</v>
          </cell>
          <cell r="E9">
            <v>4218</v>
          </cell>
          <cell r="F9">
            <v>1214</v>
          </cell>
          <cell r="G9">
            <v>441919</v>
          </cell>
          <cell r="H9">
            <v>1859</v>
          </cell>
          <cell r="I9">
            <v>4218</v>
          </cell>
          <cell r="J9">
            <v>1859</v>
          </cell>
          <cell r="K9">
            <v>4245</v>
          </cell>
          <cell r="L9">
            <v>1835</v>
          </cell>
          <cell r="M9">
            <v>4080</v>
          </cell>
          <cell r="N9">
            <v>1835</v>
          </cell>
          <cell r="O9">
            <v>4109</v>
          </cell>
          <cell r="P9" t="str">
            <v>김천</v>
          </cell>
          <cell r="Q9" t="str">
            <v>모암</v>
          </cell>
          <cell r="S9" t="str">
            <v>김천</v>
          </cell>
          <cell r="T9" t="str">
            <v>모암</v>
          </cell>
          <cell r="U9">
            <v>2013</v>
          </cell>
          <cell r="V9">
            <v>4109</v>
          </cell>
          <cell r="W9">
            <v>3988</v>
          </cell>
          <cell r="X9">
            <v>3943</v>
          </cell>
          <cell r="Y9">
            <v>3908</v>
          </cell>
          <cell r="Z9">
            <v>3872</v>
          </cell>
          <cell r="AA9">
            <v>3816</v>
          </cell>
        </row>
        <row r="10">
          <cell r="C10" t="str">
            <v>성내동</v>
          </cell>
          <cell r="D10">
            <v>368</v>
          </cell>
          <cell r="E10">
            <v>882</v>
          </cell>
          <cell r="F10">
            <v>503</v>
          </cell>
          <cell r="G10">
            <v>89423</v>
          </cell>
          <cell r="H10">
            <v>368</v>
          </cell>
          <cell r="I10">
            <v>882</v>
          </cell>
          <cell r="J10">
            <v>368</v>
          </cell>
          <cell r="K10">
            <v>888</v>
          </cell>
          <cell r="L10">
            <v>363</v>
          </cell>
          <cell r="M10">
            <v>853</v>
          </cell>
          <cell r="N10">
            <v>363</v>
          </cell>
          <cell r="O10">
            <v>859</v>
          </cell>
          <cell r="P10" t="str">
            <v>김천</v>
          </cell>
          <cell r="Q10" t="str">
            <v>모암</v>
          </cell>
          <cell r="S10" t="str">
            <v>김천</v>
          </cell>
          <cell r="T10" t="str">
            <v>모암</v>
          </cell>
          <cell r="U10">
            <v>2013</v>
          </cell>
          <cell r="V10">
            <v>859</v>
          </cell>
          <cell r="W10">
            <v>834</v>
          </cell>
          <cell r="X10">
            <v>824</v>
          </cell>
          <cell r="Y10">
            <v>817</v>
          </cell>
          <cell r="Z10">
            <v>809</v>
          </cell>
          <cell r="AA10">
            <v>798</v>
          </cell>
        </row>
        <row r="11">
          <cell r="C11" t="str">
            <v>성내동</v>
          </cell>
          <cell r="D11">
            <v>1028</v>
          </cell>
          <cell r="E11">
            <v>2460</v>
          </cell>
          <cell r="F11">
            <v>447</v>
          </cell>
          <cell r="G11">
            <v>249433</v>
          </cell>
          <cell r="H11">
            <v>1028</v>
          </cell>
          <cell r="I11">
            <v>2460</v>
          </cell>
          <cell r="J11">
            <v>1028</v>
          </cell>
          <cell r="K11">
            <v>2475</v>
          </cell>
          <cell r="L11">
            <v>1015</v>
          </cell>
          <cell r="M11">
            <v>2379</v>
          </cell>
          <cell r="N11">
            <v>1015</v>
          </cell>
          <cell r="O11">
            <v>2396</v>
          </cell>
          <cell r="P11" t="str">
            <v>김천</v>
          </cell>
          <cell r="Q11" t="str">
            <v>모암</v>
          </cell>
          <cell r="S11" t="str">
            <v>김천</v>
          </cell>
          <cell r="T11" t="str">
            <v>평화</v>
          </cell>
          <cell r="U11">
            <v>2013</v>
          </cell>
          <cell r="V11">
            <v>2396</v>
          </cell>
          <cell r="W11">
            <v>2326</v>
          </cell>
          <cell r="X11">
            <v>2299</v>
          </cell>
          <cell r="Y11">
            <v>2279</v>
          </cell>
          <cell r="Z11">
            <v>2258</v>
          </cell>
          <cell r="AA11">
            <v>2225</v>
          </cell>
        </row>
        <row r="12">
          <cell r="C12" t="str">
            <v>소  계</v>
          </cell>
          <cell r="D12">
            <v>4724</v>
          </cell>
          <cell r="E12">
            <v>10580</v>
          </cell>
          <cell r="F12">
            <v>3171</v>
          </cell>
          <cell r="G12">
            <v>1161897</v>
          </cell>
          <cell r="H12">
            <v>4724</v>
          </cell>
          <cell r="I12">
            <v>10580</v>
          </cell>
          <cell r="J12">
            <v>4724</v>
          </cell>
          <cell r="K12">
            <v>10655</v>
          </cell>
          <cell r="L12">
            <v>4758</v>
          </cell>
          <cell r="M12">
            <v>10377</v>
          </cell>
          <cell r="N12">
            <v>4758</v>
          </cell>
          <cell r="O12">
            <v>10454</v>
          </cell>
          <cell r="V12">
            <v>10454</v>
          </cell>
          <cell r="W12">
            <v>10147</v>
          </cell>
          <cell r="X12">
            <v>10032</v>
          </cell>
          <cell r="Y12">
            <v>9942</v>
          </cell>
          <cell r="Z12">
            <v>9852</v>
          </cell>
          <cell r="AA12">
            <v>9708</v>
          </cell>
        </row>
        <row r="13">
          <cell r="C13" t="str">
            <v>평화동</v>
          </cell>
          <cell r="D13">
            <v>3493</v>
          </cell>
          <cell r="E13">
            <v>7696</v>
          </cell>
          <cell r="F13">
            <v>2225</v>
          </cell>
          <cell r="G13">
            <v>907482</v>
          </cell>
          <cell r="H13">
            <v>3493</v>
          </cell>
          <cell r="I13">
            <v>7696</v>
          </cell>
          <cell r="J13">
            <v>3493</v>
          </cell>
          <cell r="K13">
            <v>7751</v>
          </cell>
          <cell r="L13">
            <v>3518</v>
          </cell>
          <cell r="M13">
            <v>7548</v>
          </cell>
          <cell r="N13">
            <v>3518</v>
          </cell>
          <cell r="O13">
            <v>7604</v>
          </cell>
          <cell r="P13" t="str">
            <v>김천</v>
          </cell>
          <cell r="Q13" t="str">
            <v>평화</v>
          </cell>
          <cell r="S13" t="str">
            <v>김천</v>
          </cell>
          <cell r="T13" t="str">
            <v>평화</v>
          </cell>
          <cell r="U13">
            <v>2013</v>
          </cell>
          <cell r="V13">
            <v>7604</v>
          </cell>
          <cell r="W13">
            <v>7381</v>
          </cell>
          <cell r="X13">
            <v>7297</v>
          </cell>
          <cell r="Y13">
            <v>7232</v>
          </cell>
          <cell r="Z13">
            <v>7166</v>
          </cell>
          <cell r="AA13">
            <v>7061</v>
          </cell>
        </row>
        <row r="14">
          <cell r="C14" t="str">
            <v>남산동</v>
          </cell>
          <cell r="D14">
            <v>1231</v>
          </cell>
          <cell r="E14">
            <v>2884</v>
          </cell>
          <cell r="F14">
            <v>946</v>
          </cell>
          <cell r="G14">
            <v>254415</v>
          </cell>
          <cell r="H14">
            <v>1231</v>
          </cell>
          <cell r="I14">
            <v>2884</v>
          </cell>
          <cell r="J14">
            <v>1231</v>
          </cell>
          <cell r="K14">
            <v>2904</v>
          </cell>
          <cell r="L14">
            <v>1240</v>
          </cell>
          <cell r="M14">
            <v>2829</v>
          </cell>
          <cell r="N14">
            <v>1240</v>
          </cell>
          <cell r="O14">
            <v>2850</v>
          </cell>
          <cell r="P14" t="str">
            <v>김천</v>
          </cell>
          <cell r="Q14" t="str">
            <v>모암</v>
          </cell>
          <cell r="S14" t="str">
            <v>김천</v>
          </cell>
          <cell r="T14" t="str">
            <v>모암</v>
          </cell>
          <cell r="U14">
            <v>2013</v>
          </cell>
          <cell r="V14">
            <v>2850</v>
          </cell>
          <cell r="W14">
            <v>2766</v>
          </cell>
          <cell r="X14">
            <v>2735</v>
          </cell>
          <cell r="Y14">
            <v>2710</v>
          </cell>
          <cell r="Z14">
            <v>2686</v>
          </cell>
          <cell r="AA14">
            <v>2647</v>
          </cell>
        </row>
        <row r="15">
          <cell r="C15" t="str">
            <v>소  계</v>
          </cell>
          <cell r="D15">
            <v>2369</v>
          </cell>
          <cell r="E15">
            <v>5501</v>
          </cell>
          <cell r="F15">
            <v>1346</v>
          </cell>
          <cell r="G15">
            <v>524818</v>
          </cell>
          <cell r="H15">
            <v>2369</v>
          </cell>
          <cell r="I15">
            <v>5501</v>
          </cell>
          <cell r="J15">
            <v>2369</v>
          </cell>
          <cell r="K15">
            <v>5528</v>
          </cell>
          <cell r="L15">
            <v>2288</v>
          </cell>
          <cell r="M15">
            <v>5229</v>
          </cell>
          <cell r="N15">
            <v>2288</v>
          </cell>
          <cell r="O15">
            <v>5265</v>
          </cell>
          <cell r="V15">
            <v>5265</v>
          </cell>
          <cell r="W15">
            <v>5110</v>
          </cell>
          <cell r="X15">
            <v>5052</v>
          </cell>
          <cell r="Y15">
            <v>5007</v>
          </cell>
          <cell r="Z15">
            <v>4962</v>
          </cell>
          <cell r="AA15">
            <v>4889</v>
          </cell>
        </row>
        <row r="16">
          <cell r="C16" t="str">
            <v>황금동</v>
          </cell>
          <cell r="D16">
            <v>1929</v>
          </cell>
          <cell r="E16">
            <v>4474</v>
          </cell>
          <cell r="F16">
            <v>1023</v>
          </cell>
          <cell r="G16">
            <v>442900</v>
          </cell>
          <cell r="H16">
            <v>1929</v>
          </cell>
          <cell r="I16">
            <v>4474</v>
          </cell>
          <cell r="J16">
            <v>1929</v>
          </cell>
          <cell r="K16">
            <v>4496</v>
          </cell>
          <cell r="L16">
            <v>1863</v>
          </cell>
          <cell r="M16">
            <v>4253</v>
          </cell>
          <cell r="N16">
            <v>1863</v>
          </cell>
          <cell r="O16">
            <v>4282</v>
          </cell>
          <cell r="P16" t="str">
            <v>김천</v>
          </cell>
          <cell r="Q16" t="str">
            <v>모암</v>
          </cell>
          <cell r="S16" t="str">
            <v>김천</v>
          </cell>
          <cell r="T16" t="str">
            <v>모암</v>
          </cell>
          <cell r="U16">
            <v>2013</v>
          </cell>
          <cell r="V16">
            <v>4282</v>
          </cell>
          <cell r="W16">
            <v>4156</v>
          </cell>
          <cell r="X16">
            <v>4109</v>
          </cell>
          <cell r="Y16">
            <v>4072</v>
          </cell>
          <cell r="Z16">
            <v>4036</v>
          </cell>
          <cell r="AA16">
            <v>3976</v>
          </cell>
        </row>
        <row r="17">
          <cell r="C17" t="str">
            <v>양천동</v>
          </cell>
          <cell r="D17">
            <v>440</v>
          </cell>
          <cell r="E17">
            <v>1027</v>
          </cell>
          <cell r="F17">
            <v>237</v>
          </cell>
          <cell r="G17">
            <v>46893</v>
          </cell>
          <cell r="H17">
            <v>323</v>
          </cell>
          <cell r="I17">
            <v>754</v>
          </cell>
          <cell r="J17">
            <v>323</v>
          </cell>
          <cell r="K17">
            <v>758</v>
          </cell>
          <cell r="L17">
            <v>312</v>
          </cell>
          <cell r="M17">
            <v>717</v>
          </cell>
          <cell r="N17">
            <v>312</v>
          </cell>
          <cell r="O17">
            <v>722</v>
          </cell>
          <cell r="P17" t="str">
            <v>김천</v>
          </cell>
          <cell r="Q17" t="str">
            <v>양천</v>
          </cell>
          <cell r="S17" t="str">
            <v>김천</v>
          </cell>
          <cell r="T17" t="str">
            <v>양천</v>
          </cell>
          <cell r="U17">
            <v>2013</v>
          </cell>
          <cell r="V17">
            <v>722</v>
          </cell>
          <cell r="W17">
            <v>701</v>
          </cell>
          <cell r="X17">
            <v>693</v>
          </cell>
          <cell r="Y17">
            <v>687</v>
          </cell>
          <cell r="Z17">
            <v>680</v>
          </cell>
          <cell r="AA17">
            <v>670</v>
          </cell>
        </row>
        <row r="18">
          <cell r="C18" t="str">
            <v>새마을외</v>
          </cell>
          <cell r="F18">
            <v>86</v>
          </cell>
          <cell r="G18">
            <v>35025</v>
          </cell>
          <cell r="H18">
            <v>117</v>
          </cell>
          <cell r="I18">
            <v>273</v>
          </cell>
          <cell r="J18">
            <v>117</v>
          </cell>
          <cell r="K18">
            <v>274</v>
          </cell>
          <cell r="L18">
            <v>113</v>
          </cell>
          <cell r="M18">
            <v>259</v>
          </cell>
          <cell r="N18">
            <v>113</v>
          </cell>
          <cell r="O18">
            <v>261</v>
          </cell>
          <cell r="P18" t="str">
            <v>김천</v>
          </cell>
          <cell r="Q18" t="str">
            <v>양천</v>
          </cell>
          <cell r="R18" t="str">
            <v>양천</v>
          </cell>
          <cell r="S18" t="str">
            <v>미처리</v>
          </cell>
          <cell r="T18" t="str">
            <v>미처리</v>
          </cell>
          <cell r="V18">
            <v>261</v>
          </cell>
          <cell r="W18">
            <v>253</v>
          </cell>
          <cell r="X18">
            <v>250</v>
          </cell>
          <cell r="Y18">
            <v>248</v>
          </cell>
          <cell r="Z18">
            <v>246</v>
          </cell>
          <cell r="AA18">
            <v>243</v>
          </cell>
        </row>
        <row r="19">
          <cell r="C19" t="str">
            <v>소  계</v>
          </cell>
          <cell r="D19">
            <v>8869</v>
          </cell>
          <cell r="E19">
            <v>24674</v>
          </cell>
          <cell r="F19">
            <v>2388</v>
          </cell>
          <cell r="G19">
            <v>6158919</v>
          </cell>
          <cell r="H19">
            <v>9306</v>
          </cell>
          <cell r="I19">
            <v>25685</v>
          </cell>
          <cell r="J19">
            <v>9306</v>
          </cell>
          <cell r="K19">
            <v>26284</v>
          </cell>
          <cell r="L19">
            <v>9525</v>
          </cell>
          <cell r="M19">
            <v>25847</v>
          </cell>
          <cell r="N19">
            <v>9525</v>
          </cell>
          <cell r="O19">
            <v>26402</v>
          </cell>
          <cell r="V19">
            <v>26402</v>
          </cell>
          <cell r="W19">
            <v>25626</v>
          </cell>
          <cell r="X19">
            <v>25840</v>
          </cell>
          <cell r="Y19">
            <v>25613</v>
          </cell>
          <cell r="Z19">
            <v>25385</v>
          </cell>
          <cell r="AA19">
            <v>25022</v>
          </cell>
        </row>
        <row r="20">
          <cell r="C20" t="str">
            <v>신음동</v>
          </cell>
          <cell r="D20">
            <v>5974</v>
          </cell>
          <cell r="E20">
            <v>16991</v>
          </cell>
          <cell r="F20">
            <v>923</v>
          </cell>
          <cell r="G20">
            <v>1546557</v>
          </cell>
          <cell r="H20">
            <v>6268</v>
          </cell>
          <cell r="I20">
            <v>17687</v>
          </cell>
          <cell r="J20">
            <v>6268</v>
          </cell>
          <cell r="K20">
            <v>18099</v>
          </cell>
          <cell r="L20">
            <v>6416</v>
          </cell>
          <cell r="M20">
            <v>17799</v>
          </cell>
          <cell r="N20">
            <v>6416</v>
          </cell>
          <cell r="O20">
            <v>18181</v>
          </cell>
          <cell r="P20" t="str">
            <v>김천</v>
          </cell>
          <cell r="Q20" t="str">
            <v>신음</v>
          </cell>
          <cell r="S20" t="str">
            <v>김천</v>
          </cell>
          <cell r="T20" t="str">
            <v>신음</v>
          </cell>
          <cell r="U20">
            <v>2013</v>
          </cell>
          <cell r="V20">
            <v>18181</v>
          </cell>
          <cell r="W20">
            <v>17647</v>
          </cell>
          <cell r="X20">
            <v>17447</v>
          </cell>
          <cell r="Y20">
            <v>17291</v>
          </cell>
          <cell r="Z20">
            <v>17134</v>
          </cell>
          <cell r="AA20">
            <v>16884</v>
          </cell>
        </row>
        <row r="21">
          <cell r="C21" t="str">
            <v>신음동</v>
          </cell>
          <cell r="D21">
            <v>16</v>
          </cell>
          <cell r="E21">
            <v>46</v>
          </cell>
          <cell r="F21">
            <v>11</v>
          </cell>
          <cell r="G21">
            <v>4190</v>
          </cell>
          <cell r="H21">
            <v>17</v>
          </cell>
          <cell r="I21">
            <v>48</v>
          </cell>
          <cell r="J21">
            <v>17</v>
          </cell>
          <cell r="K21">
            <v>49</v>
          </cell>
          <cell r="L21">
            <v>17</v>
          </cell>
          <cell r="M21">
            <v>48</v>
          </cell>
          <cell r="N21">
            <v>17</v>
          </cell>
          <cell r="O21">
            <v>49</v>
          </cell>
          <cell r="P21" t="str">
            <v>김천</v>
          </cell>
          <cell r="Q21" t="str">
            <v>신음</v>
          </cell>
          <cell r="S21" t="str">
            <v>김천</v>
          </cell>
          <cell r="T21" t="str">
            <v>대광</v>
          </cell>
          <cell r="U21">
            <v>2013</v>
          </cell>
          <cell r="V21">
            <v>49</v>
          </cell>
          <cell r="W21">
            <v>48</v>
          </cell>
          <cell r="X21">
            <v>131</v>
          </cell>
          <cell r="Y21">
            <v>131</v>
          </cell>
          <cell r="Z21">
            <v>130</v>
          </cell>
          <cell r="AA21">
            <v>130</v>
          </cell>
        </row>
        <row r="22">
          <cell r="C22" t="str">
            <v>삼애원</v>
          </cell>
          <cell r="D22">
            <v>64</v>
          </cell>
          <cell r="E22">
            <v>182</v>
          </cell>
          <cell r="F22">
            <v>98</v>
          </cell>
          <cell r="G22">
            <v>16556</v>
          </cell>
          <cell r="H22">
            <v>67</v>
          </cell>
          <cell r="I22">
            <v>189</v>
          </cell>
          <cell r="J22">
            <v>67</v>
          </cell>
          <cell r="K22">
            <v>193</v>
          </cell>
          <cell r="L22">
            <v>69</v>
          </cell>
          <cell r="M22">
            <v>190</v>
          </cell>
          <cell r="N22">
            <v>69</v>
          </cell>
          <cell r="O22">
            <v>194</v>
          </cell>
          <cell r="P22" t="str">
            <v>김천</v>
          </cell>
          <cell r="Q22" t="str">
            <v>신음</v>
          </cell>
          <cell r="S22" t="str">
            <v>김천</v>
          </cell>
          <cell r="T22" t="str">
            <v>신음</v>
          </cell>
          <cell r="U22">
            <v>2013</v>
          </cell>
          <cell r="V22">
            <v>194</v>
          </cell>
          <cell r="W22">
            <v>188</v>
          </cell>
          <cell r="X22">
            <v>186</v>
          </cell>
          <cell r="Y22">
            <v>184</v>
          </cell>
          <cell r="Z22">
            <v>183</v>
          </cell>
          <cell r="AA22">
            <v>180</v>
          </cell>
        </row>
        <row r="23">
          <cell r="C23" t="str">
            <v>교동</v>
          </cell>
          <cell r="D23">
            <v>1289</v>
          </cell>
          <cell r="E23">
            <v>3939</v>
          </cell>
          <cell r="F23">
            <v>269</v>
          </cell>
          <cell r="G23">
            <v>353979</v>
          </cell>
          <cell r="H23">
            <v>1353</v>
          </cell>
          <cell r="I23">
            <v>4100</v>
          </cell>
          <cell r="J23">
            <v>1353</v>
          </cell>
          <cell r="K23">
            <v>4196</v>
          </cell>
          <cell r="L23">
            <v>1385</v>
          </cell>
          <cell r="M23">
            <v>4126</v>
          </cell>
          <cell r="N23">
            <v>1385</v>
          </cell>
          <cell r="O23">
            <v>4215</v>
          </cell>
          <cell r="P23" t="str">
            <v>김천</v>
          </cell>
          <cell r="Q23" t="str">
            <v>교동</v>
          </cell>
          <cell r="S23" t="str">
            <v>김천</v>
          </cell>
          <cell r="T23" t="str">
            <v>교동</v>
          </cell>
          <cell r="U23">
            <v>2013</v>
          </cell>
          <cell r="V23">
            <v>4215</v>
          </cell>
          <cell r="W23">
            <v>4091</v>
          </cell>
          <cell r="X23">
            <v>4045</v>
          </cell>
          <cell r="Y23">
            <v>4009</v>
          </cell>
          <cell r="Z23">
            <v>3972</v>
          </cell>
          <cell r="AA23">
            <v>3914</v>
          </cell>
        </row>
        <row r="24">
          <cell r="C24" t="str">
            <v>삼락동</v>
          </cell>
          <cell r="D24">
            <v>973</v>
          </cell>
          <cell r="E24">
            <v>2261</v>
          </cell>
          <cell r="F24">
            <v>388</v>
          </cell>
          <cell r="G24">
            <v>467893</v>
          </cell>
          <cell r="H24">
            <v>1021</v>
          </cell>
          <cell r="I24">
            <v>2354</v>
          </cell>
          <cell r="J24">
            <v>1021</v>
          </cell>
          <cell r="K24">
            <v>2409</v>
          </cell>
          <cell r="L24">
            <v>1045</v>
          </cell>
          <cell r="M24">
            <v>2369</v>
          </cell>
          <cell r="N24">
            <v>1045</v>
          </cell>
          <cell r="O24">
            <v>2420</v>
          </cell>
          <cell r="P24" t="str">
            <v>김천</v>
          </cell>
          <cell r="Q24" t="str">
            <v>교동</v>
          </cell>
          <cell r="S24" t="str">
            <v>김천</v>
          </cell>
          <cell r="T24" t="str">
            <v>교동</v>
          </cell>
          <cell r="U24">
            <v>2013</v>
          </cell>
          <cell r="V24">
            <v>2420</v>
          </cell>
          <cell r="W24">
            <v>2349</v>
          </cell>
          <cell r="X24">
            <v>2322</v>
          </cell>
          <cell r="Y24">
            <v>2301</v>
          </cell>
          <cell r="Z24">
            <v>2281</v>
          </cell>
          <cell r="AA24">
            <v>2247</v>
          </cell>
        </row>
        <row r="25">
          <cell r="C25" t="str">
            <v>문당동</v>
          </cell>
          <cell r="D25">
            <v>160</v>
          </cell>
          <cell r="E25">
            <v>386</v>
          </cell>
          <cell r="F25">
            <v>109</v>
          </cell>
          <cell r="G25">
            <v>31194</v>
          </cell>
          <cell r="H25">
            <v>168</v>
          </cell>
          <cell r="I25">
            <v>402</v>
          </cell>
          <cell r="J25">
            <v>168</v>
          </cell>
          <cell r="K25">
            <v>411</v>
          </cell>
          <cell r="L25">
            <v>172</v>
          </cell>
          <cell r="M25">
            <v>405</v>
          </cell>
          <cell r="N25">
            <v>172</v>
          </cell>
          <cell r="O25">
            <v>414</v>
          </cell>
          <cell r="P25" t="str">
            <v>김천</v>
          </cell>
          <cell r="Q25" t="str">
            <v>교동</v>
          </cell>
          <cell r="S25" t="str">
            <v>김천</v>
          </cell>
          <cell r="T25" t="str">
            <v>교동</v>
          </cell>
          <cell r="U25">
            <v>2013</v>
          </cell>
          <cell r="V25">
            <v>414</v>
          </cell>
          <cell r="W25">
            <v>402</v>
          </cell>
          <cell r="X25">
            <v>397</v>
          </cell>
          <cell r="Y25">
            <v>394</v>
          </cell>
          <cell r="Z25">
            <v>390</v>
          </cell>
          <cell r="AA25">
            <v>384</v>
          </cell>
        </row>
        <row r="26">
          <cell r="C26" t="str">
            <v>당곡마을</v>
          </cell>
          <cell r="D26">
            <v>56</v>
          </cell>
          <cell r="E26">
            <v>137</v>
          </cell>
          <cell r="F26">
            <v>91</v>
          </cell>
          <cell r="G26">
            <v>11048</v>
          </cell>
          <cell r="H26">
            <v>59</v>
          </cell>
          <cell r="I26">
            <v>143</v>
          </cell>
          <cell r="J26">
            <v>59</v>
          </cell>
          <cell r="K26">
            <v>146</v>
          </cell>
          <cell r="L26">
            <v>60</v>
          </cell>
          <cell r="M26">
            <v>144</v>
          </cell>
          <cell r="N26">
            <v>60</v>
          </cell>
          <cell r="O26">
            <v>147</v>
          </cell>
          <cell r="P26" t="str">
            <v>김천</v>
          </cell>
          <cell r="Q26" t="str">
            <v>교동</v>
          </cell>
          <cell r="S26" t="str">
            <v>김천</v>
          </cell>
          <cell r="T26" t="str">
            <v>교동</v>
          </cell>
          <cell r="U26">
            <v>2020</v>
          </cell>
          <cell r="V26">
            <v>147</v>
          </cell>
          <cell r="W26">
            <v>143</v>
          </cell>
          <cell r="X26">
            <v>141</v>
          </cell>
          <cell r="Y26">
            <v>140</v>
          </cell>
          <cell r="Z26">
            <v>139</v>
          </cell>
          <cell r="AA26">
            <v>137</v>
          </cell>
        </row>
        <row r="27">
          <cell r="C27" t="str">
            <v>대광동</v>
          </cell>
          <cell r="D27">
            <v>107</v>
          </cell>
          <cell r="E27">
            <v>259</v>
          </cell>
          <cell r="F27">
            <v>322</v>
          </cell>
          <cell r="G27">
            <v>1133356</v>
          </cell>
          <cell r="H27">
            <v>112</v>
          </cell>
          <cell r="I27">
            <v>270</v>
          </cell>
          <cell r="J27">
            <v>112</v>
          </cell>
          <cell r="K27">
            <v>276</v>
          </cell>
          <cell r="L27">
            <v>115</v>
          </cell>
          <cell r="M27">
            <v>272</v>
          </cell>
          <cell r="N27">
            <v>115</v>
          </cell>
          <cell r="O27">
            <v>278</v>
          </cell>
          <cell r="P27" t="str">
            <v>김천</v>
          </cell>
          <cell r="Q27" t="str">
            <v>대광</v>
          </cell>
          <cell r="S27" t="str">
            <v>김천</v>
          </cell>
          <cell r="T27" t="str">
            <v>대광</v>
          </cell>
          <cell r="U27">
            <v>2013</v>
          </cell>
          <cell r="V27">
            <v>278</v>
          </cell>
          <cell r="W27">
            <v>270</v>
          </cell>
          <cell r="X27">
            <v>267</v>
          </cell>
          <cell r="Y27">
            <v>264</v>
          </cell>
          <cell r="Z27">
            <v>262</v>
          </cell>
          <cell r="AA27">
            <v>258</v>
          </cell>
        </row>
        <row r="28">
          <cell r="C28" t="str">
            <v>응명동</v>
          </cell>
          <cell r="D28">
            <v>230</v>
          </cell>
          <cell r="E28">
            <v>473</v>
          </cell>
          <cell r="F28">
            <v>177</v>
          </cell>
          <cell r="G28">
            <v>2594146</v>
          </cell>
          <cell r="H28">
            <v>241</v>
          </cell>
          <cell r="I28">
            <v>492</v>
          </cell>
          <cell r="J28">
            <v>241</v>
          </cell>
          <cell r="K28">
            <v>505</v>
          </cell>
          <cell r="L28">
            <v>246</v>
          </cell>
          <cell r="M28">
            <v>494</v>
          </cell>
          <cell r="N28">
            <v>246</v>
          </cell>
          <cell r="O28">
            <v>504</v>
          </cell>
          <cell r="P28" t="str">
            <v>김천</v>
          </cell>
          <cell r="Q28" t="str">
            <v>대광</v>
          </cell>
          <cell r="S28" t="str">
            <v>김천</v>
          </cell>
          <cell r="T28" t="str">
            <v>대광</v>
          </cell>
          <cell r="U28">
            <v>2013</v>
          </cell>
          <cell r="V28">
            <v>504</v>
          </cell>
          <cell r="W28">
            <v>488</v>
          </cell>
          <cell r="X28">
            <v>904</v>
          </cell>
          <cell r="Y28">
            <v>899</v>
          </cell>
          <cell r="Z28">
            <v>894</v>
          </cell>
          <cell r="AA28">
            <v>888</v>
          </cell>
        </row>
        <row r="29">
          <cell r="C29" t="str">
            <v>소  계</v>
          </cell>
          <cell r="D29">
            <v>8840</v>
          </cell>
          <cell r="E29">
            <v>22990</v>
          </cell>
          <cell r="F29">
            <v>2448</v>
          </cell>
          <cell r="G29">
            <v>2153505</v>
          </cell>
          <cell r="H29">
            <v>8840</v>
          </cell>
          <cell r="I29">
            <v>22990</v>
          </cell>
          <cell r="J29">
            <v>8840</v>
          </cell>
          <cell r="K29">
            <v>23097</v>
          </cell>
          <cell r="L29">
            <v>8964</v>
          </cell>
          <cell r="M29">
            <v>22919</v>
          </cell>
          <cell r="N29">
            <v>8964</v>
          </cell>
          <cell r="O29">
            <v>23023</v>
          </cell>
          <cell r="V29">
            <v>23023</v>
          </cell>
          <cell r="W29">
            <v>22347</v>
          </cell>
          <cell r="X29">
            <v>22093</v>
          </cell>
          <cell r="Y29">
            <v>21896</v>
          </cell>
          <cell r="Z29">
            <v>21697</v>
          </cell>
          <cell r="AA29">
            <v>21380</v>
          </cell>
        </row>
        <row r="30">
          <cell r="C30" t="str">
            <v>부곡동</v>
          </cell>
          <cell r="D30">
            <v>7772</v>
          </cell>
          <cell r="E30">
            <v>20200</v>
          </cell>
          <cell r="F30">
            <v>1978</v>
          </cell>
          <cell r="G30">
            <v>1900733</v>
          </cell>
          <cell r="H30">
            <v>7772</v>
          </cell>
          <cell r="I30">
            <v>20200</v>
          </cell>
          <cell r="J30">
            <v>7772</v>
          </cell>
          <cell r="K30">
            <v>20294</v>
          </cell>
          <cell r="L30">
            <v>7881</v>
          </cell>
          <cell r="M30">
            <v>20138</v>
          </cell>
          <cell r="N30">
            <v>7881</v>
          </cell>
          <cell r="O30">
            <v>20229</v>
          </cell>
          <cell r="P30" t="str">
            <v>김천</v>
          </cell>
          <cell r="Q30" t="str">
            <v>평화</v>
          </cell>
          <cell r="S30" t="str">
            <v>김천</v>
          </cell>
          <cell r="T30" t="str">
            <v>평화</v>
          </cell>
          <cell r="U30">
            <v>2013</v>
          </cell>
          <cell r="V30">
            <v>20229</v>
          </cell>
          <cell r="W30">
            <v>19635</v>
          </cell>
          <cell r="X30">
            <v>19412</v>
          </cell>
          <cell r="Y30">
            <v>19239</v>
          </cell>
          <cell r="Z30">
            <v>19064</v>
          </cell>
          <cell r="AA30">
            <v>18785</v>
          </cell>
        </row>
        <row r="31">
          <cell r="C31" t="str">
            <v>다수동</v>
          </cell>
          <cell r="D31">
            <v>620</v>
          </cell>
          <cell r="E31">
            <v>1567</v>
          </cell>
          <cell r="F31">
            <v>279</v>
          </cell>
          <cell r="G31">
            <v>169128</v>
          </cell>
          <cell r="H31">
            <v>620</v>
          </cell>
          <cell r="I31">
            <v>1567</v>
          </cell>
          <cell r="J31">
            <v>620</v>
          </cell>
          <cell r="K31">
            <v>1574</v>
          </cell>
          <cell r="L31">
            <v>629</v>
          </cell>
          <cell r="M31">
            <v>1562</v>
          </cell>
          <cell r="N31">
            <v>629</v>
          </cell>
          <cell r="O31">
            <v>1569</v>
          </cell>
          <cell r="P31" t="str">
            <v>김천</v>
          </cell>
          <cell r="Q31" t="str">
            <v>평화</v>
          </cell>
          <cell r="S31" t="str">
            <v>김천</v>
          </cell>
          <cell r="T31" t="str">
            <v>평화</v>
          </cell>
          <cell r="U31">
            <v>2013</v>
          </cell>
          <cell r="V31">
            <v>1569</v>
          </cell>
          <cell r="W31">
            <v>1523</v>
          </cell>
          <cell r="X31">
            <v>1506</v>
          </cell>
          <cell r="Y31">
            <v>1492</v>
          </cell>
          <cell r="Z31">
            <v>1479</v>
          </cell>
          <cell r="AA31">
            <v>1457</v>
          </cell>
        </row>
        <row r="32">
          <cell r="C32" t="str">
            <v>백옥동</v>
          </cell>
          <cell r="D32">
            <v>448</v>
          </cell>
          <cell r="E32">
            <v>1223</v>
          </cell>
          <cell r="F32">
            <v>191</v>
          </cell>
          <cell r="G32">
            <v>83644</v>
          </cell>
          <cell r="H32">
            <v>448</v>
          </cell>
          <cell r="I32">
            <v>1223</v>
          </cell>
          <cell r="J32">
            <v>448</v>
          </cell>
          <cell r="K32">
            <v>1229</v>
          </cell>
          <cell r="L32">
            <v>454</v>
          </cell>
          <cell r="M32">
            <v>1219</v>
          </cell>
          <cell r="N32">
            <v>454</v>
          </cell>
          <cell r="O32">
            <v>1225</v>
          </cell>
          <cell r="P32" t="str">
            <v>김천</v>
          </cell>
          <cell r="Q32" t="str">
            <v>평화</v>
          </cell>
          <cell r="S32" t="str">
            <v>김천</v>
          </cell>
          <cell r="T32" t="str">
            <v>평화</v>
          </cell>
          <cell r="U32">
            <v>2013</v>
          </cell>
          <cell r="V32">
            <v>1225</v>
          </cell>
          <cell r="W32">
            <v>1189</v>
          </cell>
          <cell r="X32">
            <v>1175</v>
          </cell>
          <cell r="Y32">
            <v>1165</v>
          </cell>
          <cell r="Z32">
            <v>1154</v>
          </cell>
          <cell r="AA32">
            <v>1138</v>
          </cell>
        </row>
        <row r="33">
          <cell r="C33" t="str">
            <v>소  계</v>
          </cell>
          <cell r="D33">
            <v>4083</v>
          </cell>
          <cell r="E33">
            <v>10834</v>
          </cell>
          <cell r="F33">
            <v>1102</v>
          </cell>
          <cell r="G33">
            <v>1055415</v>
          </cell>
          <cell r="H33">
            <v>4083</v>
          </cell>
          <cell r="I33">
            <v>10834</v>
          </cell>
          <cell r="J33">
            <v>4083</v>
          </cell>
          <cell r="K33">
            <v>10887</v>
          </cell>
          <cell r="L33">
            <v>4169</v>
          </cell>
          <cell r="M33">
            <v>11036</v>
          </cell>
          <cell r="N33">
            <v>4169</v>
          </cell>
          <cell r="O33">
            <v>11098</v>
          </cell>
          <cell r="V33">
            <v>11098</v>
          </cell>
          <cell r="W33">
            <v>10772</v>
          </cell>
          <cell r="X33">
            <v>10650</v>
          </cell>
          <cell r="Y33">
            <v>10555</v>
          </cell>
          <cell r="Z33">
            <v>10459</v>
          </cell>
          <cell r="AA33">
            <v>10306</v>
          </cell>
        </row>
        <row r="34">
          <cell r="C34" t="str">
            <v>지좌동</v>
          </cell>
          <cell r="D34">
            <v>2243</v>
          </cell>
          <cell r="E34">
            <v>5971</v>
          </cell>
          <cell r="F34">
            <v>785</v>
          </cell>
          <cell r="G34">
            <v>720791</v>
          </cell>
          <cell r="H34">
            <v>2243</v>
          </cell>
          <cell r="I34">
            <v>5971</v>
          </cell>
          <cell r="J34">
            <v>2243</v>
          </cell>
          <cell r="K34">
            <v>6000</v>
          </cell>
          <cell r="L34">
            <v>2290</v>
          </cell>
          <cell r="M34">
            <v>6082</v>
          </cell>
          <cell r="N34">
            <v>2290</v>
          </cell>
          <cell r="O34">
            <v>6116</v>
          </cell>
          <cell r="P34" t="str">
            <v>김천</v>
          </cell>
          <cell r="Q34" t="str">
            <v>지좌</v>
          </cell>
          <cell r="S34" t="str">
            <v>김천</v>
          </cell>
          <cell r="T34" t="str">
            <v>지좌</v>
          </cell>
          <cell r="U34">
            <v>2013</v>
          </cell>
          <cell r="V34">
            <v>6116</v>
          </cell>
          <cell r="W34">
            <v>5936</v>
          </cell>
          <cell r="X34">
            <v>5869</v>
          </cell>
          <cell r="Y34">
            <v>5817</v>
          </cell>
          <cell r="Z34">
            <v>5764</v>
          </cell>
          <cell r="AA34">
            <v>5680</v>
          </cell>
        </row>
        <row r="35">
          <cell r="C35" t="str">
            <v>새마을</v>
          </cell>
          <cell r="D35">
            <v>40</v>
          </cell>
          <cell r="E35">
            <v>108</v>
          </cell>
          <cell r="F35">
            <v>73</v>
          </cell>
          <cell r="G35">
            <v>13010</v>
          </cell>
          <cell r="H35">
            <v>40</v>
          </cell>
          <cell r="I35">
            <v>108</v>
          </cell>
          <cell r="J35">
            <v>40</v>
          </cell>
          <cell r="K35">
            <v>109</v>
          </cell>
          <cell r="L35">
            <v>41</v>
          </cell>
          <cell r="M35">
            <v>110</v>
          </cell>
          <cell r="N35">
            <v>41</v>
          </cell>
          <cell r="O35">
            <v>111</v>
          </cell>
          <cell r="P35" t="str">
            <v>김천</v>
          </cell>
          <cell r="Q35" t="str">
            <v>지좌</v>
          </cell>
          <cell r="S35" t="str">
            <v>김천</v>
          </cell>
          <cell r="T35" t="str">
            <v>지좌</v>
          </cell>
          <cell r="U35">
            <v>2020</v>
          </cell>
          <cell r="V35">
            <v>111</v>
          </cell>
          <cell r="W35">
            <v>108</v>
          </cell>
          <cell r="X35">
            <v>107</v>
          </cell>
          <cell r="Y35">
            <v>106</v>
          </cell>
          <cell r="Z35">
            <v>105</v>
          </cell>
          <cell r="AA35">
            <v>103</v>
          </cell>
        </row>
        <row r="36">
          <cell r="C36" t="str">
            <v>덕곡동</v>
          </cell>
          <cell r="D36">
            <v>1221</v>
          </cell>
          <cell r="E36">
            <v>3225</v>
          </cell>
          <cell r="F36">
            <v>217</v>
          </cell>
          <cell r="G36">
            <v>218097</v>
          </cell>
          <cell r="H36">
            <v>1221</v>
          </cell>
          <cell r="I36">
            <v>3225</v>
          </cell>
          <cell r="J36">
            <v>1221</v>
          </cell>
          <cell r="K36">
            <v>3241</v>
          </cell>
          <cell r="L36">
            <v>1247</v>
          </cell>
          <cell r="M36">
            <v>3285</v>
          </cell>
          <cell r="N36">
            <v>1247</v>
          </cell>
          <cell r="O36">
            <v>3303</v>
          </cell>
          <cell r="P36" t="str">
            <v>김천</v>
          </cell>
          <cell r="Q36" t="str">
            <v>지좌</v>
          </cell>
          <cell r="S36" t="str">
            <v>김천</v>
          </cell>
          <cell r="T36" t="str">
            <v>지좌</v>
          </cell>
          <cell r="U36">
            <v>2013</v>
          </cell>
          <cell r="V36">
            <v>3303</v>
          </cell>
          <cell r="W36">
            <v>3206</v>
          </cell>
          <cell r="X36">
            <v>3170</v>
          </cell>
          <cell r="Y36">
            <v>3141</v>
          </cell>
          <cell r="Z36">
            <v>3113</v>
          </cell>
          <cell r="AA36">
            <v>3067</v>
          </cell>
        </row>
        <row r="37">
          <cell r="C37" t="str">
            <v>덕곡동</v>
          </cell>
          <cell r="D37">
            <v>579</v>
          </cell>
          <cell r="E37">
            <v>1530</v>
          </cell>
          <cell r="F37">
            <v>27</v>
          </cell>
          <cell r="G37">
            <v>103517</v>
          </cell>
          <cell r="H37">
            <v>579</v>
          </cell>
          <cell r="I37">
            <v>1530</v>
          </cell>
          <cell r="J37">
            <v>579</v>
          </cell>
          <cell r="K37">
            <v>1537</v>
          </cell>
          <cell r="L37">
            <v>591</v>
          </cell>
          <cell r="M37">
            <v>1559</v>
          </cell>
          <cell r="N37">
            <v>591</v>
          </cell>
          <cell r="O37">
            <v>1568</v>
          </cell>
          <cell r="P37" t="str">
            <v>김천</v>
          </cell>
          <cell r="Q37" t="str">
            <v>지좌</v>
          </cell>
          <cell r="S37" t="str">
            <v>김천</v>
          </cell>
          <cell r="T37" t="str">
            <v>농소</v>
          </cell>
          <cell r="U37">
            <v>2013</v>
          </cell>
          <cell r="V37">
            <v>1568</v>
          </cell>
          <cell r="W37">
            <v>1522</v>
          </cell>
          <cell r="X37">
            <v>1504</v>
          </cell>
          <cell r="Y37">
            <v>1491</v>
          </cell>
          <cell r="Z37">
            <v>1477</v>
          </cell>
          <cell r="AA37">
            <v>1456</v>
          </cell>
        </row>
        <row r="38">
          <cell r="C38" t="str">
            <v>혁신도시</v>
          </cell>
          <cell r="N38">
            <v>0</v>
          </cell>
          <cell r="O38">
            <v>0</v>
          </cell>
          <cell r="P38" t="str">
            <v>율곡</v>
          </cell>
          <cell r="S38" t="str">
            <v>김천</v>
          </cell>
          <cell r="T38" t="str">
            <v>혁신도시</v>
          </cell>
          <cell r="U38">
            <v>2020</v>
          </cell>
          <cell r="V38">
            <v>0</v>
          </cell>
          <cell r="W38">
            <v>0</v>
          </cell>
          <cell r="X38">
            <v>15676</v>
          </cell>
          <cell r="Y38">
            <v>15676</v>
          </cell>
          <cell r="Z38">
            <v>15676</v>
          </cell>
          <cell r="AA38">
            <v>15676</v>
          </cell>
        </row>
        <row r="39">
          <cell r="H39">
            <v>3627</v>
          </cell>
          <cell r="I39">
            <v>8573</v>
          </cell>
          <cell r="J39">
            <v>3627</v>
          </cell>
          <cell r="K39">
            <v>8696</v>
          </cell>
          <cell r="L39">
            <v>3689</v>
          </cell>
          <cell r="M39">
            <v>8563</v>
          </cell>
          <cell r="N39">
            <v>3689</v>
          </cell>
          <cell r="O39">
            <v>8699</v>
          </cell>
          <cell r="V39">
            <v>8699</v>
          </cell>
          <cell r="W39">
            <v>8443</v>
          </cell>
          <cell r="X39">
            <v>8348</v>
          </cell>
          <cell r="Y39">
            <v>13440</v>
          </cell>
          <cell r="Z39">
            <v>13365</v>
          </cell>
          <cell r="AA39">
            <v>13245</v>
          </cell>
        </row>
        <row r="40">
          <cell r="C40" t="str">
            <v>살꼬지</v>
          </cell>
          <cell r="H40">
            <v>112</v>
          </cell>
          <cell r="I40">
            <v>259</v>
          </cell>
          <cell r="J40">
            <v>112</v>
          </cell>
          <cell r="K40">
            <v>263</v>
          </cell>
          <cell r="L40">
            <v>109</v>
          </cell>
          <cell r="M40">
            <v>244</v>
          </cell>
          <cell r="N40">
            <v>109</v>
          </cell>
          <cell r="O40">
            <v>248</v>
          </cell>
          <cell r="P40" t="str">
            <v>연봉</v>
          </cell>
          <cell r="S40" t="str">
            <v>아포</v>
          </cell>
          <cell r="T40" t="str">
            <v>아포</v>
          </cell>
          <cell r="U40">
            <v>2013</v>
          </cell>
          <cell r="V40">
            <v>248</v>
          </cell>
          <cell r="W40">
            <v>241</v>
          </cell>
          <cell r="X40">
            <v>238</v>
          </cell>
          <cell r="Y40">
            <v>236</v>
          </cell>
          <cell r="Z40">
            <v>234</v>
          </cell>
          <cell r="AA40">
            <v>230</v>
          </cell>
        </row>
        <row r="41">
          <cell r="C41" t="str">
            <v>연실</v>
          </cell>
          <cell r="H41">
            <v>12</v>
          </cell>
          <cell r="I41">
            <v>21</v>
          </cell>
          <cell r="J41">
            <v>12</v>
          </cell>
          <cell r="K41">
            <v>21</v>
          </cell>
          <cell r="L41">
            <v>11</v>
          </cell>
          <cell r="M41">
            <v>19</v>
          </cell>
          <cell r="N41">
            <v>11</v>
          </cell>
          <cell r="O41">
            <v>19</v>
          </cell>
          <cell r="P41" t="str">
            <v>연봉</v>
          </cell>
          <cell r="S41" t="str">
            <v>미처리</v>
          </cell>
          <cell r="T41" t="str">
            <v>미처리</v>
          </cell>
          <cell r="V41">
            <v>19</v>
          </cell>
          <cell r="W41">
            <v>18</v>
          </cell>
          <cell r="X41">
            <v>18</v>
          </cell>
          <cell r="Y41">
            <v>18</v>
          </cell>
          <cell r="Z41">
            <v>18</v>
          </cell>
          <cell r="AA41">
            <v>18</v>
          </cell>
        </row>
        <row r="42">
          <cell r="C42" t="str">
            <v>연모사</v>
          </cell>
          <cell r="H42">
            <v>89</v>
          </cell>
          <cell r="I42">
            <v>158</v>
          </cell>
          <cell r="J42">
            <v>89</v>
          </cell>
          <cell r="K42">
            <v>160</v>
          </cell>
          <cell r="L42">
            <v>79</v>
          </cell>
          <cell r="M42">
            <v>140</v>
          </cell>
          <cell r="N42">
            <v>79</v>
          </cell>
          <cell r="O42">
            <v>142</v>
          </cell>
          <cell r="P42" t="str">
            <v>연봉</v>
          </cell>
          <cell r="S42" t="str">
            <v>미처리</v>
          </cell>
          <cell r="T42" t="str">
            <v>미처리</v>
          </cell>
          <cell r="V42">
            <v>142</v>
          </cell>
          <cell r="W42">
            <v>138</v>
          </cell>
          <cell r="X42">
            <v>136</v>
          </cell>
          <cell r="Y42">
            <v>135</v>
          </cell>
          <cell r="Z42">
            <v>134</v>
          </cell>
          <cell r="AA42">
            <v>132</v>
          </cell>
        </row>
        <row r="43">
          <cell r="C43" t="str">
            <v>야동</v>
          </cell>
          <cell r="H43">
            <v>41</v>
          </cell>
          <cell r="I43">
            <v>102</v>
          </cell>
          <cell r="J43">
            <v>41</v>
          </cell>
          <cell r="K43">
            <v>103</v>
          </cell>
          <cell r="L43">
            <v>37</v>
          </cell>
          <cell r="M43">
            <v>90</v>
          </cell>
          <cell r="N43">
            <v>37</v>
          </cell>
          <cell r="O43">
            <v>91</v>
          </cell>
          <cell r="P43" t="str">
            <v>연봉</v>
          </cell>
          <cell r="S43" t="str">
            <v>미처리</v>
          </cell>
          <cell r="T43" t="str">
            <v>미처리</v>
          </cell>
          <cell r="V43">
            <v>91</v>
          </cell>
          <cell r="W43">
            <v>88</v>
          </cell>
          <cell r="X43">
            <v>87</v>
          </cell>
          <cell r="Y43">
            <v>87</v>
          </cell>
          <cell r="Z43">
            <v>86</v>
          </cell>
          <cell r="AA43">
            <v>85</v>
          </cell>
        </row>
        <row r="44">
          <cell r="C44" t="str">
            <v>봉명</v>
          </cell>
          <cell r="H44">
            <v>47</v>
          </cell>
          <cell r="I44">
            <v>93</v>
          </cell>
          <cell r="J44">
            <v>47</v>
          </cell>
          <cell r="K44">
            <v>94</v>
          </cell>
          <cell r="L44">
            <v>47</v>
          </cell>
          <cell r="M44">
            <v>93</v>
          </cell>
          <cell r="N44">
            <v>47</v>
          </cell>
          <cell r="O44">
            <v>94</v>
          </cell>
          <cell r="P44" t="str">
            <v>연봉</v>
          </cell>
          <cell r="S44" t="str">
            <v>미처리</v>
          </cell>
          <cell r="T44" t="str">
            <v>미처리</v>
          </cell>
          <cell r="V44">
            <v>94</v>
          </cell>
          <cell r="W44">
            <v>91</v>
          </cell>
          <cell r="X44">
            <v>90</v>
          </cell>
          <cell r="Y44">
            <v>89</v>
          </cell>
          <cell r="Z44">
            <v>89</v>
          </cell>
          <cell r="AA44">
            <v>87</v>
          </cell>
        </row>
        <row r="45">
          <cell r="C45" t="str">
            <v>황소</v>
          </cell>
          <cell r="H45">
            <v>75</v>
          </cell>
          <cell r="I45">
            <v>191</v>
          </cell>
          <cell r="J45">
            <v>75</v>
          </cell>
          <cell r="K45">
            <v>194</v>
          </cell>
          <cell r="L45">
            <v>73</v>
          </cell>
          <cell r="M45">
            <v>184</v>
          </cell>
          <cell r="N45">
            <v>73</v>
          </cell>
          <cell r="O45">
            <v>187</v>
          </cell>
          <cell r="P45" t="str">
            <v>연봉</v>
          </cell>
          <cell r="S45" t="str">
            <v>소규모</v>
          </cell>
          <cell r="T45" t="str">
            <v>황소</v>
          </cell>
          <cell r="U45">
            <v>2013</v>
          </cell>
          <cell r="V45">
            <v>187</v>
          </cell>
          <cell r="W45">
            <v>181</v>
          </cell>
          <cell r="X45">
            <v>179</v>
          </cell>
          <cell r="Y45">
            <v>178</v>
          </cell>
          <cell r="Z45">
            <v>176</v>
          </cell>
          <cell r="AA45">
            <v>174</v>
          </cell>
        </row>
        <row r="46">
          <cell r="C46" t="str">
            <v>신촌</v>
          </cell>
          <cell r="H46">
            <v>177</v>
          </cell>
          <cell r="I46">
            <v>420</v>
          </cell>
          <cell r="J46">
            <v>177</v>
          </cell>
          <cell r="K46">
            <v>426</v>
          </cell>
          <cell r="L46">
            <v>184</v>
          </cell>
          <cell r="M46">
            <v>420</v>
          </cell>
          <cell r="N46">
            <v>184</v>
          </cell>
          <cell r="O46">
            <v>427</v>
          </cell>
          <cell r="P46" t="str">
            <v>연봉</v>
          </cell>
          <cell r="S46" t="str">
            <v>아포</v>
          </cell>
          <cell r="T46" t="str">
            <v>아포</v>
          </cell>
          <cell r="U46">
            <v>2025</v>
          </cell>
          <cell r="V46">
            <v>427</v>
          </cell>
          <cell r="W46">
            <v>414</v>
          </cell>
          <cell r="X46">
            <v>410</v>
          </cell>
          <cell r="Y46">
            <v>406</v>
          </cell>
          <cell r="Z46">
            <v>402</v>
          </cell>
          <cell r="AA46">
            <v>397</v>
          </cell>
        </row>
        <row r="47">
          <cell r="C47" t="str">
            <v>공쌍</v>
          </cell>
          <cell r="H47">
            <v>65</v>
          </cell>
          <cell r="I47">
            <v>139</v>
          </cell>
          <cell r="J47">
            <v>65</v>
          </cell>
          <cell r="K47">
            <v>141</v>
          </cell>
          <cell r="L47">
            <v>69</v>
          </cell>
          <cell r="M47">
            <v>146</v>
          </cell>
          <cell r="N47">
            <v>69</v>
          </cell>
          <cell r="O47">
            <v>148</v>
          </cell>
          <cell r="P47" t="str">
            <v>연봉</v>
          </cell>
          <cell r="S47" t="str">
            <v>아포</v>
          </cell>
          <cell r="T47" t="str">
            <v>아포</v>
          </cell>
          <cell r="U47">
            <v>2025</v>
          </cell>
          <cell r="V47">
            <v>148</v>
          </cell>
          <cell r="W47">
            <v>144</v>
          </cell>
          <cell r="X47">
            <v>142</v>
          </cell>
          <cell r="Y47">
            <v>141</v>
          </cell>
          <cell r="Z47">
            <v>139</v>
          </cell>
          <cell r="AA47">
            <v>137</v>
          </cell>
        </row>
        <row r="48">
          <cell r="C48" t="str">
            <v>구암</v>
          </cell>
          <cell r="H48">
            <v>40</v>
          </cell>
          <cell r="I48">
            <v>103</v>
          </cell>
          <cell r="J48">
            <v>40</v>
          </cell>
          <cell r="K48">
            <v>104</v>
          </cell>
          <cell r="L48">
            <v>39</v>
          </cell>
          <cell r="M48">
            <v>92</v>
          </cell>
          <cell r="N48">
            <v>39</v>
          </cell>
          <cell r="O48">
            <v>93</v>
          </cell>
          <cell r="P48" t="str">
            <v>연봉</v>
          </cell>
          <cell r="S48" t="str">
            <v>미처리</v>
          </cell>
          <cell r="T48" t="str">
            <v>미처리</v>
          </cell>
          <cell r="V48">
            <v>93</v>
          </cell>
          <cell r="W48">
            <v>90</v>
          </cell>
          <cell r="X48">
            <v>89</v>
          </cell>
          <cell r="Y48">
            <v>88</v>
          </cell>
          <cell r="Z48">
            <v>88</v>
          </cell>
          <cell r="AA48">
            <v>86</v>
          </cell>
        </row>
        <row r="49">
          <cell r="C49" t="str">
            <v>샛터</v>
          </cell>
          <cell r="H49">
            <v>13</v>
          </cell>
          <cell r="I49">
            <v>34</v>
          </cell>
          <cell r="J49">
            <v>13</v>
          </cell>
          <cell r="K49">
            <v>34</v>
          </cell>
          <cell r="L49">
            <v>12</v>
          </cell>
          <cell r="M49">
            <v>31</v>
          </cell>
          <cell r="N49">
            <v>12</v>
          </cell>
          <cell r="O49">
            <v>31</v>
          </cell>
          <cell r="P49" t="str">
            <v>연봉</v>
          </cell>
          <cell r="S49" t="str">
            <v>미처리</v>
          </cell>
          <cell r="T49" t="str">
            <v>미처리</v>
          </cell>
          <cell r="V49">
            <v>31</v>
          </cell>
          <cell r="W49">
            <v>30</v>
          </cell>
          <cell r="X49">
            <v>30</v>
          </cell>
          <cell r="Y49">
            <v>29</v>
          </cell>
          <cell r="Z49">
            <v>29</v>
          </cell>
          <cell r="AA49">
            <v>29</v>
          </cell>
        </row>
        <row r="50">
          <cell r="C50" t="str">
            <v>지사</v>
          </cell>
          <cell r="H50">
            <v>15</v>
          </cell>
          <cell r="I50">
            <v>39</v>
          </cell>
          <cell r="J50">
            <v>15</v>
          </cell>
          <cell r="K50">
            <v>40</v>
          </cell>
          <cell r="L50">
            <v>14</v>
          </cell>
          <cell r="M50">
            <v>35</v>
          </cell>
          <cell r="N50">
            <v>14</v>
          </cell>
          <cell r="O50">
            <v>36</v>
          </cell>
          <cell r="P50" t="str">
            <v>연봉</v>
          </cell>
          <cell r="S50" t="str">
            <v>미처리</v>
          </cell>
          <cell r="T50" t="str">
            <v>미처리</v>
          </cell>
          <cell r="V50">
            <v>36</v>
          </cell>
          <cell r="W50">
            <v>35</v>
          </cell>
          <cell r="X50">
            <v>35</v>
          </cell>
          <cell r="Y50">
            <v>34</v>
          </cell>
          <cell r="Z50">
            <v>34</v>
          </cell>
          <cell r="AA50">
            <v>33</v>
          </cell>
        </row>
        <row r="51">
          <cell r="C51" t="str">
            <v>서당</v>
          </cell>
          <cell r="H51">
            <v>33</v>
          </cell>
          <cell r="I51">
            <v>90</v>
          </cell>
          <cell r="J51">
            <v>33</v>
          </cell>
          <cell r="K51">
            <v>91</v>
          </cell>
          <cell r="L51">
            <v>35</v>
          </cell>
          <cell r="M51">
            <v>93</v>
          </cell>
          <cell r="N51">
            <v>35</v>
          </cell>
          <cell r="O51">
            <v>94</v>
          </cell>
          <cell r="P51" t="str">
            <v>연봉</v>
          </cell>
          <cell r="S51" t="str">
            <v>소규모</v>
          </cell>
          <cell r="T51" t="str">
            <v>서당</v>
          </cell>
          <cell r="U51">
            <v>2013</v>
          </cell>
          <cell r="V51">
            <v>94</v>
          </cell>
          <cell r="W51">
            <v>91</v>
          </cell>
          <cell r="X51">
            <v>90</v>
          </cell>
          <cell r="Y51">
            <v>89</v>
          </cell>
          <cell r="Z51">
            <v>89</v>
          </cell>
          <cell r="AA51">
            <v>87</v>
          </cell>
        </row>
        <row r="52">
          <cell r="C52" t="str">
            <v>명예</v>
          </cell>
          <cell r="H52">
            <v>29</v>
          </cell>
          <cell r="I52">
            <v>76</v>
          </cell>
          <cell r="J52">
            <v>29</v>
          </cell>
          <cell r="K52">
            <v>77</v>
          </cell>
          <cell r="L52">
            <v>31</v>
          </cell>
          <cell r="M52">
            <v>78</v>
          </cell>
          <cell r="N52">
            <v>31</v>
          </cell>
          <cell r="O52">
            <v>79</v>
          </cell>
          <cell r="P52" t="str">
            <v>연봉</v>
          </cell>
          <cell r="S52" t="str">
            <v>미처리</v>
          </cell>
          <cell r="T52" t="str">
            <v>미처리</v>
          </cell>
          <cell r="V52">
            <v>79</v>
          </cell>
          <cell r="W52">
            <v>77</v>
          </cell>
          <cell r="X52">
            <v>76</v>
          </cell>
          <cell r="Y52">
            <v>75</v>
          </cell>
          <cell r="Z52">
            <v>74</v>
          </cell>
          <cell r="AA52">
            <v>73</v>
          </cell>
        </row>
        <row r="53">
          <cell r="C53" t="str">
            <v>고삽</v>
          </cell>
          <cell r="H53">
            <v>104</v>
          </cell>
          <cell r="I53">
            <v>289</v>
          </cell>
          <cell r="J53">
            <v>104</v>
          </cell>
          <cell r="K53">
            <v>293</v>
          </cell>
          <cell r="L53">
            <v>108</v>
          </cell>
          <cell r="M53">
            <v>291</v>
          </cell>
          <cell r="N53">
            <v>108</v>
          </cell>
          <cell r="O53">
            <v>296</v>
          </cell>
          <cell r="P53" t="str">
            <v>연봉</v>
          </cell>
          <cell r="S53" t="str">
            <v>소규모</v>
          </cell>
          <cell r="T53" t="str">
            <v>황소</v>
          </cell>
          <cell r="U53">
            <v>2020</v>
          </cell>
          <cell r="V53">
            <v>296</v>
          </cell>
          <cell r="W53">
            <v>287</v>
          </cell>
          <cell r="X53">
            <v>284</v>
          </cell>
          <cell r="Y53">
            <v>282</v>
          </cell>
          <cell r="Z53">
            <v>279</v>
          </cell>
          <cell r="AA53">
            <v>275</v>
          </cell>
        </row>
        <row r="54">
          <cell r="C54" t="str">
            <v>양산</v>
          </cell>
          <cell r="H54">
            <v>34</v>
          </cell>
          <cell r="I54">
            <v>76</v>
          </cell>
          <cell r="J54">
            <v>34</v>
          </cell>
          <cell r="K54">
            <v>77</v>
          </cell>
          <cell r="L54">
            <v>30</v>
          </cell>
          <cell r="M54">
            <v>71</v>
          </cell>
          <cell r="N54">
            <v>30</v>
          </cell>
          <cell r="O54">
            <v>72</v>
          </cell>
          <cell r="P54" t="str">
            <v>연봉</v>
          </cell>
          <cell r="S54" t="str">
            <v>소규모</v>
          </cell>
          <cell r="T54" t="str">
            <v>양산</v>
          </cell>
          <cell r="U54">
            <v>2013</v>
          </cell>
          <cell r="V54">
            <v>72</v>
          </cell>
          <cell r="W54">
            <v>70</v>
          </cell>
          <cell r="X54">
            <v>69</v>
          </cell>
          <cell r="Y54">
            <v>68</v>
          </cell>
          <cell r="Z54">
            <v>68</v>
          </cell>
          <cell r="AA54">
            <v>67</v>
          </cell>
        </row>
        <row r="55">
          <cell r="C55" t="str">
            <v>강호</v>
          </cell>
          <cell r="H55">
            <v>40</v>
          </cell>
          <cell r="I55">
            <v>92</v>
          </cell>
          <cell r="J55">
            <v>40</v>
          </cell>
          <cell r="K55">
            <v>93</v>
          </cell>
          <cell r="L55">
            <v>35</v>
          </cell>
          <cell r="M55">
            <v>86</v>
          </cell>
          <cell r="N55">
            <v>35</v>
          </cell>
          <cell r="O55">
            <v>87</v>
          </cell>
          <cell r="P55" t="str">
            <v>연봉</v>
          </cell>
          <cell r="S55" t="str">
            <v>미처리</v>
          </cell>
          <cell r="T55" t="str">
            <v>미처리</v>
          </cell>
          <cell r="V55">
            <v>87</v>
          </cell>
          <cell r="W55">
            <v>84</v>
          </cell>
          <cell r="X55">
            <v>83</v>
          </cell>
          <cell r="Y55">
            <v>83</v>
          </cell>
          <cell r="Z55">
            <v>82</v>
          </cell>
          <cell r="AA55">
            <v>81</v>
          </cell>
        </row>
        <row r="56">
          <cell r="C56" t="str">
            <v>함골</v>
          </cell>
          <cell r="H56">
            <v>116</v>
          </cell>
          <cell r="I56">
            <v>290</v>
          </cell>
          <cell r="J56">
            <v>116</v>
          </cell>
          <cell r="K56">
            <v>294</v>
          </cell>
          <cell r="L56">
            <v>114</v>
          </cell>
          <cell r="M56">
            <v>273</v>
          </cell>
          <cell r="N56">
            <v>114</v>
          </cell>
          <cell r="O56">
            <v>277</v>
          </cell>
          <cell r="P56" t="str">
            <v>연봉</v>
          </cell>
          <cell r="S56" t="str">
            <v>아포</v>
          </cell>
          <cell r="T56" t="str">
            <v>대신</v>
          </cell>
          <cell r="U56">
            <v>2013</v>
          </cell>
          <cell r="V56">
            <v>277</v>
          </cell>
          <cell r="W56">
            <v>269</v>
          </cell>
          <cell r="X56">
            <v>266</v>
          </cell>
          <cell r="Y56">
            <v>263</v>
          </cell>
          <cell r="Z56">
            <v>261</v>
          </cell>
          <cell r="AA56">
            <v>257</v>
          </cell>
        </row>
        <row r="57">
          <cell r="C57" t="str">
            <v>역전</v>
          </cell>
          <cell r="H57">
            <v>77</v>
          </cell>
          <cell r="I57">
            <v>187</v>
          </cell>
          <cell r="J57">
            <v>77</v>
          </cell>
          <cell r="K57">
            <v>190</v>
          </cell>
          <cell r="L57">
            <v>78</v>
          </cell>
          <cell r="M57">
            <v>172</v>
          </cell>
          <cell r="N57">
            <v>78</v>
          </cell>
          <cell r="O57">
            <v>175</v>
          </cell>
          <cell r="P57" t="str">
            <v>연봉</v>
          </cell>
          <cell r="S57" t="str">
            <v>아포</v>
          </cell>
          <cell r="T57" t="str">
            <v>대신</v>
          </cell>
          <cell r="U57">
            <v>2013</v>
          </cell>
          <cell r="V57">
            <v>175</v>
          </cell>
          <cell r="W57">
            <v>170</v>
          </cell>
          <cell r="X57">
            <v>168</v>
          </cell>
          <cell r="Y57">
            <v>166</v>
          </cell>
          <cell r="Z57">
            <v>165</v>
          </cell>
          <cell r="AA57">
            <v>163</v>
          </cell>
        </row>
        <row r="58">
          <cell r="C58" t="str">
            <v>동신</v>
          </cell>
          <cell r="H58">
            <v>110</v>
          </cell>
          <cell r="I58">
            <v>246</v>
          </cell>
          <cell r="J58">
            <v>110</v>
          </cell>
          <cell r="K58">
            <v>250</v>
          </cell>
          <cell r="L58">
            <v>117</v>
          </cell>
          <cell r="M58">
            <v>251</v>
          </cell>
          <cell r="N58">
            <v>117</v>
          </cell>
          <cell r="O58">
            <v>255</v>
          </cell>
          <cell r="P58" t="str">
            <v>연봉</v>
          </cell>
          <cell r="S58" t="str">
            <v>아포</v>
          </cell>
          <cell r="T58" t="str">
            <v>대신</v>
          </cell>
          <cell r="U58">
            <v>2013</v>
          </cell>
          <cell r="V58">
            <v>255</v>
          </cell>
          <cell r="W58">
            <v>247</v>
          </cell>
          <cell r="X58">
            <v>245</v>
          </cell>
          <cell r="Y58">
            <v>243</v>
          </cell>
          <cell r="Z58">
            <v>240</v>
          </cell>
          <cell r="AA58">
            <v>237</v>
          </cell>
        </row>
        <row r="59">
          <cell r="C59" t="str">
            <v>말바우</v>
          </cell>
          <cell r="H59">
            <v>50</v>
          </cell>
          <cell r="I59">
            <v>102</v>
          </cell>
          <cell r="J59">
            <v>50</v>
          </cell>
          <cell r="K59">
            <v>103</v>
          </cell>
          <cell r="L59">
            <v>51</v>
          </cell>
          <cell r="M59">
            <v>103</v>
          </cell>
          <cell r="N59">
            <v>51</v>
          </cell>
          <cell r="O59">
            <v>105</v>
          </cell>
          <cell r="P59" t="str">
            <v>연봉</v>
          </cell>
          <cell r="S59" t="str">
            <v>아포</v>
          </cell>
          <cell r="T59" t="str">
            <v>대신</v>
          </cell>
          <cell r="U59">
            <v>2013</v>
          </cell>
          <cell r="V59">
            <v>105</v>
          </cell>
          <cell r="W59">
            <v>102</v>
          </cell>
          <cell r="X59">
            <v>101</v>
          </cell>
          <cell r="Y59">
            <v>100</v>
          </cell>
          <cell r="Z59">
            <v>99</v>
          </cell>
          <cell r="AA59">
            <v>98</v>
          </cell>
        </row>
        <row r="60">
          <cell r="C60" t="str">
            <v>샛터</v>
          </cell>
          <cell r="H60">
            <v>17</v>
          </cell>
          <cell r="I60">
            <v>36</v>
          </cell>
          <cell r="J60">
            <v>17</v>
          </cell>
          <cell r="K60">
            <v>37</v>
          </cell>
          <cell r="L60">
            <v>17</v>
          </cell>
          <cell r="M60">
            <v>36</v>
          </cell>
          <cell r="N60">
            <v>17</v>
          </cell>
          <cell r="O60">
            <v>37</v>
          </cell>
          <cell r="P60" t="str">
            <v>연봉</v>
          </cell>
          <cell r="S60" t="str">
            <v>아포</v>
          </cell>
          <cell r="T60" t="str">
            <v>대신</v>
          </cell>
          <cell r="U60">
            <v>2013</v>
          </cell>
          <cell r="V60">
            <v>37</v>
          </cell>
          <cell r="W60">
            <v>36</v>
          </cell>
          <cell r="X60">
            <v>36</v>
          </cell>
          <cell r="Y60">
            <v>35</v>
          </cell>
          <cell r="Z60">
            <v>35</v>
          </cell>
          <cell r="AA60">
            <v>34</v>
          </cell>
        </row>
        <row r="61">
          <cell r="C61" t="str">
            <v>작동</v>
          </cell>
          <cell r="H61">
            <v>116</v>
          </cell>
          <cell r="I61">
            <v>251</v>
          </cell>
          <cell r="J61">
            <v>116</v>
          </cell>
          <cell r="K61">
            <v>255</v>
          </cell>
          <cell r="L61">
            <v>113</v>
          </cell>
          <cell r="M61">
            <v>240</v>
          </cell>
          <cell r="N61">
            <v>113</v>
          </cell>
          <cell r="O61">
            <v>244</v>
          </cell>
          <cell r="P61" t="str">
            <v>연봉</v>
          </cell>
          <cell r="S61" t="str">
            <v>아포</v>
          </cell>
          <cell r="T61" t="str">
            <v>대신</v>
          </cell>
          <cell r="U61">
            <v>2013</v>
          </cell>
          <cell r="V61">
            <v>244</v>
          </cell>
          <cell r="W61">
            <v>237</v>
          </cell>
          <cell r="X61">
            <v>234</v>
          </cell>
          <cell r="Y61">
            <v>232</v>
          </cell>
          <cell r="Z61">
            <v>230</v>
          </cell>
          <cell r="AA61">
            <v>227</v>
          </cell>
        </row>
        <row r="62">
          <cell r="C62" t="str">
            <v>득계</v>
          </cell>
          <cell r="H62">
            <v>50</v>
          </cell>
          <cell r="I62">
            <v>120</v>
          </cell>
          <cell r="J62">
            <v>50</v>
          </cell>
          <cell r="K62">
            <v>122</v>
          </cell>
          <cell r="L62">
            <v>49</v>
          </cell>
          <cell r="M62">
            <v>115</v>
          </cell>
          <cell r="N62">
            <v>49</v>
          </cell>
          <cell r="O62">
            <v>117</v>
          </cell>
          <cell r="P62" t="str">
            <v>연봉</v>
          </cell>
          <cell r="S62" t="str">
            <v>아포</v>
          </cell>
          <cell r="T62" t="str">
            <v>대신</v>
          </cell>
          <cell r="U62">
            <v>2013</v>
          </cell>
          <cell r="V62">
            <v>117</v>
          </cell>
          <cell r="W62">
            <v>114</v>
          </cell>
          <cell r="X62">
            <v>112</v>
          </cell>
          <cell r="Y62">
            <v>111</v>
          </cell>
          <cell r="Z62">
            <v>110</v>
          </cell>
          <cell r="AA62">
            <v>109</v>
          </cell>
        </row>
        <row r="63">
          <cell r="C63" t="str">
            <v>동촌</v>
          </cell>
          <cell r="H63">
            <v>147</v>
          </cell>
          <cell r="I63">
            <v>355</v>
          </cell>
          <cell r="J63">
            <v>147</v>
          </cell>
          <cell r="K63">
            <v>360</v>
          </cell>
          <cell r="L63">
            <v>151</v>
          </cell>
          <cell r="M63">
            <v>352</v>
          </cell>
          <cell r="N63">
            <v>151</v>
          </cell>
          <cell r="O63">
            <v>358</v>
          </cell>
          <cell r="P63" t="str">
            <v>연봉</v>
          </cell>
          <cell r="S63" t="str">
            <v>아포</v>
          </cell>
          <cell r="T63" t="str">
            <v>아포</v>
          </cell>
          <cell r="U63">
            <v>2013</v>
          </cell>
          <cell r="V63">
            <v>358</v>
          </cell>
          <cell r="W63">
            <v>347</v>
          </cell>
          <cell r="X63">
            <v>344</v>
          </cell>
          <cell r="Y63">
            <v>340</v>
          </cell>
          <cell r="Z63">
            <v>337</v>
          </cell>
          <cell r="AA63">
            <v>332</v>
          </cell>
        </row>
        <row r="64">
          <cell r="C64" t="str">
            <v>남촌</v>
          </cell>
          <cell r="H64">
            <v>63</v>
          </cell>
          <cell r="I64">
            <v>158</v>
          </cell>
          <cell r="J64">
            <v>63</v>
          </cell>
          <cell r="K64">
            <v>160</v>
          </cell>
          <cell r="L64">
            <v>64</v>
          </cell>
          <cell r="M64">
            <v>148</v>
          </cell>
          <cell r="N64">
            <v>64</v>
          </cell>
          <cell r="O64">
            <v>150</v>
          </cell>
          <cell r="P64" t="str">
            <v>연봉</v>
          </cell>
          <cell r="S64" t="str">
            <v>아포</v>
          </cell>
          <cell r="T64" t="str">
            <v>아포</v>
          </cell>
          <cell r="U64">
            <v>2013</v>
          </cell>
          <cell r="V64">
            <v>150</v>
          </cell>
          <cell r="W64">
            <v>146</v>
          </cell>
          <cell r="X64">
            <v>144</v>
          </cell>
          <cell r="Y64">
            <v>143</v>
          </cell>
          <cell r="Z64">
            <v>141</v>
          </cell>
          <cell r="AA64">
            <v>139</v>
          </cell>
        </row>
        <row r="65">
          <cell r="C65" t="str">
            <v>진등</v>
          </cell>
          <cell r="H65">
            <v>84</v>
          </cell>
          <cell r="I65">
            <v>224</v>
          </cell>
          <cell r="J65">
            <v>84</v>
          </cell>
          <cell r="K65">
            <v>227</v>
          </cell>
          <cell r="L65">
            <v>81</v>
          </cell>
          <cell r="M65">
            <v>222</v>
          </cell>
          <cell r="N65">
            <v>81</v>
          </cell>
          <cell r="O65">
            <v>226</v>
          </cell>
          <cell r="P65" t="str">
            <v>연봉</v>
          </cell>
          <cell r="S65" t="str">
            <v>아포</v>
          </cell>
          <cell r="T65" t="str">
            <v>아포</v>
          </cell>
          <cell r="U65">
            <v>2013</v>
          </cell>
          <cell r="V65">
            <v>226</v>
          </cell>
          <cell r="W65">
            <v>219</v>
          </cell>
          <cell r="X65">
            <v>217</v>
          </cell>
          <cell r="Y65">
            <v>215</v>
          </cell>
          <cell r="Z65">
            <v>213</v>
          </cell>
          <cell r="AA65">
            <v>210</v>
          </cell>
        </row>
        <row r="66">
          <cell r="C66" t="str">
            <v>애기</v>
          </cell>
          <cell r="H66">
            <v>119</v>
          </cell>
          <cell r="I66">
            <v>334</v>
          </cell>
          <cell r="J66">
            <v>119</v>
          </cell>
          <cell r="K66">
            <v>339</v>
          </cell>
          <cell r="L66">
            <v>124</v>
          </cell>
          <cell r="M66">
            <v>333</v>
          </cell>
          <cell r="N66">
            <v>124</v>
          </cell>
          <cell r="O66">
            <v>338</v>
          </cell>
          <cell r="P66" t="str">
            <v>연봉</v>
          </cell>
          <cell r="S66" t="str">
            <v>아포</v>
          </cell>
          <cell r="T66" t="str">
            <v>아포</v>
          </cell>
          <cell r="U66">
            <v>2013</v>
          </cell>
          <cell r="V66">
            <v>338</v>
          </cell>
          <cell r="W66">
            <v>328</v>
          </cell>
          <cell r="X66">
            <v>324</v>
          </cell>
          <cell r="Y66">
            <v>321</v>
          </cell>
          <cell r="Z66">
            <v>319</v>
          </cell>
          <cell r="AA66">
            <v>314</v>
          </cell>
        </row>
        <row r="67">
          <cell r="C67" t="str">
            <v>역전</v>
          </cell>
          <cell r="H67">
            <v>234</v>
          </cell>
          <cell r="I67">
            <v>460</v>
          </cell>
          <cell r="J67">
            <v>234</v>
          </cell>
          <cell r="K67">
            <v>467</v>
          </cell>
          <cell r="L67">
            <v>242</v>
          </cell>
          <cell r="M67">
            <v>471</v>
          </cell>
          <cell r="N67">
            <v>242</v>
          </cell>
          <cell r="O67">
            <v>478</v>
          </cell>
          <cell r="P67" t="str">
            <v>연봉</v>
          </cell>
          <cell r="S67" t="str">
            <v>아포</v>
          </cell>
          <cell r="T67" t="str">
            <v>아포</v>
          </cell>
          <cell r="U67">
            <v>2013</v>
          </cell>
          <cell r="V67">
            <v>478</v>
          </cell>
          <cell r="W67">
            <v>464</v>
          </cell>
          <cell r="X67">
            <v>459</v>
          </cell>
          <cell r="Y67">
            <v>455</v>
          </cell>
          <cell r="Z67">
            <v>450</v>
          </cell>
          <cell r="AA67">
            <v>444</v>
          </cell>
        </row>
        <row r="68">
          <cell r="C68" t="str">
            <v>칠산</v>
          </cell>
          <cell r="H68">
            <v>87</v>
          </cell>
          <cell r="I68">
            <v>221</v>
          </cell>
          <cell r="J68">
            <v>87</v>
          </cell>
          <cell r="K68">
            <v>224</v>
          </cell>
          <cell r="L68">
            <v>93</v>
          </cell>
          <cell r="M68">
            <v>239</v>
          </cell>
          <cell r="N68">
            <v>93</v>
          </cell>
          <cell r="O68">
            <v>243</v>
          </cell>
          <cell r="P68" t="str">
            <v>연봉</v>
          </cell>
          <cell r="S68" t="str">
            <v>아포</v>
          </cell>
          <cell r="T68" t="str">
            <v>아포</v>
          </cell>
          <cell r="U68">
            <v>2013</v>
          </cell>
          <cell r="V68">
            <v>243</v>
          </cell>
          <cell r="W68">
            <v>236</v>
          </cell>
          <cell r="X68">
            <v>233</v>
          </cell>
          <cell r="Y68">
            <v>231</v>
          </cell>
          <cell r="Z68">
            <v>229</v>
          </cell>
          <cell r="AA68">
            <v>226</v>
          </cell>
        </row>
        <row r="69">
          <cell r="C69" t="str">
            <v>덕일APT</v>
          </cell>
          <cell r="H69">
            <v>303</v>
          </cell>
          <cell r="I69">
            <v>572</v>
          </cell>
          <cell r="J69">
            <v>303</v>
          </cell>
          <cell r="K69">
            <v>580</v>
          </cell>
          <cell r="L69">
            <v>346</v>
          </cell>
          <cell r="M69">
            <v>639</v>
          </cell>
          <cell r="N69">
            <v>346</v>
          </cell>
          <cell r="O69">
            <v>649</v>
          </cell>
          <cell r="P69" t="str">
            <v>연봉</v>
          </cell>
          <cell r="S69" t="str">
            <v>아포</v>
          </cell>
          <cell r="T69" t="str">
            <v>아포</v>
          </cell>
          <cell r="U69">
            <v>2013</v>
          </cell>
          <cell r="V69">
            <v>649</v>
          </cell>
          <cell r="W69">
            <v>630</v>
          </cell>
          <cell r="X69">
            <v>623</v>
          </cell>
          <cell r="Y69">
            <v>617</v>
          </cell>
          <cell r="Z69">
            <v>612</v>
          </cell>
          <cell r="AA69">
            <v>603</v>
          </cell>
        </row>
        <row r="70">
          <cell r="C70" t="str">
            <v>〃</v>
          </cell>
          <cell r="H70">
            <v>284</v>
          </cell>
          <cell r="I70">
            <v>807</v>
          </cell>
          <cell r="J70">
            <v>284</v>
          </cell>
          <cell r="K70">
            <v>819</v>
          </cell>
          <cell r="L70">
            <v>281</v>
          </cell>
          <cell r="M70">
            <v>798</v>
          </cell>
          <cell r="N70">
            <v>281</v>
          </cell>
          <cell r="O70">
            <v>811</v>
          </cell>
          <cell r="P70" t="str">
            <v>연봉</v>
          </cell>
          <cell r="S70" t="str">
            <v>아포</v>
          </cell>
          <cell r="T70" t="str">
            <v>아포</v>
          </cell>
          <cell r="U70">
            <v>2013</v>
          </cell>
          <cell r="V70">
            <v>811</v>
          </cell>
          <cell r="W70">
            <v>791</v>
          </cell>
          <cell r="X70">
            <v>782</v>
          </cell>
          <cell r="Y70">
            <v>775</v>
          </cell>
          <cell r="Z70">
            <v>764</v>
          </cell>
          <cell r="AA70">
            <v>753</v>
          </cell>
        </row>
        <row r="71">
          <cell r="C71" t="str">
            <v>〃</v>
          </cell>
          <cell r="H71">
            <v>275</v>
          </cell>
          <cell r="I71">
            <v>772</v>
          </cell>
          <cell r="J71">
            <v>275</v>
          </cell>
          <cell r="K71">
            <v>783</v>
          </cell>
          <cell r="L71">
            <v>281</v>
          </cell>
          <cell r="M71">
            <v>786</v>
          </cell>
          <cell r="N71">
            <v>281</v>
          </cell>
          <cell r="O71">
            <v>798</v>
          </cell>
          <cell r="P71" t="str">
            <v>연봉</v>
          </cell>
          <cell r="S71" t="str">
            <v>아포</v>
          </cell>
          <cell r="T71" t="str">
            <v>아포</v>
          </cell>
          <cell r="U71">
            <v>2013</v>
          </cell>
          <cell r="V71">
            <v>798</v>
          </cell>
          <cell r="W71">
            <v>775</v>
          </cell>
          <cell r="X71">
            <v>766</v>
          </cell>
          <cell r="Y71">
            <v>759</v>
          </cell>
          <cell r="Z71">
            <v>752</v>
          </cell>
          <cell r="AA71">
            <v>741</v>
          </cell>
        </row>
        <row r="72">
          <cell r="C72" t="str">
            <v>숭산</v>
          </cell>
          <cell r="H72">
            <v>75</v>
          </cell>
          <cell r="I72">
            <v>149</v>
          </cell>
          <cell r="J72">
            <v>75</v>
          </cell>
          <cell r="K72">
            <v>151</v>
          </cell>
          <cell r="L72">
            <v>71</v>
          </cell>
          <cell r="M72">
            <v>139</v>
          </cell>
          <cell r="N72">
            <v>71</v>
          </cell>
          <cell r="O72">
            <v>141</v>
          </cell>
          <cell r="P72" t="str">
            <v>대성</v>
          </cell>
          <cell r="S72" t="str">
            <v>아포</v>
          </cell>
          <cell r="T72" t="str">
            <v>송천</v>
          </cell>
          <cell r="U72">
            <v>2025</v>
          </cell>
          <cell r="V72">
            <v>141</v>
          </cell>
          <cell r="W72">
            <v>137</v>
          </cell>
          <cell r="X72">
            <v>135</v>
          </cell>
          <cell r="Y72">
            <v>134</v>
          </cell>
          <cell r="Z72">
            <v>133</v>
          </cell>
          <cell r="AA72">
            <v>131</v>
          </cell>
        </row>
        <row r="73">
          <cell r="C73" t="str">
            <v>상송</v>
          </cell>
          <cell r="H73">
            <v>48</v>
          </cell>
          <cell r="I73">
            <v>92</v>
          </cell>
          <cell r="J73">
            <v>48</v>
          </cell>
          <cell r="K73">
            <v>93</v>
          </cell>
          <cell r="L73">
            <v>46</v>
          </cell>
          <cell r="M73">
            <v>87</v>
          </cell>
          <cell r="N73">
            <v>46</v>
          </cell>
          <cell r="O73">
            <v>88</v>
          </cell>
          <cell r="P73" t="str">
            <v>대성</v>
          </cell>
          <cell r="S73" t="str">
            <v>아포</v>
          </cell>
          <cell r="T73" t="str">
            <v>송천</v>
          </cell>
          <cell r="U73">
            <v>2025</v>
          </cell>
          <cell r="V73">
            <v>88</v>
          </cell>
          <cell r="W73">
            <v>85</v>
          </cell>
          <cell r="X73">
            <v>84</v>
          </cell>
          <cell r="Y73">
            <v>84</v>
          </cell>
          <cell r="Z73">
            <v>83</v>
          </cell>
          <cell r="AA73">
            <v>82</v>
          </cell>
        </row>
        <row r="74">
          <cell r="C74" t="str">
            <v>하송</v>
          </cell>
          <cell r="H74">
            <v>90</v>
          </cell>
          <cell r="I74">
            <v>200</v>
          </cell>
          <cell r="J74">
            <v>90</v>
          </cell>
          <cell r="K74">
            <v>203</v>
          </cell>
          <cell r="L74">
            <v>86</v>
          </cell>
          <cell r="M74">
            <v>188</v>
          </cell>
          <cell r="N74">
            <v>86</v>
          </cell>
          <cell r="O74">
            <v>191</v>
          </cell>
          <cell r="P74" t="str">
            <v>대성</v>
          </cell>
          <cell r="S74" t="str">
            <v>아포</v>
          </cell>
          <cell r="T74" t="str">
            <v>송천</v>
          </cell>
          <cell r="U74">
            <v>2025</v>
          </cell>
          <cell r="V74">
            <v>191</v>
          </cell>
          <cell r="W74">
            <v>185</v>
          </cell>
          <cell r="X74">
            <v>183</v>
          </cell>
          <cell r="Y74">
            <v>182</v>
          </cell>
          <cell r="Z74">
            <v>180</v>
          </cell>
          <cell r="AA74">
            <v>177</v>
          </cell>
        </row>
        <row r="75">
          <cell r="C75" t="str">
            <v>송천택지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 t="str">
            <v>대성</v>
          </cell>
          <cell r="S75" t="str">
            <v>아포</v>
          </cell>
          <cell r="T75" t="str">
            <v>송천</v>
          </cell>
          <cell r="U75">
            <v>2025</v>
          </cell>
          <cell r="V75">
            <v>0</v>
          </cell>
          <cell r="W75">
            <v>0</v>
          </cell>
          <cell r="X75">
            <v>0</v>
          </cell>
          <cell r="Y75">
            <v>5167</v>
          </cell>
          <cell r="Z75">
            <v>5167</v>
          </cell>
          <cell r="AA75">
            <v>5167</v>
          </cell>
        </row>
        <row r="76">
          <cell r="C76" t="str">
            <v>금계</v>
          </cell>
          <cell r="H76">
            <v>106</v>
          </cell>
          <cell r="I76">
            <v>261</v>
          </cell>
          <cell r="J76">
            <v>106</v>
          </cell>
          <cell r="K76">
            <v>265</v>
          </cell>
          <cell r="L76">
            <v>103</v>
          </cell>
          <cell r="M76">
            <v>267</v>
          </cell>
          <cell r="N76">
            <v>103</v>
          </cell>
          <cell r="O76">
            <v>271</v>
          </cell>
          <cell r="P76" t="str">
            <v>대성</v>
          </cell>
          <cell r="S76" t="str">
            <v>아포</v>
          </cell>
          <cell r="T76" t="str">
            <v>송천</v>
          </cell>
          <cell r="U76">
            <v>2025</v>
          </cell>
          <cell r="V76">
            <v>271</v>
          </cell>
          <cell r="W76">
            <v>263</v>
          </cell>
          <cell r="X76">
            <v>260</v>
          </cell>
          <cell r="Y76">
            <v>258</v>
          </cell>
          <cell r="Z76">
            <v>255</v>
          </cell>
          <cell r="AA76">
            <v>252</v>
          </cell>
        </row>
        <row r="77">
          <cell r="C77" t="str">
            <v>금천</v>
          </cell>
          <cell r="H77">
            <v>140</v>
          </cell>
          <cell r="I77">
            <v>320</v>
          </cell>
          <cell r="J77">
            <v>140</v>
          </cell>
          <cell r="K77">
            <v>325</v>
          </cell>
          <cell r="L77">
            <v>159</v>
          </cell>
          <cell r="M77">
            <v>355</v>
          </cell>
          <cell r="N77">
            <v>159</v>
          </cell>
          <cell r="O77">
            <v>361</v>
          </cell>
          <cell r="P77" t="str">
            <v>대성</v>
          </cell>
          <cell r="S77" t="str">
            <v>아포</v>
          </cell>
          <cell r="T77" t="str">
            <v>송천</v>
          </cell>
          <cell r="U77">
            <v>2025</v>
          </cell>
          <cell r="V77">
            <v>361</v>
          </cell>
          <cell r="W77">
            <v>350</v>
          </cell>
          <cell r="X77">
            <v>346</v>
          </cell>
          <cell r="Y77">
            <v>343</v>
          </cell>
          <cell r="Z77">
            <v>340</v>
          </cell>
          <cell r="AA77">
            <v>335</v>
          </cell>
        </row>
        <row r="78">
          <cell r="C78" t="str">
            <v>회성</v>
          </cell>
          <cell r="H78">
            <v>43</v>
          </cell>
          <cell r="I78">
            <v>73</v>
          </cell>
          <cell r="J78">
            <v>43</v>
          </cell>
          <cell r="K78">
            <v>74</v>
          </cell>
          <cell r="L78">
            <v>43</v>
          </cell>
          <cell r="M78">
            <v>73</v>
          </cell>
          <cell r="N78">
            <v>43</v>
          </cell>
          <cell r="O78">
            <v>74</v>
          </cell>
          <cell r="P78" t="str">
            <v>대성</v>
          </cell>
          <cell r="S78" t="str">
            <v>미처리</v>
          </cell>
          <cell r="T78" t="str">
            <v>미처리</v>
          </cell>
          <cell r="V78">
            <v>74</v>
          </cell>
          <cell r="W78">
            <v>72</v>
          </cell>
          <cell r="X78">
            <v>71</v>
          </cell>
          <cell r="Y78">
            <v>70</v>
          </cell>
          <cell r="Z78">
            <v>74</v>
          </cell>
          <cell r="AA78">
            <v>73</v>
          </cell>
        </row>
        <row r="79">
          <cell r="C79" t="str">
            <v>대중</v>
          </cell>
          <cell r="H79">
            <v>67</v>
          </cell>
          <cell r="I79">
            <v>161</v>
          </cell>
          <cell r="J79">
            <v>67</v>
          </cell>
          <cell r="K79">
            <v>164</v>
          </cell>
          <cell r="L79">
            <v>66</v>
          </cell>
          <cell r="M79">
            <v>163</v>
          </cell>
          <cell r="N79">
            <v>66</v>
          </cell>
          <cell r="O79">
            <v>168</v>
          </cell>
          <cell r="P79" t="str">
            <v>대성</v>
          </cell>
          <cell r="S79" t="str">
            <v>구미 원평</v>
          </cell>
          <cell r="T79" t="str">
            <v>남부</v>
          </cell>
          <cell r="U79">
            <v>2020</v>
          </cell>
          <cell r="V79">
            <v>168</v>
          </cell>
          <cell r="W79">
            <v>161</v>
          </cell>
          <cell r="X79">
            <v>159</v>
          </cell>
          <cell r="Y79">
            <v>158</v>
          </cell>
          <cell r="Z79">
            <v>155</v>
          </cell>
          <cell r="AA79">
            <v>150</v>
          </cell>
        </row>
        <row r="80">
          <cell r="H80">
            <v>1410</v>
          </cell>
          <cell r="I80">
            <v>3345</v>
          </cell>
          <cell r="J80">
            <v>1410</v>
          </cell>
          <cell r="K80">
            <v>3382</v>
          </cell>
          <cell r="L80">
            <v>1434</v>
          </cell>
          <cell r="M80">
            <v>3358</v>
          </cell>
          <cell r="N80">
            <v>1434</v>
          </cell>
          <cell r="O80">
            <v>3389</v>
          </cell>
          <cell r="V80">
            <v>3389</v>
          </cell>
          <cell r="W80">
            <v>3289</v>
          </cell>
          <cell r="X80">
            <v>3252</v>
          </cell>
          <cell r="Y80">
            <v>3223</v>
          </cell>
          <cell r="Z80">
            <v>3194</v>
          </cell>
          <cell r="AA80">
            <v>3147</v>
          </cell>
        </row>
        <row r="81">
          <cell r="C81" t="str">
            <v>선돌</v>
          </cell>
          <cell r="H81">
            <v>163</v>
          </cell>
          <cell r="I81">
            <v>419</v>
          </cell>
          <cell r="J81">
            <v>163</v>
          </cell>
          <cell r="K81">
            <v>424</v>
          </cell>
          <cell r="L81">
            <v>160</v>
          </cell>
          <cell r="M81">
            <v>404</v>
          </cell>
          <cell r="N81">
            <v>160</v>
          </cell>
          <cell r="O81">
            <v>408</v>
          </cell>
          <cell r="P81" t="str">
            <v>율곡</v>
          </cell>
          <cell r="S81" t="str">
            <v>김천</v>
          </cell>
          <cell r="T81" t="str">
            <v>혁신도시</v>
          </cell>
          <cell r="U81">
            <v>2020</v>
          </cell>
          <cell r="V81">
            <v>408</v>
          </cell>
          <cell r="W81">
            <v>396</v>
          </cell>
          <cell r="X81">
            <v>392</v>
          </cell>
          <cell r="Y81">
            <v>388</v>
          </cell>
          <cell r="Z81">
            <v>385</v>
          </cell>
          <cell r="AA81">
            <v>379</v>
          </cell>
        </row>
        <row r="82">
          <cell r="C82" t="str">
            <v>꿀뱀이</v>
          </cell>
          <cell r="H82">
            <v>30</v>
          </cell>
          <cell r="I82">
            <v>50</v>
          </cell>
          <cell r="J82">
            <v>30</v>
          </cell>
          <cell r="K82">
            <v>51</v>
          </cell>
          <cell r="L82">
            <v>30</v>
          </cell>
          <cell r="M82">
            <v>48</v>
          </cell>
          <cell r="N82">
            <v>30</v>
          </cell>
          <cell r="O82">
            <v>48</v>
          </cell>
          <cell r="P82" t="str">
            <v>율곡</v>
          </cell>
          <cell r="S82" t="str">
            <v>미처리</v>
          </cell>
          <cell r="T82" t="str">
            <v>미처리</v>
          </cell>
          <cell r="V82">
            <v>48</v>
          </cell>
          <cell r="W82">
            <v>47</v>
          </cell>
          <cell r="X82">
            <v>46</v>
          </cell>
          <cell r="Y82">
            <v>46</v>
          </cell>
          <cell r="Z82">
            <v>45</v>
          </cell>
          <cell r="AA82">
            <v>45</v>
          </cell>
        </row>
        <row r="83">
          <cell r="C83" t="str">
            <v>봉촌</v>
          </cell>
          <cell r="H83">
            <v>20</v>
          </cell>
          <cell r="I83">
            <v>41</v>
          </cell>
          <cell r="J83">
            <v>20</v>
          </cell>
          <cell r="K83">
            <v>41</v>
          </cell>
          <cell r="L83">
            <v>20</v>
          </cell>
          <cell r="M83">
            <v>39</v>
          </cell>
          <cell r="N83">
            <v>20</v>
          </cell>
          <cell r="O83">
            <v>39</v>
          </cell>
          <cell r="P83" t="str">
            <v>율곡</v>
          </cell>
          <cell r="S83" t="str">
            <v>김천</v>
          </cell>
          <cell r="T83" t="str">
            <v>혁신도시</v>
          </cell>
          <cell r="U83">
            <v>2013</v>
          </cell>
          <cell r="V83">
            <v>39</v>
          </cell>
          <cell r="W83">
            <v>38</v>
          </cell>
          <cell r="X83">
            <v>37</v>
          </cell>
          <cell r="Y83">
            <v>37</v>
          </cell>
          <cell r="Z83">
            <v>37</v>
          </cell>
          <cell r="AA83">
            <v>36</v>
          </cell>
        </row>
        <row r="84">
          <cell r="C84" t="str">
            <v>신촌</v>
          </cell>
          <cell r="H84">
            <v>170</v>
          </cell>
          <cell r="I84">
            <v>470</v>
          </cell>
          <cell r="J84">
            <v>170</v>
          </cell>
          <cell r="K84">
            <v>475</v>
          </cell>
          <cell r="L84">
            <v>167</v>
          </cell>
          <cell r="M84">
            <v>452</v>
          </cell>
          <cell r="N84">
            <v>167</v>
          </cell>
          <cell r="O84">
            <v>456</v>
          </cell>
          <cell r="P84" t="str">
            <v>율곡</v>
          </cell>
          <cell r="S84" t="str">
            <v>김천</v>
          </cell>
          <cell r="T84" t="str">
            <v>혁신도시</v>
          </cell>
          <cell r="U84">
            <v>2013</v>
          </cell>
          <cell r="V84">
            <v>456</v>
          </cell>
          <cell r="W84">
            <v>443</v>
          </cell>
          <cell r="X84">
            <v>438</v>
          </cell>
          <cell r="Y84">
            <v>434</v>
          </cell>
          <cell r="Z84">
            <v>430</v>
          </cell>
          <cell r="AA84">
            <v>423</v>
          </cell>
        </row>
        <row r="85">
          <cell r="C85" t="str">
            <v>싸리미</v>
          </cell>
          <cell r="H85">
            <v>19</v>
          </cell>
          <cell r="I85">
            <v>35</v>
          </cell>
          <cell r="J85">
            <v>19</v>
          </cell>
          <cell r="K85">
            <v>35</v>
          </cell>
          <cell r="L85">
            <v>19</v>
          </cell>
          <cell r="M85">
            <v>34</v>
          </cell>
          <cell r="N85">
            <v>19</v>
          </cell>
          <cell r="O85">
            <v>34</v>
          </cell>
          <cell r="P85" t="str">
            <v>율곡</v>
          </cell>
          <cell r="S85" t="str">
            <v>김천</v>
          </cell>
          <cell r="T85" t="str">
            <v>혁신도시</v>
          </cell>
          <cell r="U85">
            <v>2013</v>
          </cell>
          <cell r="V85">
            <v>34</v>
          </cell>
          <cell r="W85">
            <v>33</v>
          </cell>
          <cell r="X85">
            <v>33</v>
          </cell>
          <cell r="Y85">
            <v>32</v>
          </cell>
          <cell r="Z85">
            <v>32</v>
          </cell>
          <cell r="AA85">
            <v>32</v>
          </cell>
        </row>
        <row r="86">
          <cell r="C86" t="str">
            <v>밤실</v>
          </cell>
          <cell r="H86">
            <v>227</v>
          </cell>
          <cell r="I86">
            <v>460</v>
          </cell>
          <cell r="J86">
            <v>227</v>
          </cell>
          <cell r="K86">
            <v>465</v>
          </cell>
          <cell r="L86">
            <v>244</v>
          </cell>
          <cell r="M86">
            <v>502</v>
          </cell>
          <cell r="N86">
            <v>244</v>
          </cell>
          <cell r="O86">
            <v>507</v>
          </cell>
          <cell r="P86" t="str">
            <v>율곡</v>
          </cell>
          <cell r="S86" t="str">
            <v>김천</v>
          </cell>
          <cell r="T86" t="str">
            <v>혁신도시</v>
          </cell>
          <cell r="U86">
            <v>2013</v>
          </cell>
          <cell r="V86">
            <v>507</v>
          </cell>
          <cell r="W86">
            <v>495</v>
          </cell>
          <cell r="X86">
            <v>490</v>
          </cell>
          <cell r="Y86">
            <v>485</v>
          </cell>
          <cell r="Z86">
            <v>478</v>
          </cell>
          <cell r="AA86">
            <v>471</v>
          </cell>
        </row>
        <row r="87">
          <cell r="C87" t="str">
            <v>용시</v>
          </cell>
          <cell r="H87">
            <v>83</v>
          </cell>
          <cell r="I87">
            <v>193</v>
          </cell>
          <cell r="J87">
            <v>83</v>
          </cell>
          <cell r="K87">
            <v>195</v>
          </cell>
          <cell r="L87">
            <v>76</v>
          </cell>
          <cell r="M87">
            <v>194</v>
          </cell>
          <cell r="N87">
            <v>76</v>
          </cell>
          <cell r="O87">
            <v>196</v>
          </cell>
          <cell r="P87" t="str">
            <v>율곡</v>
          </cell>
          <cell r="S87" t="str">
            <v>김천</v>
          </cell>
          <cell r="T87" t="str">
            <v>혁신도시</v>
          </cell>
          <cell r="U87">
            <v>2013</v>
          </cell>
          <cell r="V87">
            <v>196</v>
          </cell>
          <cell r="W87">
            <v>190</v>
          </cell>
          <cell r="X87">
            <v>188</v>
          </cell>
          <cell r="Y87">
            <v>186</v>
          </cell>
          <cell r="Z87">
            <v>185</v>
          </cell>
          <cell r="AA87">
            <v>182</v>
          </cell>
        </row>
        <row r="88">
          <cell r="C88" t="str">
            <v>남곡</v>
          </cell>
          <cell r="H88">
            <v>60</v>
          </cell>
          <cell r="I88">
            <v>151</v>
          </cell>
          <cell r="J88">
            <v>60</v>
          </cell>
          <cell r="K88">
            <v>153</v>
          </cell>
          <cell r="L88">
            <v>63</v>
          </cell>
          <cell r="M88">
            <v>158</v>
          </cell>
          <cell r="N88">
            <v>63</v>
          </cell>
          <cell r="O88">
            <v>159</v>
          </cell>
          <cell r="P88" t="str">
            <v>율곡</v>
          </cell>
          <cell r="S88" t="str">
            <v>김천</v>
          </cell>
          <cell r="T88" t="str">
            <v>농소</v>
          </cell>
          <cell r="U88">
            <v>2013</v>
          </cell>
          <cell r="V88">
            <v>159</v>
          </cell>
          <cell r="W88">
            <v>154</v>
          </cell>
          <cell r="X88">
            <v>153</v>
          </cell>
          <cell r="Y88">
            <v>151</v>
          </cell>
          <cell r="Z88">
            <v>150</v>
          </cell>
          <cell r="AA88">
            <v>148</v>
          </cell>
        </row>
        <row r="89">
          <cell r="C89" t="str">
            <v>못골</v>
          </cell>
          <cell r="H89">
            <v>52</v>
          </cell>
          <cell r="I89">
            <v>126</v>
          </cell>
          <cell r="J89">
            <v>52</v>
          </cell>
          <cell r="K89">
            <v>127</v>
          </cell>
          <cell r="L89">
            <v>50</v>
          </cell>
          <cell r="M89">
            <v>123</v>
          </cell>
          <cell r="N89">
            <v>50</v>
          </cell>
          <cell r="O89">
            <v>124</v>
          </cell>
          <cell r="P89" t="str">
            <v>율곡</v>
          </cell>
          <cell r="S89" t="str">
            <v>김천</v>
          </cell>
          <cell r="T89" t="str">
            <v>농소</v>
          </cell>
          <cell r="U89">
            <v>2013</v>
          </cell>
          <cell r="V89">
            <v>124</v>
          </cell>
          <cell r="W89">
            <v>120</v>
          </cell>
          <cell r="X89">
            <v>119</v>
          </cell>
          <cell r="Y89">
            <v>118</v>
          </cell>
          <cell r="Z89">
            <v>117</v>
          </cell>
          <cell r="AA89">
            <v>115</v>
          </cell>
        </row>
        <row r="90">
          <cell r="C90" t="str">
            <v>씰미</v>
          </cell>
          <cell r="H90">
            <v>112</v>
          </cell>
          <cell r="I90">
            <v>264</v>
          </cell>
          <cell r="J90">
            <v>112</v>
          </cell>
          <cell r="K90">
            <v>267</v>
          </cell>
          <cell r="L90">
            <v>124</v>
          </cell>
          <cell r="M90">
            <v>272</v>
          </cell>
          <cell r="N90">
            <v>124</v>
          </cell>
          <cell r="O90">
            <v>275</v>
          </cell>
          <cell r="P90" t="str">
            <v>율곡</v>
          </cell>
          <cell r="S90" t="str">
            <v>소규모</v>
          </cell>
          <cell r="T90" t="str">
            <v>봉곡</v>
          </cell>
          <cell r="U90">
            <v>2025</v>
          </cell>
          <cell r="V90">
            <v>275</v>
          </cell>
          <cell r="W90">
            <v>267</v>
          </cell>
          <cell r="X90">
            <v>264</v>
          </cell>
          <cell r="Y90">
            <v>262</v>
          </cell>
          <cell r="Z90">
            <v>259</v>
          </cell>
          <cell r="AA90">
            <v>255</v>
          </cell>
        </row>
        <row r="91">
          <cell r="C91" t="str">
            <v>숲페</v>
          </cell>
          <cell r="H91">
            <v>17</v>
          </cell>
          <cell r="I91">
            <v>30</v>
          </cell>
          <cell r="J91">
            <v>17</v>
          </cell>
          <cell r="K91">
            <v>30</v>
          </cell>
          <cell r="L91">
            <v>19</v>
          </cell>
          <cell r="M91">
            <v>31</v>
          </cell>
          <cell r="N91">
            <v>19</v>
          </cell>
          <cell r="O91">
            <v>31</v>
          </cell>
          <cell r="P91" t="str">
            <v>율곡</v>
          </cell>
          <cell r="S91" t="str">
            <v>소규모</v>
          </cell>
          <cell r="T91" t="str">
            <v>봉곡</v>
          </cell>
          <cell r="U91">
            <v>2025</v>
          </cell>
          <cell r="V91">
            <v>31</v>
          </cell>
          <cell r="W91">
            <v>30</v>
          </cell>
          <cell r="X91">
            <v>30</v>
          </cell>
          <cell r="Y91">
            <v>29</v>
          </cell>
          <cell r="Z91">
            <v>29</v>
          </cell>
          <cell r="AA91">
            <v>29</v>
          </cell>
        </row>
        <row r="92">
          <cell r="C92" t="str">
            <v>대방</v>
          </cell>
          <cell r="H92">
            <v>36</v>
          </cell>
          <cell r="I92">
            <v>67</v>
          </cell>
          <cell r="J92">
            <v>36</v>
          </cell>
          <cell r="K92">
            <v>68</v>
          </cell>
          <cell r="L92">
            <v>38</v>
          </cell>
          <cell r="M92">
            <v>70</v>
          </cell>
          <cell r="N92">
            <v>38</v>
          </cell>
          <cell r="O92">
            <v>71</v>
          </cell>
          <cell r="P92" t="str">
            <v>율곡</v>
          </cell>
          <cell r="S92" t="str">
            <v>미처리</v>
          </cell>
          <cell r="T92" t="str">
            <v>미처리</v>
          </cell>
          <cell r="V92">
            <v>71</v>
          </cell>
          <cell r="W92">
            <v>69</v>
          </cell>
          <cell r="X92">
            <v>68</v>
          </cell>
          <cell r="Y92">
            <v>68</v>
          </cell>
          <cell r="Z92">
            <v>67</v>
          </cell>
          <cell r="AA92">
            <v>66</v>
          </cell>
        </row>
        <row r="93">
          <cell r="C93" t="str">
            <v>샙띠</v>
          </cell>
          <cell r="H93">
            <v>152</v>
          </cell>
          <cell r="I93">
            <v>379</v>
          </cell>
          <cell r="J93">
            <v>152</v>
          </cell>
          <cell r="K93">
            <v>383</v>
          </cell>
          <cell r="L93">
            <v>158</v>
          </cell>
          <cell r="M93">
            <v>376</v>
          </cell>
          <cell r="N93">
            <v>158</v>
          </cell>
          <cell r="O93">
            <v>379</v>
          </cell>
          <cell r="P93" t="str">
            <v>율곡</v>
          </cell>
          <cell r="S93" t="str">
            <v>소규모</v>
          </cell>
          <cell r="T93" t="str">
            <v>봉곡</v>
          </cell>
          <cell r="U93">
            <v>2025</v>
          </cell>
          <cell r="V93">
            <v>379</v>
          </cell>
          <cell r="W93">
            <v>368</v>
          </cell>
          <cell r="X93">
            <v>364</v>
          </cell>
          <cell r="Y93">
            <v>360</v>
          </cell>
          <cell r="Z93">
            <v>357</v>
          </cell>
          <cell r="AA93">
            <v>352</v>
          </cell>
        </row>
        <row r="94">
          <cell r="C94" t="str">
            <v>우봉골</v>
          </cell>
          <cell r="H94">
            <v>10</v>
          </cell>
          <cell r="I94">
            <v>25</v>
          </cell>
          <cell r="J94">
            <v>10</v>
          </cell>
          <cell r="K94">
            <v>25</v>
          </cell>
          <cell r="L94">
            <v>10</v>
          </cell>
          <cell r="M94">
            <v>25</v>
          </cell>
          <cell r="N94">
            <v>10</v>
          </cell>
          <cell r="O94">
            <v>25</v>
          </cell>
          <cell r="P94" t="str">
            <v>율곡</v>
          </cell>
          <cell r="S94" t="str">
            <v>소규모</v>
          </cell>
          <cell r="T94" t="str">
            <v>봉곡</v>
          </cell>
          <cell r="U94">
            <v>2025</v>
          </cell>
          <cell r="V94">
            <v>25</v>
          </cell>
          <cell r="W94">
            <v>24</v>
          </cell>
          <cell r="X94">
            <v>24</v>
          </cell>
          <cell r="Y94">
            <v>24</v>
          </cell>
          <cell r="Z94">
            <v>24</v>
          </cell>
          <cell r="AA94">
            <v>23</v>
          </cell>
        </row>
        <row r="95">
          <cell r="C95" t="str">
            <v>사실</v>
          </cell>
          <cell r="H95">
            <v>44</v>
          </cell>
          <cell r="I95">
            <v>92</v>
          </cell>
          <cell r="J95">
            <v>44</v>
          </cell>
          <cell r="K95">
            <v>93</v>
          </cell>
          <cell r="L95">
            <v>43</v>
          </cell>
          <cell r="M95">
            <v>92</v>
          </cell>
          <cell r="N95">
            <v>43</v>
          </cell>
          <cell r="O95">
            <v>93</v>
          </cell>
          <cell r="P95" t="str">
            <v>율곡</v>
          </cell>
          <cell r="S95" t="str">
            <v>미처리</v>
          </cell>
          <cell r="T95" t="str">
            <v>미처리</v>
          </cell>
          <cell r="V95">
            <v>93</v>
          </cell>
          <cell r="W95">
            <v>90</v>
          </cell>
          <cell r="X95">
            <v>89</v>
          </cell>
          <cell r="Y95">
            <v>88</v>
          </cell>
          <cell r="Z95">
            <v>88</v>
          </cell>
          <cell r="AA95">
            <v>86</v>
          </cell>
        </row>
        <row r="96">
          <cell r="C96" t="str">
            <v>노산</v>
          </cell>
          <cell r="H96">
            <v>17</v>
          </cell>
          <cell r="I96">
            <v>51</v>
          </cell>
          <cell r="J96">
            <v>17</v>
          </cell>
          <cell r="K96">
            <v>52</v>
          </cell>
          <cell r="L96">
            <v>16</v>
          </cell>
          <cell r="M96">
            <v>51</v>
          </cell>
          <cell r="N96">
            <v>16</v>
          </cell>
          <cell r="O96">
            <v>51</v>
          </cell>
          <cell r="P96" t="str">
            <v>율곡</v>
          </cell>
          <cell r="S96" t="str">
            <v>미처리</v>
          </cell>
          <cell r="T96" t="str">
            <v>미처리</v>
          </cell>
          <cell r="V96">
            <v>51</v>
          </cell>
          <cell r="W96">
            <v>49</v>
          </cell>
          <cell r="X96">
            <v>49</v>
          </cell>
          <cell r="Y96">
            <v>49</v>
          </cell>
          <cell r="Z96">
            <v>48</v>
          </cell>
          <cell r="AA96">
            <v>47</v>
          </cell>
        </row>
        <row r="97">
          <cell r="C97" t="str">
            <v>연명</v>
          </cell>
          <cell r="H97">
            <v>119</v>
          </cell>
          <cell r="I97">
            <v>289</v>
          </cell>
          <cell r="J97">
            <v>119</v>
          </cell>
          <cell r="K97">
            <v>292</v>
          </cell>
          <cell r="L97">
            <v>116</v>
          </cell>
          <cell r="M97">
            <v>283</v>
          </cell>
          <cell r="N97">
            <v>116</v>
          </cell>
          <cell r="O97">
            <v>286</v>
          </cell>
          <cell r="P97" t="str">
            <v>율곡</v>
          </cell>
          <cell r="S97" t="str">
            <v>소규모</v>
          </cell>
          <cell r="T97" t="str">
            <v>연명</v>
          </cell>
          <cell r="U97">
            <v>2013</v>
          </cell>
          <cell r="V97">
            <v>286</v>
          </cell>
          <cell r="W97">
            <v>278</v>
          </cell>
          <cell r="X97">
            <v>274</v>
          </cell>
          <cell r="Y97">
            <v>272</v>
          </cell>
          <cell r="Z97">
            <v>270</v>
          </cell>
          <cell r="AA97">
            <v>266</v>
          </cell>
        </row>
        <row r="98">
          <cell r="C98" t="str">
            <v>수오</v>
          </cell>
          <cell r="H98">
            <v>3</v>
          </cell>
          <cell r="I98">
            <v>6</v>
          </cell>
          <cell r="J98">
            <v>3</v>
          </cell>
          <cell r="K98">
            <v>6</v>
          </cell>
          <cell r="L98">
            <v>3</v>
          </cell>
          <cell r="M98">
            <v>6</v>
          </cell>
          <cell r="N98">
            <v>3</v>
          </cell>
          <cell r="O98">
            <v>6</v>
          </cell>
          <cell r="P98" t="str">
            <v>율곡</v>
          </cell>
          <cell r="S98" t="str">
            <v>미처리</v>
          </cell>
          <cell r="T98" t="str">
            <v>미처리</v>
          </cell>
          <cell r="V98">
            <v>6</v>
          </cell>
          <cell r="W98">
            <v>6</v>
          </cell>
          <cell r="X98">
            <v>6</v>
          </cell>
          <cell r="Y98">
            <v>6</v>
          </cell>
          <cell r="Z98">
            <v>6</v>
          </cell>
          <cell r="AA98">
            <v>6</v>
          </cell>
        </row>
        <row r="99">
          <cell r="C99" t="str">
            <v>노루실</v>
          </cell>
          <cell r="H99">
            <v>76</v>
          </cell>
          <cell r="I99">
            <v>197</v>
          </cell>
          <cell r="J99">
            <v>76</v>
          </cell>
          <cell r="K99">
            <v>200</v>
          </cell>
          <cell r="L99">
            <v>78</v>
          </cell>
          <cell r="M99">
            <v>198</v>
          </cell>
          <cell r="N99">
            <v>78</v>
          </cell>
          <cell r="O99">
            <v>201</v>
          </cell>
          <cell r="P99" t="str">
            <v>율곡</v>
          </cell>
          <cell r="S99" t="str">
            <v>소규모</v>
          </cell>
          <cell r="T99" t="str">
            <v>노곡</v>
          </cell>
          <cell r="U99">
            <v>2013</v>
          </cell>
          <cell r="V99">
            <v>201</v>
          </cell>
          <cell r="W99">
            <v>192</v>
          </cell>
          <cell r="X99">
            <v>188</v>
          </cell>
          <cell r="Y99">
            <v>188</v>
          </cell>
          <cell r="Z99">
            <v>187</v>
          </cell>
          <cell r="AA99">
            <v>186</v>
          </cell>
        </row>
        <row r="100">
          <cell r="H100">
            <v>1671</v>
          </cell>
          <cell r="I100">
            <v>3600</v>
          </cell>
          <cell r="J100">
            <v>1671</v>
          </cell>
          <cell r="K100">
            <v>3664</v>
          </cell>
          <cell r="L100">
            <v>1860</v>
          </cell>
          <cell r="M100">
            <v>4069</v>
          </cell>
          <cell r="N100">
            <v>1860</v>
          </cell>
          <cell r="O100">
            <v>4146</v>
          </cell>
          <cell r="V100">
            <v>4146</v>
          </cell>
          <cell r="W100">
            <v>4024</v>
          </cell>
          <cell r="X100">
            <v>3979</v>
          </cell>
          <cell r="Y100">
            <v>3943</v>
          </cell>
          <cell r="Z100">
            <v>3907</v>
          </cell>
          <cell r="AA100">
            <v>3850</v>
          </cell>
        </row>
        <row r="101">
          <cell r="C101" t="str">
            <v>옥산</v>
          </cell>
          <cell r="H101">
            <v>165</v>
          </cell>
          <cell r="I101">
            <v>356</v>
          </cell>
          <cell r="J101">
            <v>165</v>
          </cell>
          <cell r="K101">
            <v>362</v>
          </cell>
          <cell r="L101">
            <v>151</v>
          </cell>
          <cell r="M101">
            <v>308</v>
          </cell>
          <cell r="N101">
            <v>151</v>
          </cell>
          <cell r="O101">
            <v>314</v>
          </cell>
          <cell r="P101" t="str">
            <v>율곡</v>
          </cell>
          <cell r="S101" t="str">
            <v>김천</v>
          </cell>
          <cell r="T101" t="str">
            <v>혁신도시</v>
          </cell>
          <cell r="U101">
            <v>2013</v>
          </cell>
          <cell r="V101">
            <v>314</v>
          </cell>
          <cell r="W101">
            <v>308</v>
          </cell>
          <cell r="X101">
            <v>304</v>
          </cell>
          <cell r="Y101">
            <v>302</v>
          </cell>
          <cell r="Z101">
            <v>296</v>
          </cell>
          <cell r="AA101">
            <v>292</v>
          </cell>
        </row>
        <row r="102">
          <cell r="C102" t="str">
            <v>모산</v>
          </cell>
          <cell r="H102">
            <v>74</v>
          </cell>
          <cell r="I102">
            <v>185</v>
          </cell>
          <cell r="J102">
            <v>74</v>
          </cell>
          <cell r="K102">
            <v>188</v>
          </cell>
          <cell r="L102">
            <v>79</v>
          </cell>
          <cell r="M102">
            <v>182</v>
          </cell>
          <cell r="N102">
            <v>79</v>
          </cell>
          <cell r="O102">
            <v>185</v>
          </cell>
          <cell r="P102" t="str">
            <v>율곡</v>
          </cell>
          <cell r="S102" t="str">
            <v>김천</v>
          </cell>
          <cell r="T102" t="str">
            <v>혁신도시</v>
          </cell>
          <cell r="U102">
            <v>2013</v>
          </cell>
          <cell r="V102">
            <v>185</v>
          </cell>
          <cell r="W102">
            <v>180</v>
          </cell>
          <cell r="X102">
            <v>178</v>
          </cell>
          <cell r="Y102">
            <v>176</v>
          </cell>
          <cell r="Z102">
            <v>174</v>
          </cell>
          <cell r="AA102">
            <v>172</v>
          </cell>
        </row>
        <row r="103">
          <cell r="C103" t="str">
            <v>등골</v>
          </cell>
          <cell r="H103">
            <v>150</v>
          </cell>
          <cell r="I103">
            <v>315</v>
          </cell>
          <cell r="J103">
            <v>150</v>
          </cell>
          <cell r="K103">
            <v>321</v>
          </cell>
          <cell r="L103">
            <v>152</v>
          </cell>
          <cell r="M103">
            <v>319</v>
          </cell>
          <cell r="N103">
            <v>152</v>
          </cell>
          <cell r="O103">
            <v>325</v>
          </cell>
          <cell r="P103" t="str">
            <v>율곡</v>
          </cell>
          <cell r="S103" t="str">
            <v>소규모</v>
          </cell>
          <cell r="T103" t="str">
            <v>운곡</v>
          </cell>
          <cell r="U103">
            <v>2025</v>
          </cell>
          <cell r="V103">
            <v>325</v>
          </cell>
          <cell r="W103">
            <v>315</v>
          </cell>
          <cell r="X103">
            <v>312</v>
          </cell>
          <cell r="Y103">
            <v>309</v>
          </cell>
          <cell r="Z103">
            <v>306</v>
          </cell>
          <cell r="AA103">
            <v>302</v>
          </cell>
        </row>
        <row r="104">
          <cell r="C104" t="str">
            <v>운양</v>
          </cell>
          <cell r="H104">
            <v>41</v>
          </cell>
          <cell r="I104">
            <v>131</v>
          </cell>
          <cell r="J104">
            <v>41</v>
          </cell>
          <cell r="K104">
            <v>133</v>
          </cell>
          <cell r="L104">
            <v>42</v>
          </cell>
          <cell r="M104">
            <v>129</v>
          </cell>
          <cell r="N104">
            <v>42</v>
          </cell>
          <cell r="O104">
            <v>131</v>
          </cell>
          <cell r="P104" t="str">
            <v>율곡</v>
          </cell>
          <cell r="S104" t="str">
            <v>미처리</v>
          </cell>
          <cell r="T104" t="str">
            <v>미처리</v>
          </cell>
          <cell r="V104">
            <v>131</v>
          </cell>
          <cell r="W104">
            <v>127</v>
          </cell>
          <cell r="X104">
            <v>126</v>
          </cell>
          <cell r="Y104">
            <v>125</v>
          </cell>
          <cell r="Z104">
            <v>123</v>
          </cell>
          <cell r="AA104">
            <v>122</v>
          </cell>
        </row>
        <row r="105">
          <cell r="C105" t="str">
            <v>솔방</v>
          </cell>
          <cell r="H105">
            <v>58</v>
          </cell>
          <cell r="I105">
            <v>141</v>
          </cell>
          <cell r="J105">
            <v>58</v>
          </cell>
          <cell r="K105">
            <v>144</v>
          </cell>
          <cell r="L105">
            <v>58</v>
          </cell>
          <cell r="M105">
            <v>145</v>
          </cell>
          <cell r="N105">
            <v>58</v>
          </cell>
          <cell r="O105">
            <v>148</v>
          </cell>
          <cell r="P105" t="str">
            <v>율곡</v>
          </cell>
          <cell r="S105" t="str">
            <v>미처리</v>
          </cell>
          <cell r="T105" t="str">
            <v>미처리</v>
          </cell>
          <cell r="V105">
            <v>148</v>
          </cell>
          <cell r="W105">
            <v>144</v>
          </cell>
          <cell r="X105">
            <v>142</v>
          </cell>
          <cell r="Y105">
            <v>141</v>
          </cell>
          <cell r="Z105">
            <v>139</v>
          </cell>
          <cell r="AA105">
            <v>137</v>
          </cell>
        </row>
        <row r="106">
          <cell r="C106" t="str">
            <v>안솔방</v>
          </cell>
          <cell r="H106">
            <v>6</v>
          </cell>
          <cell r="I106">
            <v>9</v>
          </cell>
          <cell r="J106">
            <v>6</v>
          </cell>
          <cell r="K106">
            <v>9</v>
          </cell>
          <cell r="L106">
            <v>6</v>
          </cell>
          <cell r="M106">
            <v>9</v>
          </cell>
          <cell r="N106">
            <v>6</v>
          </cell>
          <cell r="O106">
            <v>9</v>
          </cell>
          <cell r="P106" t="str">
            <v>율곡</v>
          </cell>
          <cell r="S106" t="str">
            <v>미처리</v>
          </cell>
          <cell r="T106" t="str">
            <v>미처리</v>
          </cell>
          <cell r="V106">
            <v>9</v>
          </cell>
          <cell r="W106">
            <v>9</v>
          </cell>
          <cell r="X106">
            <v>9</v>
          </cell>
          <cell r="Y106">
            <v>9</v>
          </cell>
          <cell r="Z106">
            <v>8</v>
          </cell>
          <cell r="AA106">
            <v>8</v>
          </cell>
        </row>
        <row r="107">
          <cell r="C107" t="str">
            <v>살구점</v>
          </cell>
          <cell r="H107">
            <v>15</v>
          </cell>
          <cell r="I107">
            <v>20</v>
          </cell>
          <cell r="J107">
            <v>15</v>
          </cell>
          <cell r="K107">
            <v>20</v>
          </cell>
          <cell r="L107">
            <v>15</v>
          </cell>
          <cell r="M107">
            <v>21</v>
          </cell>
          <cell r="N107">
            <v>15</v>
          </cell>
          <cell r="O107">
            <v>21</v>
          </cell>
          <cell r="P107" t="str">
            <v>율곡</v>
          </cell>
          <cell r="S107" t="str">
            <v>미처리</v>
          </cell>
          <cell r="T107" t="str">
            <v>미처리</v>
          </cell>
          <cell r="V107">
            <v>21</v>
          </cell>
          <cell r="W107">
            <v>20</v>
          </cell>
          <cell r="X107">
            <v>20</v>
          </cell>
          <cell r="Y107">
            <v>20</v>
          </cell>
          <cell r="Z107">
            <v>20</v>
          </cell>
          <cell r="AA107">
            <v>20</v>
          </cell>
        </row>
        <row r="108">
          <cell r="C108" t="str">
            <v>마곡</v>
          </cell>
          <cell r="H108">
            <v>46</v>
          </cell>
          <cell r="I108">
            <v>102</v>
          </cell>
          <cell r="J108">
            <v>46</v>
          </cell>
          <cell r="K108">
            <v>104</v>
          </cell>
          <cell r="L108">
            <v>44</v>
          </cell>
          <cell r="M108">
            <v>94</v>
          </cell>
          <cell r="N108">
            <v>44</v>
          </cell>
          <cell r="O108">
            <v>96</v>
          </cell>
          <cell r="P108" t="str">
            <v>율곡</v>
          </cell>
          <cell r="S108" t="str">
            <v>미처리</v>
          </cell>
          <cell r="T108" t="str">
            <v>미처리</v>
          </cell>
          <cell r="V108">
            <v>96</v>
          </cell>
          <cell r="W108">
            <v>93</v>
          </cell>
          <cell r="X108">
            <v>92</v>
          </cell>
          <cell r="Y108">
            <v>91</v>
          </cell>
          <cell r="Z108">
            <v>90</v>
          </cell>
          <cell r="AA108">
            <v>89</v>
          </cell>
        </row>
        <row r="109">
          <cell r="C109" t="str">
            <v>섶밭</v>
          </cell>
          <cell r="H109">
            <v>148</v>
          </cell>
          <cell r="I109">
            <v>288</v>
          </cell>
          <cell r="J109">
            <v>148</v>
          </cell>
          <cell r="K109">
            <v>293</v>
          </cell>
          <cell r="L109">
            <v>156</v>
          </cell>
          <cell r="M109">
            <v>294</v>
          </cell>
          <cell r="N109">
            <v>156</v>
          </cell>
          <cell r="O109">
            <v>300</v>
          </cell>
          <cell r="P109" t="str">
            <v>부상</v>
          </cell>
          <cell r="S109" t="str">
            <v>소규모</v>
          </cell>
          <cell r="T109" t="str">
            <v>부상월명</v>
          </cell>
          <cell r="U109">
            <v>2013</v>
          </cell>
          <cell r="V109">
            <v>300</v>
          </cell>
          <cell r="W109">
            <v>291</v>
          </cell>
          <cell r="X109">
            <v>288</v>
          </cell>
          <cell r="Y109">
            <v>285</v>
          </cell>
          <cell r="Z109">
            <v>283</v>
          </cell>
          <cell r="AA109">
            <v>279</v>
          </cell>
        </row>
        <row r="110">
          <cell r="C110" t="str">
            <v>운봉</v>
          </cell>
          <cell r="H110">
            <v>33</v>
          </cell>
          <cell r="I110">
            <v>64</v>
          </cell>
          <cell r="J110">
            <v>33</v>
          </cell>
          <cell r="K110">
            <v>65</v>
          </cell>
          <cell r="L110">
            <v>32</v>
          </cell>
          <cell r="M110">
            <v>66</v>
          </cell>
          <cell r="N110">
            <v>32</v>
          </cell>
          <cell r="O110">
            <v>67</v>
          </cell>
          <cell r="P110" t="str">
            <v>부상</v>
          </cell>
          <cell r="S110" t="str">
            <v>미처리</v>
          </cell>
          <cell r="T110" t="str">
            <v>미처리</v>
          </cell>
          <cell r="V110">
            <v>67</v>
          </cell>
          <cell r="W110">
            <v>65</v>
          </cell>
          <cell r="X110">
            <v>64</v>
          </cell>
          <cell r="Y110">
            <v>64</v>
          </cell>
          <cell r="Z110">
            <v>63</v>
          </cell>
          <cell r="AA110">
            <v>62</v>
          </cell>
        </row>
        <row r="111">
          <cell r="C111" t="str">
            <v>동녕</v>
          </cell>
          <cell r="H111">
            <v>24</v>
          </cell>
          <cell r="I111">
            <v>44</v>
          </cell>
          <cell r="J111">
            <v>24</v>
          </cell>
          <cell r="K111">
            <v>45</v>
          </cell>
          <cell r="L111">
            <v>23</v>
          </cell>
          <cell r="M111">
            <v>46</v>
          </cell>
          <cell r="N111">
            <v>23</v>
          </cell>
          <cell r="O111">
            <v>47</v>
          </cell>
          <cell r="P111" t="str">
            <v>부상</v>
          </cell>
          <cell r="S111" t="str">
            <v>미처리</v>
          </cell>
          <cell r="T111" t="str">
            <v>미처리</v>
          </cell>
          <cell r="V111">
            <v>47</v>
          </cell>
          <cell r="W111">
            <v>46</v>
          </cell>
          <cell r="X111">
            <v>45</v>
          </cell>
          <cell r="Y111">
            <v>45</v>
          </cell>
          <cell r="Z111">
            <v>44</v>
          </cell>
          <cell r="AA111">
            <v>44</v>
          </cell>
        </row>
        <row r="112">
          <cell r="C112" t="str">
            <v>부상</v>
          </cell>
          <cell r="H112">
            <v>139</v>
          </cell>
          <cell r="I112">
            <v>289</v>
          </cell>
          <cell r="J112">
            <v>139</v>
          </cell>
          <cell r="K112">
            <v>294</v>
          </cell>
          <cell r="L112">
            <v>144</v>
          </cell>
          <cell r="M112">
            <v>278</v>
          </cell>
          <cell r="N112">
            <v>144</v>
          </cell>
          <cell r="O112">
            <v>283</v>
          </cell>
          <cell r="P112" t="str">
            <v>부상</v>
          </cell>
          <cell r="S112" t="str">
            <v>소규모</v>
          </cell>
          <cell r="T112" t="str">
            <v>부상월명</v>
          </cell>
          <cell r="U112">
            <v>2013</v>
          </cell>
          <cell r="V112">
            <v>283</v>
          </cell>
          <cell r="W112">
            <v>275</v>
          </cell>
          <cell r="X112">
            <v>272</v>
          </cell>
          <cell r="Y112">
            <v>269</v>
          </cell>
          <cell r="Z112">
            <v>267</v>
          </cell>
          <cell r="AA112">
            <v>263</v>
          </cell>
        </row>
        <row r="113">
          <cell r="C113" t="str">
            <v>모산골</v>
          </cell>
          <cell r="H113">
            <v>12</v>
          </cell>
          <cell r="I113">
            <v>18</v>
          </cell>
          <cell r="J113">
            <v>12</v>
          </cell>
          <cell r="K113">
            <v>18</v>
          </cell>
          <cell r="L113">
            <v>12</v>
          </cell>
          <cell r="M113">
            <v>17</v>
          </cell>
          <cell r="N113">
            <v>12</v>
          </cell>
          <cell r="O113">
            <v>17</v>
          </cell>
          <cell r="P113" t="str">
            <v>부상</v>
          </cell>
          <cell r="S113" t="str">
            <v>소규모</v>
          </cell>
          <cell r="T113" t="str">
            <v>부상월명</v>
          </cell>
          <cell r="U113">
            <v>2013</v>
          </cell>
          <cell r="V113">
            <v>17</v>
          </cell>
          <cell r="W113">
            <v>16</v>
          </cell>
          <cell r="X113">
            <v>16</v>
          </cell>
          <cell r="Y113">
            <v>16</v>
          </cell>
          <cell r="Z113">
            <v>16</v>
          </cell>
          <cell r="AA113">
            <v>16</v>
          </cell>
        </row>
        <row r="114">
          <cell r="C114" t="str">
            <v>사모실</v>
          </cell>
          <cell r="H114">
            <v>19</v>
          </cell>
          <cell r="I114">
            <v>26</v>
          </cell>
          <cell r="J114">
            <v>19</v>
          </cell>
          <cell r="K114">
            <v>26</v>
          </cell>
          <cell r="L114">
            <v>20</v>
          </cell>
          <cell r="M114">
            <v>25</v>
          </cell>
          <cell r="N114">
            <v>20</v>
          </cell>
          <cell r="O114">
            <v>25</v>
          </cell>
          <cell r="P114" t="str">
            <v>부상</v>
          </cell>
          <cell r="S114" t="str">
            <v>소규모</v>
          </cell>
          <cell r="T114" t="str">
            <v>부상월명</v>
          </cell>
          <cell r="U114">
            <v>2013</v>
          </cell>
          <cell r="V114">
            <v>25</v>
          </cell>
          <cell r="W114">
            <v>24</v>
          </cell>
          <cell r="X114">
            <v>24</v>
          </cell>
          <cell r="Y114">
            <v>24</v>
          </cell>
          <cell r="Z114">
            <v>24</v>
          </cell>
          <cell r="AA114">
            <v>23</v>
          </cell>
        </row>
        <row r="115">
          <cell r="C115" t="str">
            <v>지경</v>
          </cell>
          <cell r="H115">
            <v>50</v>
          </cell>
          <cell r="I115">
            <v>101</v>
          </cell>
          <cell r="J115">
            <v>50</v>
          </cell>
          <cell r="K115">
            <v>103</v>
          </cell>
          <cell r="L115">
            <v>48</v>
          </cell>
          <cell r="M115">
            <v>95</v>
          </cell>
          <cell r="N115">
            <v>48</v>
          </cell>
          <cell r="O115">
            <v>97</v>
          </cell>
          <cell r="P115" t="str">
            <v>부상</v>
          </cell>
          <cell r="S115" t="str">
            <v>미처리</v>
          </cell>
          <cell r="T115" t="str">
            <v>미처리</v>
          </cell>
          <cell r="V115">
            <v>97</v>
          </cell>
          <cell r="W115">
            <v>94</v>
          </cell>
          <cell r="X115">
            <v>93</v>
          </cell>
          <cell r="Y115">
            <v>92</v>
          </cell>
          <cell r="Z115">
            <v>91</v>
          </cell>
          <cell r="AA115">
            <v>90</v>
          </cell>
        </row>
        <row r="116">
          <cell r="C116" t="str">
            <v>원곡</v>
          </cell>
          <cell r="H116">
            <v>40</v>
          </cell>
          <cell r="I116">
            <v>122</v>
          </cell>
          <cell r="J116">
            <v>40</v>
          </cell>
          <cell r="K116">
            <v>124</v>
          </cell>
          <cell r="L116">
            <v>38</v>
          </cell>
          <cell r="M116">
            <v>118</v>
          </cell>
          <cell r="N116">
            <v>38</v>
          </cell>
          <cell r="O116">
            <v>120</v>
          </cell>
          <cell r="P116" t="str">
            <v>연봉</v>
          </cell>
          <cell r="S116" t="str">
            <v>미처리</v>
          </cell>
          <cell r="T116" t="str">
            <v>미처리</v>
          </cell>
          <cell r="V116">
            <v>120</v>
          </cell>
          <cell r="W116">
            <v>116</v>
          </cell>
          <cell r="X116">
            <v>115</v>
          </cell>
          <cell r="Y116">
            <v>114</v>
          </cell>
          <cell r="Z116">
            <v>113</v>
          </cell>
          <cell r="AA116">
            <v>111</v>
          </cell>
        </row>
        <row r="117">
          <cell r="C117" t="str">
            <v>갈손</v>
          </cell>
          <cell r="H117">
            <v>5</v>
          </cell>
          <cell r="I117">
            <v>8</v>
          </cell>
          <cell r="J117">
            <v>5</v>
          </cell>
          <cell r="K117">
            <v>8</v>
          </cell>
          <cell r="L117">
            <v>5</v>
          </cell>
          <cell r="M117">
            <v>8</v>
          </cell>
          <cell r="N117">
            <v>5</v>
          </cell>
          <cell r="O117">
            <v>8</v>
          </cell>
          <cell r="P117" t="str">
            <v>연봉</v>
          </cell>
          <cell r="S117" t="str">
            <v>미처리</v>
          </cell>
          <cell r="T117" t="str">
            <v>미처리</v>
          </cell>
          <cell r="V117">
            <v>8</v>
          </cell>
          <cell r="W117">
            <v>8</v>
          </cell>
          <cell r="X117">
            <v>8</v>
          </cell>
          <cell r="Y117">
            <v>8</v>
          </cell>
          <cell r="Z117">
            <v>8</v>
          </cell>
          <cell r="AA117">
            <v>7</v>
          </cell>
        </row>
        <row r="118">
          <cell r="C118" t="str">
            <v>오수</v>
          </cell>
          <cell r="H118">
            <v>14</v>
          </cell>
          <cell r="I118">
            <v>17</v>
          </cell>
          <cell r="J118">
            <v>14</v>
          </cell>
          <cell r="K118">
            <v>17</v>
          </cell>
          <cell r="L118">
            <v>14</v>
          </cell>
          <cell r="M118">
            <v>16</v>
          </cell>
          <cell r="N118">
            <v>14</v>
          </cell>
          <cell r="O118">
            <v>16</v>
          </cell>
          <cell r="P118" t="str">
            <v>연봉</v>
          </cell>
          <cell r="S118" t="str">
            <v>미처리</v>
          </cell>
          <cell r="T118" t="str">
            <v>미처리</v>
          </cell>
          <cell r="V118">
            <v>16</v>
          </cell>
          <cell r="W118">
            <v>16</v>
          </cell>
          <cell r="X118">
            <v>15</v>
          </cell>
          <cell r="Y118">
            <v>15</v>
          </cell>
          <cell r="Z118">
            <v>15</v>
          </cell>
          <cell r="AA118">
            <v>15</v>
          </cell>
        </row>
        <row r="119">
          <cell r="C119" t="str">
            <v>봉곡</v>
          </cell>
          <cell r="H119">
            <v>15</v>
          </cell>
          <cell r="I119">
            <v>19</v>
          </cell>
          <cell r="J119">
            <v>15</v>
          </cell>
          <cell r="K119">
            <v>19</v>
          </cell>
          <cell r="L119">
            <v>15</v>
          </cell>
          <cell r="M119">
            <v>18</v>
          </cell>
          <cell r="N119">
            <v>15</v>
          </cell>
          <cell r="O119">
            <v>18</v>
          </cell>
          <cell r="P119" t="str">
            <v>연봉</v>
          </cell>
          <cell r="S119" t="str">
            <v>미처리</v>
          </cell>
          <cell r="T119" t="str">
            <v>미처리</v>
          </cell>
          <cell r="V119">
            <v>18</v>
          </cell>
          <cell r="W119">
            <v>17</v>
          </cell>
          <cell r="X119">
            <v>17</v>
          </cell>
          <cell r="Y119">
            <v>17</v>
          </cell>
          <cell r="Z119">
            <v>17</v>
          </cell>
          <cell r="AA119">
            <v>17</v>
          </cell>
        </row>
        <row r="120">
          <cell r="C120" t="str">
            <v>사등</v>
          </cell>
          <cell r="H120">
            <v>5</v>
          </cell>
          <cell r="I120">
            <v>8</v>
          </cell>
          <cell r="J120">
            <v>5</v>
          </cell>
          <cell r="K120">
            <v>8</v>
          </cell>
          <cell r="L120">
            <v>5</v>
          </cell>
          <cell r="M120">
            <v>8</v>
          </cell>
          <cell r="N120">
            <v>5</v>
          </cell>
          <cell r="O120">
            <v>8</v>
          </cell>
          <cell r="P120" t="str">
            <v>연봉</v>
          </cell>
          <cell r="S120" t="str">
            <v>미처리</v>
          </cell>
          <cell r="T120" t="str">
            <v>미처리</v>
          </cell>
          <cell r="V120">
            <v>8</v>
          </cell>
          <cell r="W120">
            <v>8</v>
          </cell>
          <cell r="X120">
            <v>8</v>
          </cell>
          <cell r="Y120">
            <v>8</v>
          </cell>
          <cell r="Z120">
            <v>8</v>
          </cell>
          <cell r="AA120">
            <v>7</v>
          </cell>
        </row>
        <row r="121">
          <cell r="C121" t="str">
            <v>갈항</v>
          </cell>
          <cell r="H121">
            <v>64</v>
          </cell>
          <cell r="I121">
            <v>119</v>
          </cell>
          <cell r="J121">
            <v>64</v>
          </cell>
          <cell r="K121">
            <v>121</v>
          </cell>
          <cell r="L121">
            <v>69</v>
          </cell>
          <cell r="M121">
            <v>127</v>
          </cell>
          <cell r="N121">
            <v>69</v>
          </cell>
          <cell r="O121">
            <v>129</v>
          </cell>
          <cell r="P121" t="str">
            <v>연봉</v>
          </cell>
          <cell r="S121" t="str">
            <v>미처리</v>
          </cell>
          <cell r="T121" t="str">
            <v>미처리</v>
          </cell>
          <cell r="V121">
            <v>129</v>
          </cell>
          <cell r="W121">
            <v>125</v>
          </cell>
          <cell r="X121">
            <v>124</v>
          </cell>
          <cell r="Y121">
            <v>123</v>
          </cell>
          <cell r="Z121">
            <v>122</v>
          </cell>
          <cell r="AA121">
            <v>120</v>
          </cell>
        </row>
        <row r="122">
          <cell r="C122" t="str">
            <v>삼가</v>
          </cell>
          <cell r="H122">
            <v>14</v>
          </cell>
          <cell r="I122">
            <v>18</v>
          </cell>
          <cell r="J122">
            <v>14</v>
          </cell>
          <cell r="K122">
            <v>18</v>
          </cell>
          <cell r="L122">
            <v>15</v>
          </cell>
          <cell r="M122">
            <v>19</v>
          </cell>
          <cell r="N122">
            <v>15</v>
          </cell>
          <cell r="O122">
            <v>19</v>
          </cell>
          <cell r="P122" t="str">
            <v>연봉</v>
          </cell>
          <cell r="S122" t="str">
            <v>미처리</v>
          </cell>
          <cell r="T122" t="str">
            <v>미처리</v>
          </cell>
          <cell r="V122">
            <v>19</v>
          </cell>
          <cell r="W122">
            <v>18</v>
          </cell>
          <cell r="X122">
            <v>18</v>
          </cell>
          <cell r="Y122">
            <v>18</v>
          </cell>
          <cell r="Z122">
            <v>18</v>
          </cell>
          <cell r="AA122">
            <v>18</v>
          </cell>
        </row>
        <row r="123">
          <cell r="C123" t="str">
            <v>우장</v>
          </cell>
          <cell r="H123">
            <v>6</v>
          </cell>
          <cell r="I123">
            <v>10</v>
          </cell>
          <cell r="J123">
            <v>6</v>
          </cell>
          <cell r="K123">
            <v>10</v>
          </cell>
          <cell r="L123">
            <v>7</v>
          </cell>
          <cell r="M123">
            <v>11</v>
          </cell>
          <cell r="N123">
            <v>7</v>
          </cell>
          <cell r="O123">
            <v>11</v>
          </cell>
          <cell r="P123" t="str">
            <v>대성</v>
          </cell>
          <cell r="S123" t="str">
            <v>미처리</v>
          </cell>
          <cell r="T123" t="str">
            <v>미처리</v>
          </cell>
          <cell r="V123">
            <v>11</v>
          </cell>
          <cell r="W123">
            <v>11</v>
          </cell>
          <cell r="X123">
            <v>11</v>
          </cell>
          <cell r="Y123">
            <v>10</v>
          </cell>
          <cell r="Z123">
            <v>10</v>
          </cell>
          <cell r="AA123">
            <v>10</v>
          </cell>
        </row>
        <row r="124">
          <cell r="C124" t="str">
            <v>연봉</v>
          </cell>
          <cell r="H124">
            <v>154</v>
          </cell>
          <cell r="I124">
            <v>381</v>
          </cell>
          <cell r="J124">
            <v>154</v>
          </cell>
          <cell r="K124">
            <v>388</v>
          </cell>
          <cell r="L124">
            <v>151</v>
          </cell>
          <cell r="M124">
            <v>361</v>
          </cell>
          <cell r="N124">
            <v>151</v>
          </cell>
          <cell r="O124">
            <v>368</v>
          </cell>
          <cell r="P124" t="str">
            <v>연봉</v>
          </cell>
          <cell r="S124" t="str">
            <v>아포</v>
          </cell>
          <cell r="T124" t="str">
            <v>아포</v>
          </cell>
          <cell r="U124">
            <v>2025</v>
          </cell>
          <cell r="V124">
            <v>368</v>
          </cell>
          <cell r="W124">
            <v>357</v>
          </cell>
          <cell r="X124">
            <v>353</v>
          </cell>
          <cell r="Y124">
            <v>350</v>
          </cell>
          <cell r="Z124">
            <v>347</v>
          </cell>
          <cell r="AA124">
            <v>342</v>
          </cell>
        </row>
        <row r="125">
          <cell r="C125" t="str">
            <v>천동</v>
          </cell>
          <cell r="H125">
            <v>43</v>
          </cell>
          <cell r="I125">
            <v>89</v>
          </cell>
          <cell r="J125">
            <v>43</v>
          </cell>
          <cell r="K125">
            <v>91</v>
          </cell>
          <cell r="L125">
            <v>44</v>
          </cell>
          <cell r="M125">
            <v>88</v>
          </cell>
          <cell r="N125">
            <v>44</v>
          </cell>
          <cell r="O125">
            <v>90</v>
          </cell>
          <cell r="P125" t="str">
            <v>연봉</v>
          </cell>
          <cell r="S125" t="str">
            <v>미처리</v>
          </cell>
          <cell r="T125" t="str">
            <v>미처리</v>
          </cell>
          <cell r="V125">
            <v>90</v>
          </cell>
          <cell r="W125">
            <v>87</v>
          </cell>
          <cell r="X125">
            <v>86</v>
          </cell>
          <cell r="Y125">
            <v>86</v>
          </cell>
          <cell r="Z125">
            <v>85</v>
          </cell>
          <cell r="AA125">
            <v>84</v>
          </cell>
        </row>
        <row r="126">
          <cell r="C126" t="str">
            <v>초실</v>
          </cell>
          <cell r="H126">
            <v>120</v>
          </cell>
          <cell r="I126">
            <v>244</v>
          </cell>
          <cell r="J126">
            <v>120</v>
          </cell>
          <cell r="K126">
            <v>248</v>
          </cell>
          <cell r="L126">
            <v>126</v>
          </cell>
          <cell r="M126">
            <v>253</v>
          </cell>
          <cell r="N126">
            <v>126</v>
          </cell>
          <cell r="O126">
            <v>258</v>
          </cell>
          <cell r="P126" t="str">
            <v>율곡</v>
          </cell>
          <cell r="S126" t="str">
            <v>소규모</v>
          </cell>
          <cell r="T126" t="str">
            <v>초곡</v>
          </cell>
          <cell r="U126">
            <v>2025</v>
          </cell>
          <cell r="V126">
            <v>258</v>
          </cell>
          <cell r="W126">
            <v>250</v>
          </cell>
          <cell r="X126">
            <v>248</v>
          </cell>
          <cell r="Y126">
            <v>245</v>
          </cell>
          <cell r="Z126">
            <v>243</v>
          </cell>
          <cell r="AA126">
            <v>240</v>
          </cell>
        </row>
        <row r="127">
          <cell r="C127" t="str">
            <v>서원</v>
          </cell>
          <cell r="H127">
            <v>21</v>
          </cell>
          <cell r="I127">
            <v>53</v>
          </cell>
          <cell r="J127">
            <v>21</v>
          </cell>
          <cell r="K127">
            <v>54</v>
          </cell>
          <cell r="L127">
            <v>19</v>
          </cell>
          <cell r="M127">
            <v>50</v>
          </cell>
          <cell r="N127">
            <v>19</v>
          </cell>
          <cell r="O127">
            <v>51</v>
          </cell>
          <cell r="P127" t="str">
            <v>율곡</v>
          </cell>
          <cell r="S127" t="str">
            <v>미처리</v>
          </cell>
          <cell r="T127" t="str">
            <v>미처리</v>
          </cell>
          <cell r="V127">
            <v>51</v>
          </cell>
          <cell r="W127">
            <v>49</v>
          </cell>
          <cell r="X127">
            <v>49</v>
          </cell>
          <cell r="Y127">
            <v>49</v>
          </cell>
          <cell r="Z127">
            <v>48</v>
          </cell>
          <cell r="AA127">
            <v>47</v>
          </cell>
        </row>
        <row r="128">
          <cell r="C128" t="str">
            <v>용밭</v>
          </cell>
          <cell r="H128">
            <v>15</v>
          </cell>
          <cell r="I128">
            <v>15</v>
          </cell>
          <cell r="J128">
            <v>15</v>
          </cell>
          <cell r="K128">
            <v>15</v>
          </cell>
          <cell r="L128">
            <v>202</v>
          </cell>
          <cell r="M128">
            <v>550</v>
          </cell>
          <cell r="N128">
            <v>202</v>
          </cell>
          <cell r="O128">
            <v>560</v>
          </cell>
          <cell r="P128" t="str">
            <v>율곡</v>
          </cell>
          <cell r="S128" t="str">
            <v>김천</v>
          </cell>
          <cell r="T128" t="str">
            <v>혁신도시</v>
          </cell>
          <cell r="U128">
            <v>2020</v>
          </cell>
          <cell r="V128">
            <v>560</v>
          </cell>
          <cell r="W128">
            <v>544</v>
          </cell>
          <cell r="X128">
            <v>537</v>
          </cell>
          <cell r="Y128">
            <v>533</v>
          </cell>
          <cell r="Z128">
            <v>528</v>
          </cell>
          <cell r="AA128">
            <v>520</v>
          </cell>
        </row>
        <row r="129">
          <cell r="C129" t="str">
            <v>종상</v>
          </cell>
          <cell r="H129">
            <v>112</v>
          </cell>
          <cell r="I129">
            <v>257</v>
          </cell>
          <cell r="J129">
            <v>112</v>
          </cell>
          <cell r="K129">
            <v>262</v>
          </cell>
          <cell r="L129">
            <v>104</v>
          </cell>
          <cell r="M129">
            <v>253</v>
          </cell>
          <cell r="N129">
            <v>104</v>
          </cell>
          <cell r="O129">
            <v>258</v>
          </cell>
          <cell r="P129" t="str">
            <v>율곡</v>
          </cell>
          <cell r="S129" t="str">
            <v>김천</v>
          </cell>
          <cell r="T129" t="str">
            <v>혁신도시</v>
          </cell>
          <cell r="U129">
            <v>2020</v>
          </cell>
          <cell r="V129">
            <v>258</v>
          </cell>
          <cell r="W129">
            <v>250</v>
          </cell>
          <cell r="X129">
            <v>248</v>
          </cell>
          <cell r="Y129">
            <v>245</v>
          </cell>
          <cell r="Z129">
            <v>243</v>
          </cell>
          <cell r="AA129">
            <v>240</v>
          </cell>
        </row>
        <row r="130">
          <cell r="C130" t="str">
            <v>석정</v>
          </cell>
          <cell r="H130">
            <v>63</v>
          </cell>
          <cell r="I130">
            <v>151</v>
          </cell>
          <cell r="J130">
            <v>63</v>
          </cell>
          <cell r="K130">
            <v>156</v>
          </cell>
          <cell r="L130">
            <v>64</v>
          </cell>
          <cell r="M130">
            <v>161</v>
          </cell>
          <cell r="N130">
            <v>64</v>
          </cell>
          <cell r="O130">
            <v>167</v>
          </cell>
          <cell r="P130" t="str">
            <v>율곡</v>
          </cell>
          <cell r="S130" t="str">
            <v>김천</v>
          </cell>
          <cell r="T130" t="str">
            <v>혁신도시</v>
          </cell>
          <cell r="U130">
            <v>2020</v>
          </cell>
          <cell r="V130">
            <v>167</v>
          </cell>
          <cell r="W130">
            <v>161</v>
          </cell>
          <cell r="X130">
            <v>157</v>
          </cell>
          <cell r="Y130">
            <v>154</v>
          </cell>
          <cell r="Z130">
            <v>158</v>
          </cell>
          <cell r="AA130">
            <v>153</v>
          </cell>
        </row>
        <row r="131">
          <cell r="H131">
            <v>1239</v>
          </cell>
          <cell r="I131">
            <v>2991</v>
          </cell>
          <cell r="J131">
            <v>1239</v>
          </cell>
          <cell r="K131">
            <v>3025</v>
          </cell>
          <cell r="L131">
            <v>1245</v>
          </cell>
          <cell r="M131">
            <v>2969</v>
          </cell>
          <cell r="N131">
            <v>1245</v>
          </cell>
          <cell r="O131">
            <v>3030</v>
          </cell>
          <cell r="V131">
            <v>3030</v>
          </cell>
          <cell r="W131">
            <v>2941</v>
          </cell>
          <cell r="X131">
            <v>2908</v>
          </cell>
          <cell r="Y131">
            <v>2882</v>
          </cell>
          <cell r="Z131">
            <v>2855</v>
          </cell>
          <cell r="AA131">
            <v>2814</v>
          </cell>
        </row>
        <row r="132">
          <cell r="C132" t="str">
            <v>횡강골</v>
          </cell>
          <cell r="H132">
            <v>169</v>
          </cell>
          <cell r="I132">
            <v>404</v>
          </cell>
          <cell r="J132">
            <v>169</v>
          </cell>
          <cell r="K132">
            <v>409</v>
          </cell>
          <cell r="L132">
            <v>174</v>
          </cell>
          <cell r="M132">
            <v>416</v>
          </cell>
          <cell r="N132">
            <v>174</v>
          </cell>
          <cell r="O132">
            <v>425</v>
          </cell>
          <cell r="P132" t="str">
            <v>대광</v>
          </cell>
          <cell r="S132" t="str">
            <v>김천</v>
          </cell>
          <cell r="T132" t="str">
            <v>대광</v>
          </cell>
          <cell r="U132">
            <v>2020</v>
          </cell>
          <cell r="V132">
            <v>425</v>
          </cell>
          <cell r="W132">
            <v>413</v>
          </cell>
          <cell r="X132">
            <v>408</v>
          </cell>
          <cell r="Y132">
            <v>404</v>
          </cell>
          <cell r="Z132">
            <v>400</v>
          </cell>
          <cell r="AA132">
            <v>395</v>
          </cell>
        </row>
        <row r="133">
          <cell r="C133" t="str">
            <v>오송골</v>
          </cell>
          <cell r="H133">
            <v>41</v>
          </cell>
          <cell r="I133">
            <v>110</v>
          </cell>
          <cell r="J133">
            <v>41</v>
          </cell>
          <cell r="K133">
            <v>111</v>
          </cell>
          <cell r="L133">
            <v>43</v>
          </cell>
          <cell r="M133">
            <v>109</v>
          </cell>
          <cell r="N133">
            <v>43</v>
          </cell>
          <cell r="O133">
            <v>111</v>
          </cell>
          <cell r="P133" t="str">
            <v>대광</v>
          </cell>
          <cell r="S133" t="str">
            <v>김천</v>
          </cell>
          <cell r="T133" t="str">
            <v>대광</v>
          </cell>
          <cell r="U133">
            <v>2020</v>
          </cell>
          <cell r="V133">
            <v>111</v>
          </cell>
          <cell r="W133">
            <v>108</v>
          </cell>
          <cell r="X133">
            <v>107</v>
          </cell>
          <cell r="Y133">
            <v>106</v>
          </cell>
          <cell r="Z133">
            <v>105</v>
          </cell>
          <cell r="AA133">
            <v>103</v>
          </cell>
        </row>
        <row r="134">
          <cell r="C134" t="str">
            <v>상신</v>
          </cell>
          <cell r="H134">
            <v>78</v>
          </cell>
          <cell r="I134">
            <v>192</v>
          </cell>
          <cell r="J134">
            <v>78</v>
          </cell>
          <cell r="K134">
            <v>194</v>
          </cell>
          <cell r="L134">
            <v>75</v>
          </cell>
          <cell r="M134">
            <v>183</v>
          </cell>
          <cell r="N134">
            <v>75</v>
          </cell>
          <cell r="O134">
            <v>187</v>
          </cell>
          <cell r="P134" t="str">
            <v>아천</v>
          </cell>
          <cell r="S134" t="str">
            <v>김천</v>
          </cell>
          <cell r="T134" t="str">
            <v>대광</v>
          </cell>
          <cell r="U134">
            <v>2020</v>
          </cell>
          <cell r="V134">
            <v>187</v>
          </cell>
          <cell r="W134">
            <v>182</v>
          </cell>
          <cell r="X134">
            <v>179</v>
          </cell>
          <cell r="Y134">
            <v>178</v>
          </cell>
          <cell r="Z134">
            <v>176</v>
          </cell>
          <cell r="AA134">
            <v>174</v>
          </cell>
        </row>
        <row r="135">
          <cell r="C135" t="str">
            <v>오룡골</v>
          </cell>
          <cell r="H135">
            <v>78</v>
          </cell>
          <cell r="I135">
            <v>227</v>
          </cell>
          <cell r="J135">
            <v>78</v>
          </cell>
          <cell r="K135">
            <v>230</v>
          </cell>
          <cell r="L135">
            <v>81</v>
          </cell>
          <cell r="M135">
            <v>224</v>
          </cell>
          <cell r="N135">
            <v>81</v>
          </cell>
          <cell r="O135">
            <v>229</v>
          </cell>
          <cell r="P135" t="str">
            <v>아천</v>
          </cell>
          <cell r="S135" t="str">
            <v>미처리</v>
          </cell>
          <cell r="T135" t="str">
            <v>미처리</v>
          </cell>
          <cell r="V135">
            <v>229</v>
          </cell>
          <cell r="W135">
            <v>222</v>
          </cell>
          <cell r="X135">
            <v>220</v>
          </cell>
          <cell r="Y135">
            <v>218</v>
          </cell>
          <cell r="Z135">
            <v>216</v>
          </cell>
          <cell r="AA135">
            <v>213</v>
          </cell>
        </row>
        <row r="136">
          <cell r="C136" t="str">
            <v>곰내기</v>
          </cell>
          <cell r="H136">
            <v>39</v>
          </cell>
          <cell r="I136">
            <v>99</v>
          </cell>
          <cell r="J136">
            <v>39</v>
          </cell>
          <cell r="K136">
            <v>100</v>
          </cell>
          <cell r="L136">
            <v>40</v>
          </cell>
          <cell r="M136">
            <v>103</v>
          </cell>
          <cell r="N136">
            <v>40</v>
          </cell>
          <cell r="O136">
            <v>105</v>
          </cell>
          <cell r="P136" t="str">
            <v>아천</v>
          </cell>
          <cell r="S136" t="str">
            <v>김천</v>
          </cell>
          <cell r="T136" t="str">
            <v>대광</v>
          </cell>
          <cell r="U136">
            <v>2020</v>
          </cell>
          <cell r="V136">
            <v>105</v>
          </cell>
          <cell r="W136">
            <v>102</v>
          </cell>
          <cell r="X136">
            <v>101</v>
          </cell>
          <cell r="Y136">
            <v>100</v>
          </cell>
          <cell r="Z136">
            <v>99</v>
          </cell>
          <cell r="AA136">
            <v>98</v>
          </cell>
        </row>
        <row r="137">
          <cell r="C137" t="str">
            <v>독술</v>
          </cell>
          <cell r="H137">
            <v>34</v>
          </cell>
          <cell r="I137">
            <v>86</v>
          </cell>
          <cell r="J137">
            <v>34</v>
          </cell>
          <cell r="K137">
            <v>87</v>
          </cell>
          <cell r="L137">
            <v>35</v>
          </cell>
          <cell r="M137">
            <v>85</v>
          </cell>
          <cell r="N137">
            <v>35</v>
          </cell>
          <cell r="O137">
            <v>87</v>
          </cell>
          <cell r="P137" t="str">
            <v>아천</v>
          </cell>
          <cell r="S137" t="str">
            <v>미처리</v>
          </cell>
          <cell r="T137" t="str">
            <v>미처리</v>
          </cell>
          <cell r="V137">
            <v>87</v>
          </cell>
          <cell r="W137">
            <v>84</v>
          </cell>
          <cell r="X137">
            <v>83</v>
          </cell>
          <cell r="Y137">
            <v>83</v>
          </cell>
          <cell r="Z137">
            <v>82</v>
          </cell>
          <cell r="AA137">
            <v>81</v>
          </cell>
        </row>
        <row r="138">
          <cell r="C138" t="str">
            <v>자방</v>
          </cell>
          <cell r="H138">
            <v>39</v>
          </cell>
          <cell r="I138">
            <v>96</v>
          </cell>
          <cell r="J138">
            <v>39</v>
          </cell>
          <cell r="K138">
            <v>97</v>
          </cell>
          <cell r="L138">
            <v>41</v>
          </cell>
          <cell r="M138">
            <v>101</v>
          </cell>
          <cell r="N138">
            <v>41</v>
          </cell>
          <cell r="O138">
            <v>103</v>
          </cell>
          <cell r="P138" t="str">
            <v>아천</v>
          </cell>
          <cell r="S138" t="str">
            <v>미처리</v>
          </cell>
          <cell r="T138" t="str">
            <v>미처리</v>
          </cell>
          <cell r="V138">
            <v>103</v>
          </cell>
          <cell r="W138">
            <v>100</v>
          </cell>
          <cell r="X138">
            <v>99</v>
          </cell>
          <cell r="Y138">
            <v>98</v>
          </cell>
          <cell r="Z138">
            <v>97</v>
          </cell>
          <cell r="AA138">
            <v>96</v>
          </cell>
        </row>
        <row r="139">
          <cell r="C139" t="str">
            <v>터골</v>
          </cell>
          <cell r="H139">
            <v>49</v>
          </cell>
          <cell r="I139">
            <v>111</v>
          </cell>
          <cell r="J139">
            <v>49</v>
          </cell>
          <cell r="K139">
            <v>112</v>
          </cell>
          <cell r="L139">
            <v>48</v>
          </cell>
          <cell r="M139">
            <v>109</v>
          </cell>
          <cell r="N139">
            <v>48</v>
          </cell>
          <cell r="O139">
            <v>111</v>
          </cell>
          <cell r="P139" t="str">
            <v>아천</v>
          </cell>
          <cell r="S139" t="str">
            <v>미처리</v>
          </cell>
          <cell r="T139" t="str">
            <v>미처리</v>
          </cell>
          <cell r="V139">
            <v>111</v>
          </cell>
          <cell r="W139">
            <v>108</v>
          </cell>
          <cell r="X139">
            <v>107</v>
          </cell>
          <cell r="Y139">
            <v>106</v>
          </cell>
          <cell r="Z139">
            <v>105</v>
          </cell>
          <cell r="AA139">
            <v>103</v>
          </cell>
        </row>
        <row r="140">
          <cell r="C140" t="str">
            <v>서부</v>
          </cell>
          <cell r="H140">
            <v>140</v>
          </cell>
          <cell r="I140">
            <v>344</v>
          </cell>
          <cell r="J140">
            <v>140</v>
          </cell>
          <cell r="K140">
            <v>348</v>
          </cell>
          <cell r="L140">
            <v>141</v>
          </cell>
          <cell r="M140">
            <v>341</v>
          </cell>
          <cell r="N140">
            <v>141</v>
          </cell>
          <cell r="O140">
            <v>348</v>
          </cell>
          <cell r="P140" t="str">
            <v>외현</v>
          </cell>
          <cell r="S140" t="str">
            <v>소규모</v>
          </cell>
          <cell r="T140" t="str">
            <v>양천</v>
          </cell>
          <cell r="U140">
            <v>2013</v>
          </cell>
          <cell r="V140">
            <v>348</v>
          </cell>
          <cell r="W140">
            <v>338</v>
          </cell>
          <cell r="X140">
            <v>334</v>
          </cell>
          <cell r="Y140">
            <v>331</v>
          </cell>
          <cell r="Z140">
            <v>328</v>
          </cell>
          <cell r="AA140">
            <v>323</v>
          </cell>
        </row>
        <row r="141">
          <cell r="C141" t="str">
            <v>교동(개령)</v>
          </cell>
          <cell r="H141">
            <v>130</v>
          </cell>
          <cell r="I141">
            <v>288</v>
          </cell>
          <cell r="J141">
            <v>130</v>
          </cell>
          <cell r="K141">
            <v>291</v>
          </cell>
          <cell r="L141">
            <v>122</v>
          </cell>
          <cell r="M141">
            <v>278</v>
          </cell>
          <cell r="N141">
            <v>122</v>
          </cell>
          <cell r="O141">
            <v>284</v>
          </cell>
          <cell r="P141" t="str">
            <v>외현</v>
          </cell>
          <cell r="S141" t="str">
            <v>소규모</v>
          </cell>
          <cell r="T141" t="str">
            <v>양천</v>
          </cell>
          <cell r="U141">
            <v>2013</v>
          </cell>
          <cell r="V141">
            <v>284</v>
          </cell>
          <cell r="W141">
            <v>276</v>
          </cell>
          <cell r="X141">
            <v>273</v>
          </cell>
          <cell r="Y141">
            <v>270</v>
          </cell>
          <cell r="Z141">
            <v>268</v>
          </cell>
          <cell r="AA141">
            <v>264</v>
          </cell>
        </row>
        <row r="142">
          <cell r="C142" t="str">
            <v>구교</v>
          </cell>
          <cell r="H142">
            <v>73</v>
          </cell>
          <cell r="I142">
            <v>180</v>
          </cell>
          <cell r="J142">
            <v>73</v>
          </cell>
          <cell r="K142">
            <v>182</v>
          </cell>
          <cell r="L142">
            <v>75</v>
          </cell>
          <cell r="M142">
            <v>184</v>
          </cell>
          <cell r="N142">
            <v>75</v>
          </cell>
          <cell r="O142">
            <v>188</v>
          </cell>
          <cell r="P142" t="str">
            <v>외현</v>
          </cell>
          <cell r="S142" t="str">
            <v>소규모</v>
          </cell>
          <cell r="T142" t="str">
            <v>양천</v>
          </cell>
          <cell r="U142">
            <v>2013</v>
          </cell>
          <cell r="V142">
            <v>188</v>
          </cell>
          <cell r="W142">
            <v>182</v>
          </cell>
          <cell r="X142">
            <v>180</v>
          </cell>
          <cell r="Y142">
            <v>179</v>
          </cell>
          <cell r="Z142">
            <v>177</v>
          </cell>
          <cell r="AA142">
            <v>175</v>
          </cell>
        </row>
        <row r="143">
          <cell r="C143" t="str">
            <v>양천</v>
          </cell>
          <cell r="H143">
            <v>127</v>
          </cell>
          <cell r="I143">
            <v>297</v>
          </cell>
          <cell r="J143">
            <v>127</v>
          </cell>
          <cell r="K143">
            <v>300</v>
          </cell>
          <cell r="L143">
            <v>128</v>
          </cell>
          <cell r="M143">
            <v>301</v>
          </cell>
          <cell r="N143">
            <v>128</v>
          </cell>
          <cell r="O143">
            <v>307</v>
          </cell>
          <cell r="P143" t="str">
            <v>외현</v>
          </cell>
          <cell r="S143" t="str">
            <v>소규모</v>
          </cell>
          <cell r="T143" t="str">
            <v>양천</v>
          </cell>
          <cell r="U143">
            <v>2013</v>
          </cell>
          <cell r="V143">
            <v>307</v>
          </cell>
          <cell r="W143">
            <v>298</v>
          </cell>
          <cell r="X143">
            <v>295</v>
          </cell>
          <cell r="Y143">
            <v>292</v>
          </cell>
          <cell r="Z143">
            <v>289</v>
          </cell>
          <cell r="AA143">
            <v>285</v>
          </cell>
        </row>
        <row r="144">
          <cell r="C144" t="str">
            <v>광의</v>
          </cell>
          <cell r="H144">
            <v>60</v>
          </cell>
          <cell r="I144">
            <v>125</v>
          </cell>
          <cell r="J144">
            <v>60</v>
          </cell>
          <cell r="K144">
            <v>126</v>
          </cell>
          <cell r="L144">
            <v>57</v>
          </cell>
          <cell r="M144">
            <v>117</v>
          </cell>
          <cell r="N144">
            <v>57</v>
          </cell>
          <cell r="O144">
            <v>119</v>
          </cell>
          <cell r="P144" t="str">
            <v>외현</v>
          </cell>
          <cell r="S144" t="str">
            <v>미처리</v>
          </cell>
          <cell r="T144" t="str">
            <v>미처리</v>
          </cell>
          <cell r="V144">
            <v>119</v>
          </cell>
          <cell r="W144">
            <v>116</v>
          </cell>
          <cell r="X144">
            <v>114</v>
          </cell>
          <cell r="Y144">
            <v>113</v>
          </cell>
          <cell r="Z144">
            <v>112</v>
          </cell>
          <cell r="AA144">
            <v>111</v>
          </cell>
        </row>
        <row r="145">
          <cell r="C145" t="str">
            <v>빗내</v>
          </cell>
          <cell r="H145">
            <v>88</v>
          </cell>
          <cell r="I145">
            <v>213</v>
          </cell>
          <cell r="J145">
            <v>88</v>
          </cell>
          <cell r="K145">
            <v>215</v>
          </cell>
          <cell r="L145">
            <v>84</v>
          </cell>
          <cell r="M145">
            <v>195</v>
          </cell>
          <cell r="N145">
            <v>84</v>
          </cell>
          <cell r="O145">
            <v>199</v>
          </cell>
          <cell r="P145" t="str">
            <v>외현</v>
          </cell>
          <cell r="S145" t="str">
            <v>소규모</v>
          </cell>
          <cell r="T145" t="str">
            <v>빗내</v>
          </cell>
          <cell r="U145">
            <v>2013</v>
          </cell>
          <cell r="V145">
            <v>199</v>
          </cell>
          <cell r="W145">
            <v>193</v>
          </cell>
          <cell r="X145">
            <v>191</v>
          </cell>
          <cell r="Y145">
            <v>189</v>
          </cell>
          <cell r="Z145">
            <v>188</v>
          </cell>
          <cell r="AA145">
            <v>185</v>
          </cell>
        </row>
        <row r="146">
          <cell r="C146" t="str">
            <v>남밭</v>
          </cell>
          <cell r="H146">
            <v>70</v>
          </cell>
          <cell r="I146">
            <v>164</v>
          </cell>
          <cell r="J146">
            <v>70</v>
          </cell>
          <cell r="K146">
            <v>166</v>
          </cell>
          <cell r="L146">
            <v>76</v>
          </cell>
          <cell r="M146">
            <v>161</v>
          </cell>
          <cell r="N146">
            <v>76</v>
          </cell>
          <cell r="O146">
            <v>164</v>
          </cell>
          <cell r="P146" t="str">
            <v>외현</v>
          </cell>
          <cell r="S146" t="str">
            <v>소규모</v>
          </cell>
          <cell r="T146" t="str">
            <v>남밭</v>
          </cell>
          <cell r="U146">
            <v>2013</v>
          </cell>
          <cell r="V146">
            <v>164</v>
          </cell>
          <cell r="W146">
            <v>159</v>
          </cell>
          <cell r="X146">
            <v>157</v>
          </cell>
          <cell r="Y146">
            <v>156</v>
          </cell>
          <cell r="Z146">
            <v>155</v>
          </cell>
          <cell r="AA146">
            <v>152</v>
          </cell>
        </row>
        <row r="147">
          <cell r="C147" t="str">
            <v>대양묘</v>
          </cell>
          <cell r="H147">
            <v>24</v>
          </cell>
          <cell r="I147">
            <v>55</v>
          </cell>
          <cell r="J147">
            <v>24</v>
          </cell>
          <cell r="K147">
            <v>57</v>
          </cell>
          <cell r="L147">
            <v>25</v>
          </cell>
          <cell r="M147">
            <v>62</v>
          </cell>
          <cell r="N147">
            <v>25</v>
          </cell>
          <cell r="O147">
            <v>63</v>
          </cell>
          <cell r="P147" t="str">
            <v>외현</v>
          </cell>
          <cell r="S147" t="str">
            <v>미처리</v>
          </cell>
          <cell r="T147" t="str">
            <v>미처리</v>
          </cell>
          <cell r="V147">
            <v>63</v>
          </cell>
          <cell r="W147">
            <v>60</v>
          </cell>
          <cell r="X147">
            <v>60</v>
          </cell>
          <cell r="Y147">
            <v>59</v>
          </cell>
          <cell r="Z147">
            <v>58</v>
          </cell>
          <cell r="AA147">
            <v>56</v>
          </cell>
        </row>
        <row r="148">
          <cell r="H148">
            <v>1830</v>
          </cell>
          <cell r="I148">
            <v>3908</v>
          </cell>
          <cell r="J148">
            <v>1830</v>
          </cell>
          <cell r="K148">
            <v>3977</v>
          </cell>
          <cell r="L148">
            <v>1833</v>
          </cell>
          <cell r="M148">
            <v>3875</v>
          </cell>
          <cell r="N148">
            <v>1833</v>
          </cell>
          <cell r="O148">
            <v>3944</v>
          </cell>
          <cell r="V148">
            <v>3944</v>
          </cell>
          <cell r="W148">
            <v>3828</v>
          </cell>
          <cell r="X148">
            <v>3785</v>
          </cell>
          <cell r="Y148">
            <v>3751</v>
          </cell>
          <cell r="Z148">
            <v>3717</v>
          </cell>
          <cell r="AA148">
            <v>3663</v>
          </cell>
        </row>
        <row r="149">
          <cell r="C149" t="str">
            <v>보광</v>
          </cell>
          <cell r="H149">
            <v>124</v>
          </cell>
          <cell r="I149">
            <v>247</v>
          </cell>
          <cell r="J149">
            <v>124</v>
          </cell>
          <cell r="K149">
            <v>251</v>
          </cell>
          <cell r="L149">
            <v>118</v>
          </cell>
          <cell r="M149">
            <v>231</v>
          </cell>
          <cell r="N149">
            <v>118</v>
          </cell>
          <cell r="O149">
            <v>235</v>
          </cell>
          <cell r="P149" t="str">
            <v>외현</v>
          </cell>
          <cell r="S149" t="str">
            <v>소규모</v>
          </cell>
          <cell r="T149" t="str">
            <v>보광</v>
          </cell>
          <cell r="U149">
            <v>2013</v>
          </cell>
          <cell r="V149">
            <v>235</v>
          </cell>
          <cell r="W149">
            <v>228</v>
          </cell>
          <cell r="X149">
            <v>226</v>
          </cell>
          <cell r="Y149">
            <v>224</v>
          </cell>
          <cell r="Z149">
            <v>221</v>
          </cell>
          <cell r="AA149">
            <v>218</v>
          </cell>
        </row>
        <row r="150">
          <cell r="C150" t="str">
            <v>나아골</v>
          </cell>
          <cell r="H150">
            <v>128</v>
          </cell>
          <cell r="I150">
            <v>304</v>
          </cell>
          <cell r="J150">
            <v>128</v>
          </cell>
          <cell r="K150">
            <v>309</v>
          </cell>
          <cell r="L150">
            <v>122</v>
          </cell>
          <cell r="M150">
            <v>298</v>
          </cell>
          <cell r="N150">
            <v>122</v>
          </cell>
          <cell r="O150">
            <v>303</v>
          </cell>
          <cell r="P150" t="str">
            <v>아천</v>
          </cell>
          <cell r="S150" t="str">
            <v>소규모</v>
          </cell>
          <cell r="T150" t="str">
            <v>구야</v>
          </cell>
          <cell r="U150">
            <v>2025</v>
          </cell>
          <cell r="V150">
            <v>303</v>
          </cell>
          <cell r="W150">
            <v>296</v>
          </cell>
          <cell r="X150">
            <v>293</v>
          </cell>
          <cell r="Y150">
            <v>290</v>
          </cell>
          <cell r="Z150">
            <v>286</v>
          </cell>
          <cell r="AA150">
            <v>281</v>
          </cell>
        </row>
        <row r="151">
          <cell r="C151" t="str">
            <v>구례실</v>
          </cell>
          <cell r="H151">
            <v>121</v>
          </cell>
          <cell r="I151">
            <v>265</v>
          </cell>
          <cell r="J151">
            <v>121</v>
          </cell>
          <cell r="K151">
            <v>270</v>
          </cell>
          <cell r="L151">
            <v>120</v>
          </cell>
          <cell r="M151">
            <v>261</v>
          </cell>
          <cell r="N151">
            <v>120</v>
          </cell>
          <cell r="O151">
            <v>266</v>
          </cell>
          <cell r="P151" t="str">
            <v>아천</v>
          </cell>
          <cell r="S151" t="str">
            <v>소규모</v>
          </cell>
          <cell r="T151" t="str">
            <v>구야</v>
          </cell>
          <cell r="U151">
            <v>2025</v>
          </cell>
          <cell r="V151">
            <v>266</v>
          </cell>
          <cell r="W151">
            <v>258</v>
          </cell>
          <cell r="X151">
            <v>255</v>
          </cell>
          <cell r="Y151">
            <v>253</v>
          </cell>
          <cell r="Z151">
            <v>251</v>
          </cell>
          <cell r="AA151">
            <v>247</v>
          </cell>
        </row>
        <row r="152">
          <cell r="C152" t="str">
            <v>상군</v>
          </cell>
          <cell r="H152">
            <v>74</v>
          </cell>
          <cell r="I152">
            <v>164</v>
          </cell>
          <cell r="J152">
            <v>74</v>
          </cell>
          <cell r="K152">
            <v>167</v>
          </cell>
          <cell r="L152">
            <v>75</v>
          </cell>
          <cell r="M152">
            <v>166</v>
          </cell>
          <cell r="N152">
            <v>75</v>
          </cell>
          <cell r="O152">
            <v>169</v>
          </cell>
          <cell r="P152" t="str">
            <v>아천</v>
          </cell>
          <cell r="S152" t="str">
            <v>미처리</v>
          </cell>
          <cell r="T152" t="str">
            <v>미처리</v>
          </cell>
          <cell r="V152">
            <v>169</v>
          </cell>
          <cell r="W152">
            <v>164</v>
          </cell>
          <cell r="X152">
            <v>162</v>
          </cell>
          <cell r="Y152">
            <v>161</v>
          </cell>
          <cell r="Z152">
            <v>159</v>
          </cell>
          <cell r="AA152">
            <v>157</v>
          </cell>
        </row>
        <row r="153">
          <cell r="C153" t="str">
            <v>하군</v>
          </cell>
          <cell r="H153">
            <v>14</v>
          </cell>
          <cell r="I153">
            <v>31</v>
          </cell>
          <cell r="J153">
            <v>14</v>
          </cell>
          <cell r="K153">
            <v>32</v>
          </cell>
          <cell r="L153">
            <v>14</v>
          </cell>
          <cell r="M153">
            <v>31</v>
          </cell>
          <cell r="N153">
            <v>14</v>
          </cell>
          <cell r="O153">
            <v>32</v>
          </cell>
          <cell r="P153" t="str">
            <v>아천</v>
          </cell>
          <cell r="S153" t="str">
            <v>미처리</v>
          </cell>
          <cell r="T153" t="str">
            <v>미처리</v>
          </cell>
          <cell r="V153">
            <v>32</v>
          </cell>
          <cell r="W153">
            <v>31</v>
          </cell>
          <cell r="X153">
            <v>31</v>
          </cell>
          <cell r="Y153">
            <v>30</v>
          </cell>
          <cell r="Z153">
            <v>30</v>
          </cell>
          <cell r="AA153">
            <v>30</v>
          </cell>
        </row>
        <row r="154">
          <cell r="C154" t="str">
            <v>본리</v>
          </cell>
          <cell r="H154">
            <v>21</v>
          </cell>
          <cell r="I154">
            <v>47</v>
          </cell>
          <cell r="J154">
            <v>21</v>
          </cell>
          <cell r="K154">
            <v>48</v>
          </cell>
          <cell r="L154">
            <v>21</v>
          </cell>
          <cell r="M154">
            <v>47</v>
          </cell>
          <cell r="N154">
            <v>21</v>
          </cell>
          <cell r="O154">
            <v>48</v>
          </cell>
          <cell r="P154" t="str">
            <v>아천</v>
          </cell>
          <cell r="S154" t="str">
            <v>미처리</v>
          </cell>
          <cell r="T154" t="str">
            <v>미처리</v>
          </cell>
          <cell r="V154">
            <v>48</v>
          </cell>
          <cell r="W154">
            <v>47</v>
          </cell>
          <cell r="X154">
            <v>46</v>
          </cell>
          <cell r="Y154">
            <v>46</v>
          </cell>
          <cell r="Z154">
            <v>45</v>
          </cell>
          <cell r="AA154">
            <v>45</v>
          </cell>
        </row>
        <row r="155">
          <cell r="C155" t="str">
            <v>고도리</v>
          </cell>
          <cell r="H155">
            <v>64</v>
          </cell>
          <cell r="I155">
            <v>127</v>
          </cell>
          <cell r="J155">
            <v>64</v>
          </cell>
          <cell r="K155">
            <v>129</v>
          </cell>
          <cell r="L155">
            <v>66</v>
          </cell>
          <cell r="M155">
            <v>130</v>
          </cell>
          <cell r="N155">
            <v>66</v>
          </cell>
          <cell r="O155">
            <v>132</v>
          </cell>
          <cell r="P155" t="str">
            <v>아천</v>
          </cell>
          <cell r="S155" t="str">
            <v>미처리</v>
          </cell>
          <cell r="T155" t="str">
            <v>미처리</v>
          </cell>
          <cell r="V155">
            <v>132</v>
          </cell>
          <cell r="W155">
            <v>128</v>
          </cell>
          <cell r="X155">
            <v>127</v>
          </cell>
          <cell r="Y155">
            <v>126</v>
          </cell>
          <cell r="Z155">
            <v>124</v>
          </cell>
          <cell r="AA155">
            <v>123</v>
          </cell>
        </row>
        <row r="156">
          <cell r="C156" t="str">
            <v>여무</v>
          </cell>
          <cell r="H156">
            <v>117</v>
          </cell>
          <cell r="I156">
            <v>229</v>
          </cell>
          <cell r="J156">
            <v>117</v>
          </cell>
          <cell r="K156">
            <v>233</v>
          </cell>
          <cell r="L156">
            <v>117</v>
          </cell>
          <cell r="M156">
            <v>227</v>
          </cell>
          <cell r="N156">
            <v>117</v>
          </cell>
          <cell r="O156">
            <v>231</v>
          </cell>
          <cell r="P156" t="str">
            <v>아천</v>
          </cell>
          <cell r="S156" t="str">
            <v>소규모</v>
          </cell>
          <cell r="T156" t="str">
            <v>문무</v>
          </cell>
          <cell r="U156">
            <v>2025</v>
          </cell>
          <cell r="V156">
            <v>231</v>
          </cell>
          <cell r="W156">
            <v>224</v>
          </cell>
          <cell r="X156">
            <v>222</v>
          </cell>
          <cell r="Y156">
            <v>220</v>
          </cell>
          <cell r="Z156">
            <v>218</v>
          </cell>
          <cell r="AA156">
            <v>215</v>
          </cell>
        </row>
        <row r="157">
          <cell r="C157" t="str">
            <v>남실</v>
          </cell>
          <cell r="H157">
            <v>139</v>
          </cell>
          <cell r="I157">
            <v>265</v>
          </cell>
          <cell r="J157">
            <v>139</v>
          </cell>
          <cell r="K157">
            <v>270</v>
          </cell>
          <cell r="L157">
            <v>129</v>
          </cell>
          <cell r="M157">
            <v>252</v>
          </cell>
          <cell r="N157">
            <v>129</v>
          </cell>
          <cell r="O157">
            <v>256</v>
          </cell>
          <cell r="P157" t="str">
            <v>아천</v>
          </cell>
          <cell r="S157" t="str">
            <v>소규모</v>
          </cell>
          <cell r="T157" t="str">
            <v>남곡</v>
          </cell>
          <cell r="U157">
            <v>2025</v>
          </cell>
          <cell r="V157">
            <v>256</v>
          </cell>
          <cell r="W157">
            <v>248</v>
          </cell>
          <cell r="X157">
            <v>246</v>
          </cell>
          <cell r="Y157">
            <v>243</v>
          </cell>
          <cell r="Z157">
            <v>241</v>
          </cell>
          <cell r="AA157">
            <v>238</v>
          </cell>
        </row>
        <row r="158">
          <cell r="C158" t="str">
            <v>송문</v>
          </cell>
          <cell r="H158">
            <v>39</v>
          </cell>
          <cell r="I158">
            <v>88</v>
          </cell>
          <cell r="J158">
            <v>39</v>
          </cell>
          <cell r="K158">
            <v>90</v>
          </cell>
          <cell r="L158">
            <v>45</v>
          </cell>
          <cell r="M158">
            <v>99</v>
          </cell>
          <cell r="N158">
            <v>45</v>
          </cell>
          <cell r="O158">
            <v>101</v>
          </cell>
          <cell r="P158" t="str">
            <v>외현</v>
          </cell>
          <cell r="S158" t="str">
            <v>미처리</v>
          </cell>
          <cell r="T158" t="str">
            <v>미처리</v>
          </cell>
          <cell r="V158">
            <v>101</v>
          </cell>
          <cell r="W158">
            <v>98</v>
          </cell>
          <cell r="X158">
            <v>97</v>
          </cell>
          <cell r="Y158">
            <v>96</v>
          </cell>
          <cell r="Z158">
            <v>95</v>
          </cell>
          <cell r="AA158">
            <v>94</v>
          </cell>
        </row>
        <row r="159">
          <cell r="C159" t="str">
            <v>성북골</v>
          </cell>
          <cell r="H159">
            <v>18</v>
          </cell>
          <cell r="I159">
            <v>32</v>
          </cell>
          <cell r="J159">
            <v>18</v>
          </cell>
          <cell r="K159">
            <v>33</v>
          </cell>
          <cell r="L159">
            <v>17</v>
          </cell>
          <cell r="M159">
            <v>29</v>
          </cell>
          <cell r="N159">
            <v>17</v>
          </cell>
          <cell r="O159">
            <v>30</v>
          </cell>
          <cell r="P159" t="str">
            <v>외현</v>
          </cell>
          <cell r="S159" t="str">
            <v>미처리</v>
          </cell>
          <cell r="T159" t="str">
            <v>미처리</v>
          </cell>
          <cell r="V159">
            <v>30</v>
          </cell>
          <cell r="W159">
            <v>29</v>
          </cell>
          <cell r="X159">
            <v>29</v>
          </cell>
          <cell r="Y159">
            <v>29</v>
          </cell>
          <cell r="Z159">
            <v>28</v>
          </cell>
          <cell r="AA159">
            <v>28</v>
          </cell>
        </row>
        <row r="160">
          <cell r="C160" t="str">
            <v>노오래</v>
          </cell>
          <cell r="H160">
            <v>61</v>
          </cell>
          <cell r="I160">
            <v>143</v>
          </cell>
          <cell r="J160">
            <v>61</v>
          </cell>
          <cell r="K160">
            <v>146</v>
          </cell>
          <cell r="L160">
            <v>63</v>
          </cell>
          <cell r="M160">
            <v>140</v>
          </cell>
          <cell r="N160">
            <v>63</v>
          </cell>
          <cell r="O160">
            <v>142</v>
          </cell>
          <cell r="P160" t="str">
            <v>외현</v>
          </cell>
          <cell r="S160" t="str">
            <v>미처리</v>
          </cell>
          <cell r="T160" t="str">
            <v>미처리</v>
          </cell>
          <cell r="V160">
            <v>142</v>
          </cell>
          <cell r="W160">
            <v>138</v>
          </cell>
          <cell r="X160">
            <v>136</v>
          </cell>
          <cell r="Y160">
            <v>135</v>
          </cell>
          <cell r="Z160">
            <v>134</v>
          </cell>
          <cell r="AA160">
            <v>132</v>
          </cell>
        </row>
        <row r="161">
          <cell r="C161" t="str">
            <v>가매실</v>
          </cell>
          <cell r="H161">
            <v>47</v>
          </cell>
          <cell r="I161">
            <v>117</v>
          </cell>
          <cell r="J161">
            <v>47</v>
          </cell>
          <cell r="K161">
            <v>119</v>
          </cell>
          <cell r="L161">
            <v>47</v>
          </cell>
          <cell r="M161">
            <v>124</v>
          </cell>
          <cell r="N161">
            <v>47</v>
          </cell>
          <cell r="O161">
            <v>126</v>
          </cell>
          <cell r="P161" t="str">
            <v>외현</v>
          </cell>
          <cell r="S161" t="str">
            <v>소규모</v>
          </cell>
          <cell r="T161" t="str">
            <v>던돌마</v>
          </cell>
          <cell r="U161">
            <v>2020</v>
          </cell>
          <cell r="V161">
            <v>126</v>
          </cell>
          <cell r="W161">
            <v>122</v>
          </cell>
          <cell r="X161">
            <v>121</v>
          </cell>
          <cell r="Y161">
            <v>120</v>
          </cell>
          <cell r="Z161">
            <v>119</v>
          </cell>
          <cell r="AA161">
            <v>117</v>
          </cell>
        </row>
        <row r="162">
          <cell r="C162" t="str">
            <v>삼봉</v>
          </cell>
          <cell r="H162">
            <v>87</v>
          </cell>
          <cell r="I162">
            <v>199</v>
          </cell>
          <cell r="J162">
            <v>87</v>
          </cell>
          <cell r="K162">
            <v>203</v>
          </cell>
          <cell r="L162">
            <v>91</v>
          </cell>
          <cell r="M162">
            <v>190</v>
          </cell>
          <cell r="N162">
            <v>91</v>
          </cell>
          <cell r="O162">
            <v>193</v>
          </cell>
          <cell r="P162" t="str">
            <v>외현</v>
          </cell>
          <cell r="S162" t="str">
            <v>소규모</v>
          </cell>
          <cell r="T162" t="str">
            <v>던돌마</v>
          </cell>
          <cell r="U162">
            <v>2020</v>
          </cell>
          <cell r="V162">
            <v>193</v>
          </cell>
          <cell r="W162">
            <v>187</v>
          </cell>
          <cell r="X162">
            <v>185</v>
          </cell>
          <cell r="Y162">
            <v>184</v>
          </cell>
          <cell r="Z162">
            <v>182</v>
          </cell>
          <cell r="AA162">
            <v>179</v>
          </cell>
        </row>
        <row r="163">
          <cell r="C163" t="str">
            <v>오성</v>
          </cell>
          <cell r="H163">
            <v>52</v>
          </cell>
          <cell r="I163">
            <v>108</v>
          </cell>
          <cell r="J163">
            <v>52</v>
          </cell>
          <cell r="K163">
            <v>110</v>
          </cell>
          <cell r="L163">
            <v>51</v>
          </cell>
          <cell r="M163">
            <v>105</v>
          </cell>
          <cell r="N163">
            <v>51</v>
          </cell>
          <cell r="O163">
            <v>107</v>
          </cell>
          <cell r="P163" t="str">
            <v>외현</v>
          </cell>
          <cell r="S163" t="str">
            <v>미처리</v>
          </cell>
          <cell r="T163" t="str">
            <v>미처리</v>
          </cell>
          <cell r="V163">
            <v>107</v>
          </cell>
          <cell r="W163">
            <v>104</v>
          </cell>
          <cell r="X163">
            <v>103</v>
          </cell>
          <cell r="Y163">
            <v>102</v>
          </cell>
          <cell r="Z163">
            <v>101</v>
          </cell>
          <cell r="AA163">
            <v>99</v>
          </cell>
        </row>
        <row r="164">
          <cell r="C164" t="str">
            <v>가척</v>
          </cell>
          <cell r="H164">
            <v>46</v>
          </cell>
          <cell r="I164">
            <v>78</v>
          </cell>
          <cell r="J164">
            <v>46</v>
          </cell>
          <cell r="K164">
            <v>79</v>
          </cell>
          <cell r="L164">
            <v>51</v>
          </cell>
          <cell r="M164">
            <v>87</v>
          </cell>
          <cell r="N164">
            <v>51</v>
          </cell>
          <cell r="O164">
            <v>89</v>
          </cell>
          <cell r="P164" t="str">
            <v>외현</v>
          </cell>
          <cell r="S164" t="str">
            <v>미처리</v>
          </cell>
          <cell r="T164" t="str">
            <v>미처리</v>
          </cell>
          <cell r="V164">
            <v>89</v>
          </cell>
          <cell r="W164">
            <v>86</v>
          </cell>
          <cell r="X164">
            <v>85</v>
          </cell>
          <cell r="Y164">
            <v>85</v>
          </cell>
          <cell r="Z164">
            <v>84</v>
          </cell>
          <cell r="AA164">
            <v>83</v>
          </cell>
        </row>
        <row r="165">
          <cell r="C165" t="str">
            <v>장내</v>
          </cell>
          <cell r="H165">
            <v>46</v>
          </cell>
          <cell r="I165">
            <v>100</v>
          </cell>
          <cell r="J165">
            <v>46</v>
          </cell>
          <cell r="K165">
            <v>102</v>
          </cell>
          <cell r="L165">
            <v>46</v>
          </cell>
          <cell r="M165">
            <v>100</v>
          </cell>
          <cell r="N165">
            <v>46</v>
          </cell>
          <cell r="O165">
            <v>102</v>
          </cell>
          <cell r="P165" t="str">
            <v>외현</v>
          </cell>
          <cell r="S165" t="str">
            <v>미처리</v>
          </cell>
          <cell r="T165" t="str">
            <v>미처리</v>
          </cell>
          <cell r="V165">
            <v>102</v>
          </cell>
          <cell r="W165">
            <v>99</v>
          </cell>
          <cell r="X165">
            <v>98</v>
          </cell>
          <cell r="Y165">
            <v>97</v>
          </cell>
          <cell r="Z165">
            <v>96</v>
          </cell>
          <cell r="AA165">
            <v>95</v>
          </cell>
        </row>
        <row r="166">
          <cell r="C166" t="str">
            <v>탄동</v>
          </cell>
          <cell r="H166">
            <v>24</v>
          </cell>
          <cell r="I166">
            <v>52</v>
          </cell>
          <cell r="J166">
            <v>24</v>
          </cell>
          <cell r="K166">
            <v>53</v>
          </cell>
          <cell r="L166">
            <v>24</v>
          </cell>
          <cell r="M166">
            <v>52</v>
          </cell>
          <cell r="N166">
            <v>24</v>
          </cell>
          <cell r="O166">
            <v>53</v>
          </cell>
          <cell r="P166" t="str">
            <v>외현</v>
          </cell>
          <cell r="S166" t="str">
            <v>미처리</v>
          </cell>
          <cell r="T166" t="str">
            <v>미처리</v>
          </cell>
          <cell r="V166">
            <v>53</v>
          </cell>
          <cell r="W166">
            <v>51</v>
          </cell>
          <cell r="X166">
            <v>51</v>
          </cell>
          <cell r="Y166">
            <v>50</v>
          </cell>
          <cell r="Z166">
            <v>50</v>
          </cell>
          <cell r="AA166">
            <v>49</v>
          </cell>
        </row>
        <row r="167">
          <cell r="C167" t="str">
            <v>신풍</v>
          </cell>
          <cell r="H167">
            <v>90</v>
          </cell>
          <cell r="I167">
            <v>200</v>
          </cell>
          <cell r="J167">
            <v>90</v>
          </cell>
          <cell r="K167">
            <v>204</v>
          </cell>
          <cell r="L167">
            <v>90</v>
          </cell>
          <cell r="M167">
            <v>193</v>
          </cell>
          <cell r="N167">
            <v>90</v>
          </cell>
          <cell r="O167">
            <v>196</v>
          </cell>
          <cell r="P167" t="str">
            <v>외현</v>
          </cell>
          <cell r="S167" t="str">
            <v>소규모</v>
          </cell>
          <cell r="T167" t="str">
            <v>덕남</v>
          </cell>
          <cell r="U167">
            <v>2020</v>
          </cell>
          <cell r="V167">
            <v>196</v>
          </cell>
          <cell r="W167">
            <v>190</v>
          </cell>
          <cell r="X167">
            <v>188</v>
          </cell>
          <cell r="Y167">
            <v>186</v>
          </cell>
          <cell r="Z167">
            <v>185</v>
          </cell>
          <cell r="AA167">
            <v>182</v>
          </cell>
        </row>
        <row r="168">
          <cell r="C168" t="str">
            <v>시술</v>
          </cell>
          <cell r="H168">
            <v>94</v>
          </cell>
          <cell r="I168">
            <v>190</v>
          </cell>
          <cell r="J168">
            <v>94</v>
          </cell>
          <cell r="K168">
            <v>193</v>
          </cell>
          <cell r="L168">
            <v>94</v>
          </cell>
          <cell r="M168">
            <v>188</v>
          </cell>
          <cell r="N168">
            <v>94</v>
          </cell>
          <cell r="O168">
            <v>191</v>
          </cell>
          <cell r="P168" t="str">
            <v>외현</v>
          </cell>
          <cell r="S168" t="str">
            <v>소규모</v>
          </cell>
          <cell r="T168" t="str">
            <v>덕남</v>
          </cell>
          <cell r="U168">
            <v>2020</v>
          </cell>
          <cell r="V168">
            <v>191</v>
          </cell>
          <cell r="W168">
            <v>185</v>
          </cell>
          <cell r="X168">
            <v>183</v>
          </cell>
          <cell r="Y168">
            <v>182</v>
          </cell>
          <cell r="Z168">
            <v>180</v>
          </cell>
          <cell r="AA168">
            <v>177</v>
          </cell>
        </row>
        <row r="169">
          <cell r="C169" t="str">
            <v>안마</v>
          </cell>
          <cell r="H169">
            <v>64</v>
          </cell>
          <cell r="I169">
            <v>134</v>
          </cell>
          <cell r="J169">
            <v>64</v>
          </cell>
          <cell r="K169">
            <v>136</v>
          </cell>
          <cell r="L169">
            <v>61</v>
          </cell>
          <cell r="M169">
            <v>129</v>
          </cell>
          <cell r="N169">
            <v>61</v>
          </cell>
          <cell r="O169">
            <v>131</v>
          </cell>
          <cell r="P169" t="str">
            <v>외현</v>
          </cell>
          <cell r="S169" t="str">
            <v>소규모</v>
          </cell>
          <cell r="T169" t="str">
            <v>덕남</v>
          </cell>
          <cell r="U169">
            <v>2020</v>
          </cell>
          <cell r="V169">
            <v>131</v>
          </cell>
          <cell r="W169">
            <v>127</v>
          </cell>
          <cell r="X169">
            <v>126</v>
          </cell>
          <cell r="Y169">
            <v>125</v>
          </cell>
          <cell r="Z169">
            <v>123</v>
          </cell>
          <cell r="AA169">
            <v>122</v>
          </cell>
        </row>
        <row r="170">
          <cell r="C170" t="str">
            <v>완동</v>
          </cell>
          <cell r="H170">
            <v>56</v>
          </cell>
          <cell r="I170">
            <v>126</v>
          </cell>
          <cell r="J170">
            <v>56</v>
          </cell>
          <cell r="K170">
            <v>128</v>
          </cell>
          <cell r="L170">
            <v>56</v>
          </cell>
          <cell r="M170">
            <v>129</v>
          </cell>
          <cell r="N170">
            <v>56</v>
          </cell>
          <cell r="O170">
            <v>131</v>
          </cell>
          <cell r="P170" t="str">
            <v>외현</v>
          </cell>
          <cell r="S170" t="str">
            <v>소규모</v>
          </cell>
          <cell r="T170" t="str">
            <v>덕남</v>
          </cell>
          <cell r="U170">
            <v>2020</v>
          </cell>
          <cell r="V170">
            <v>131</v>
          </cell>
          <cell r="W170">
            <v>127</v>
          </cell>
          <cell r="X170">
            <v>126</v>
          </cell>
          <cell r="Y170">
            <v>125</v>
          </cell>
          <cell r="Z170">
            <v>123</v>
          </cell>
          <cell r="AA170">
            <v>122</v>
          </cell>
        </row>
        <row r="171">
          <cell r="C171" t="str">
            <v>배시내</v>
          </cell>
          <cell r="H171">
            <v>105</v>
          </cell>
          <cell r="I171">
            <v>221</v>
          </cell>
          <cell r="J171">
            <v>105</v>
          </cell>
          <cell r="K171">
            <v>225</v>
          </cell>
          <cell r="L171">
            <v>112</v>
          </cell>
          <cell r="M171">
            <v>218</v>
          </cell>
          <cell r="N171">
            <v>112</v>
          </cell>
          <cell r="O171">
            <v>222</v>
          </cell>
          <cell r="P171" t="str">
            <v>외현</v>
          </cell>
          <cell r="S171" t="str">
            <v>소규모</v>
          </cell>
          <cell r="T171" t="str">
            <v>배시내</v>
          </cell>
          <cell r="U171">
            <v>2013</v>
          </cell>
          <cell r="V171">
            <v>222</v>
          </cell>
          <cell r="W171">
            <v>215</v>
          </cell>
          <cell r="X171">
            <v>213</v>
          </cell>
          <cell r="Y171">
            <v>211</v>
          </cell>
          <cell r="Z171">
            <v>209</v>
          </cell>
          <cell r="AA171">
            <v>206</v>
          </cell>
        </row>
        <row r="172">
          <cell r="C172" t="str">
            <v>북성</v>
          </cell>
          <cell r="H172">
            <v>27</v>
          </cell>
          <cell r="I172">
            <v>55</v>
          </cell>
          <cell r="J172">
            <v>27</v>
          </cell>
          <cell r="K172">
            <v>56</v>
          </cell>
          <cell r="L172">
            <v>27</v>
          </cell>
          <cell r="M172">
            <v>55</v>
          </cell>
          <cell r="N172">
            <v>27</v>
          </cell>
          <cell r="O172">
            <v>56</v>
          </cell>
          <cell r="P172" t="str">
            <v>외현</v>
          </cell>
          <cell r="S172" t="str">
            <v>소규모</v>
          </cell>
          <cell r="T172" t="str">
            <v>덕남</v>
          </cell>
          <cell r="U172">
            <v>2020</v>
          </cell>
          <cell r="V172">
            <v>56</v>
          </cell>
          <cell r="W172">
            <v>54</v>
          </cell>
          <cell r="X172">
            <v>54</v>
          </cell>
          <cell r="Y172">
            <v>53</v>
          </cell>
          <cell r="Z172">
            <v>53</v>
          </cell>
          <cell r="AA172">
            <v>52</v>
          </cell>
        </row>
        <row r="173">
          <cell r="C173" t="str">
            <v>명천</v>
          </cell>
          <cell r="H173">
            <v>54</v>
          </cell>
          <cell r="I173">
            <v>119</v>
          </cell>
          <cell r="J173">
            <v>54</v>
          </cell>
          <cell r="K173">
            <v>121</v>
          </cell>
          <cell r="L173">
            <v>54</v>
          </cell>
          <cell r="M173">
            <v>120</v>
          </cell>
          <cell r="N173">
            <v>54</v>
          </cell>
          <cell r="O173">
            <v>122</v>
          </cell>
          <cell r="P173" t="str">
            <v>외현</v>
          </cell>
          <cell r="S173" t="str">
            <v>소규모</v>
          </cell>
          <cell r="T173" t="str">
            <v>덕남</v>
          </cell>
          <cell r="U173">
            <v>2020</v>
          </cell>
          <cell r="V173">
            <v>122</v>
          </cell>
          <cell r="W173">
            <v>118</v>
          </cell>
          <cell r="X173">
            <v>117</v>
          </cell>
          <cell r="Y173">
            <v>116</v>
          </cell>
          <cell r="Z173">
            <v>115</v>
          </cell>
          <cell r="AA173">
            <v>113</v>
          </cell>
        </row>
        <row r="174">
          <cell r="C174" t="str">
            <v>명창</v>
          </cell>
          <cell r="H174">
            <v>26</v>
          </cell>
          <cell r="I174">
            <v>53</v>
          </cell>
          <cell r="J174">
            <v>26</v>
          </cell>
          <cell r="K174">
            <v>54</v>
          </cell>
          <cell r="L174">
            <v>26</v>
          </cell>
          <cell r="M174">
            <v>53</v>
          </cell>
          <cell r="N174">
            <v>26</v>
          </cell>
          <cell r="O174">
            <v>54</v>
          </cell>
          <cell r="P174" t="str">
            <v>외현</v>
          </cell>
          <cell r="S174" t="str">
            <v>소규모</v>
          </cell>
          <cell r="T174" t="str">
            <v>덕남</v>
          </cell>
          <cell r="U174">
            <v>2020</v>
          </cell>
          <cell r="V174">
            <v>54</v>
          </cell>
          <cell r="W174">
            <v>52</v>
          </cell>
          <cell r="X174">
            <v>52</v>
          </cell>
          <cell r="Y174">
            <v>51</v>
          </cell>
          <cell r="Z174">
            <v>51</v>
          </cell>
          <cell r="AA174">
            <v>50</v>
          </cell>
        </row>
        <row r="175">
          <cell r="C175" t="str">
            <v>대양</v>
          </cell>
          <cell r="H175">
            <v>48</v>
          </cell>
          <cell r="I175">
            <v>103</v>
          </cell>
          <cell r="J175">
            <v>48</v>
          </cell>
          <cell r="K175">
            <v>105</v>
          </cell>
          <cell r="L175">
            <v>51</v>
          </cell>
          <cell r="M175">
            <v>112</v>
          </cell>
          <cell r="N175">
            <v>51</v>
          </cell>
          <cell r="O175">
            <v>114</v>
          </cell>
          <cell r="P175" t="str">
            <v>외현</v>
          </cell>
          <cell r="S175" t="str">
            <v>미처리</v>
          </cell>
          <cell r="T175" t="str">
            <v>미처리</v>
          </cell>
          <cell r="V175">
            <v>114</v>
          </cell>
          <cell r="W175">
            <v>111</v>
          </cell>
          <cell r="X175">
            <v>109</v>
          </cell>
          <cell r="Y175">
            <v>108</v>
          </cell>
          <cell r="Z175">
            <v>107</v>
          </cell>
          <cell r="AA175">
            <v>106</v>
          </cell>
        </row>
        <row r="176">
          <cell r="C176" t="str">
            <v>천동(감문)</v>
          </cell>
          <cell r="H176">
            <v>44</v>
          </cell>
          <cell r="I176">
            <v>111</v>
          </cell>
          <cell r="J176">
            <v>44</v>
          </cell>
          <cell r="K176">
            <v>111</v>
          </cell>
          <cell r="L176">
            <v>45</v>
          </cell>
          <cell r="M176">
            <v>109</v>
          </cell>
          <cell r="N176">
            <v>45</v>
          </cell>
          <cell r="O176">
            <v>112</v>
          </cell>
          <cell r="P176" t="str">
            <v>외현</v>
          </cell>
          <cell r="S176" t="str">
            <v>미처리</v>
          </cell>
          <cell r="T176" t="str">
            <v>미처리</v>
          </cell>
          <cell r="V176">
            <v>112</v>
          </cell>
          <cell r="W176">
            <v>111</v>
          </cell>
          <cell r="X176">
            <v>104</v>
          </cell>
          <cell r="Y176">
            <v>103</v>
          </cell>
          <cell r="Z176">
            <v>107</v>
          </cell>
          <cell r="AA176">
            <v>103</v>
          </cell>
        </row>
        <row r="177">
          <cell r="H177">
            <v>2286</v>
          </cell>
          <cell r="I177">
            <v>5073</v>
          </cell>
          <cell r="J177">
            <v>2286</v>
          </cell>
          <cell r="K177">
            <v>5111</v>
          </cell>
          <cell r="L177">
            <v>2267</v>
          </cell>
          <cell r="M177">
            <v>4984</v>
          </cell>
          <cell r="N177">
            <v>2267</v>
          </cell>
          <cell r="O177">
            <v>5027</v>
          </cell>
          <cell r="V177">
            <v>5027</v>
          </cell>
          <cell r="W177">
            <v>4879</v>
          </cell>
          <cell r="X177">
            <v>4980</v>
          </cell>
          <cell r="Y177">
            <v>4937</v>
          </cell>
          <cell r="Z177">
            <v>4893</v>
          </cell>
          <cell r="AA177">
            <v>4824</v>
          </cell>
        </row>
        <row r="178">
          <cell r="C178" t="str">
            <v>아천</v>
          </cell>
          <cell r="H178">
            <v>159</v>
          </cell>
          <cell r="I178">
            <v>404</v>
          </cell>
          <cell r="J178">
            <v>159</v>
          </cell>
          <cell r="K178">
            <v>407</v>
          </cell>
          <cell r="L178">
            <v>165</v>
          </cell>
          <cell r="M178">
            <v>395</v>
          </cell>
          <cell r="N178">
            <v>165</v>
          </cell>
          <cell r="O178">
            <v>398</v>
          </cell>
          <cell r="P178" t="str">
            <v>아천</v>
          </cell>
          <cell r="S178" t="str">
            <v>김천</v>
          </cell>
          <cell r="T178" t="str">
            <v>어모</v>
          </cell>
          <cell r="U178">
            <v>2013</v>
          </cell>
          <cell r="V178">
            <v>398</v>
          </cell>
          <cell r="W178">
            <v>386</v>
          </cell>
          <cell r="X178">
            <v>382</v>
          </cell>
          <cell r="Y178">
            <v>379</v>
          </cell>
          <cell r="Z178">
            <v>375</v>
          </cell>
          <cell r="AA178">
            <v>370</v>
          </cell>
        </row>
        <row r="179">
          <cell r="C179" t="str">
            <v>어모</v>
          </cell>
          <cell r="H179">
            <v>79</v>
          </cell>
          <cell r="I179">
            <v>149</v>
          </cell>
          <cell r="J179">
            <v>79</v>
          </cell>
          <cell r="K179">
            <v>150</v>
          </cell>
          <cell r="L179">
            <v>79</v>
          </cell>
          <cell r="M179">
            <v>146</v>
          </cell>
          <cell r="N179">
            <v>79</v>
          </cell>
          <cell r="O179">
            <v>147</v>
          </cell>
          <cell r="P179" t="str">
            <v>아천</v>
          </cell>
          <cell r="S179" t="str">
            <v>김천</v>
          </cell>
          <cell r="T179" t="str">
            <v>어모</v>
          </cell>
          <cell r="U179">
            <v>2013</v>
          </cell>
          <cell r="V179">
            <v>147</v>
          </cell>
          <cell r="W179">
            <v>143</v>
          </cell>
          <cell r="X179">
            <v>141</v>
          </cell>
          <cell r="Y179">
            <v>140</v>
          </cell>
          <cell r="Z179">
            <v>139</v>
          </cell>
          <cell r="AA179">
            <v>137</v>
          </cell>
        </row>
        <row r="180">
          <cell r="C180" t="str">
            <v>문화마을</v>
          </cell>
          <cell r="H180">
            <v>347</v>
          </cell>
          <cell r="I180">
            <v>892</v>
          </cell>
          <cell r="J180">
            <v>347</v>
          </cell>
          <cell r="K180">
            <v>899</v>
          </cell>
          <cell r="L180">
            <v>348</v>
          </cell>
          <cell r="M180">
            <v>881</v>
          </cell>
          <cell r="N180">
            <v>348</v>
          </cell>
          <cell r="O180">
            <v>889</v>
          </cell>
          <cell r="P180" t="str">
            <v>아천</v>
          </cell>
          <cell r="S180" t="str">
            <v>김천</v>
          </cell>
          <cell r="T180" t="str">
            <v>어모</v>
          </cell>
          <cell r="U180">
            <v>2013</v>
          </cell>
          <cell r="V180">
            <v>889</v>
          </cell>
          <cell r="W180">
            <v>868</v>
          </cell>
          <cell r="X180">
            <v>858</v>
          </cell>
          <cell r="Y180">
            <v>850</v>
          </cell>
          <cell r="Z180">
            <v>838</v>
          </cell>
          <cell r="AA180">
            <v>826</v>
          </cell>
        </row>
        <row r="181">
          <cell r="C181" t="str">
            <v>노리기</v>
          </cell>
          <cell r="H181">
            <v>99</v>
          </cell>
          <cell r="I181">
            <v>250</v>
          </cell>
          <cell r="J181">
            <v>99</v>
          </cell>
          <cell r="K181">
            <v>252</v>
          </cell>
          <cell r="L181">
            <v>103</v>
          </cell>
          <cell r="M181">
            <v>258</v>
          </cell>
          <cell r="N181">
            <v>103</v>
          </cell>
          <cell r="O181">
            <v>260</v>
          </cell>
          <cell r="P181" t="str">
            <v>아천</v>
          </cell>
          <cell r="S181" t="str">
            <v>소규모</v>
          </cell>
          <cell r="T181" t="str">
            <v>옥율</v>
          </cell>
          <cell r="U181">
            <v>2025</v>
          </cell>
          <cell r="V181">
            <v>260</v>
          </cell>
          <cell r="W181">
            <v>252</v>
          </cell>
          <cell r="X181">
            <v>250</v>
          </cell>
          <cell r="Y181">
            <v>247</v>
          </cell>
          <cell r="Z181">
            <v>245</v>
          </cell>
          <cell r="AA181">
            <v>241</v>
          </cell>
        </row>
        <row r="182">
          <cell r="C182" t="str">
            <v>밤주골</v>
          </cell>
          <cell r="H182">
            <v>15</v>
          </cell>
          <cell r="I182">
            <v>44</v>
          </cell>
          <cell r="J182">
            <v>15</v>
          </cell>
          <cell r="K182">
            <v>44</v>
          </cell>
          <cell r="L182">
            <v>15</v>
          </cell>
          <cell r="M182">
            <v>42</v>
          </cell>
          <cell r="N182">
            <v>15</v>
          </cell>
          <cell r="O182">
            <v>42</v>
          </cell>
          <cell r="P182" t="str">
            <v>아천</v>
          </cell>
          <cell r="S182" t="str">
            <v>미처리</v>
          </cell>
          <cell r="T182" t="str">
            <v>미처리</v>
          </cell>
          <cell r="V182">
            <v>42</v>
          </cell>
          <cell r="W182">
            <v>41</v>
          </cell>
          <cell r="X182">
            <v>40</v>
          </cell>
          <cell r="Y182">
            <v>40</v>
          </cell>
          <cell r="Z182">
            <v>40</v>
          </cell>
          <cell r="AA182">
            <v>39</v>
          </cell>
        </row>
        <row r="183">
          <cell r="C183" t="str">
            <v>자락내</v>
          </cell>
          <cell r="H183">
            <v>46</v>
          </cell>
          <cell r="I183">
            <v>102</v>
          </cell>
          <cell r="J183">
            <v>46</v>
          </cell>
          <cell r="K183">
            <v>103</v>
          </cell>
          <cell r="L183">
            <v>45</v>
          </cell>
          <cell r="M183">
            <v>99</v>
          </cell>
          <cell r="N183">
            <v>45</v>
          </cell>
          <cell r="O183">
            <v>100</v>
          </cell>
          <cell r="P183" t="str">
            <v>아천</v>
          </cell>
          <cell r="S183" t="str">
            <v>미처리</v>
          </cell>
          <cell r="T183" t="str">
            <v>미처리</v>
          </cell>
          <cell r="V183">
            <v>100</v>
          </cell>
          <cell r="W183">
            <v>97</v>
          </cell>
          <cell r="X183">
            <v>96</v>
          </cell>
          <cell r="Y183">
            <v>95</v>
          </cell>
          <cell r="Z183">
            <v>94</v>
          </cell>
          <cell r="AA183">
            <v>93</v>
          </cell>
        </row>
        <row r="184">
          <cell r="C184" t="str">
            <v>상남</v>
          </cell>
          <cell r="H184">
            <v>112</v>
          </cell>
          <cell r="I184">
            <v>221</v>
          </cell>
          <cell r="J184">
            <v>112</v>
          </cell>
          <cell r="K184">
            <v>223</v>
          </cell>
          <cell r="L184">
            <v>108</v>
          </cell>
          <cell r="M184">
            <v>203</v>
          </cell>
          <cell r="N184">
            <v>108</v>
          </cell>
          <cell r="O184">
            <v>205</v>
          </cell>
          <cell r="P184" t="str">
            <v>아천</v>
          </cell>
          <cell r="S184" t="str">
            <v>김천</v>
          </cell>
          <cell r="T184" t="str">
            <v>어모</v>
          </cell>
          <cell r="U184">
            <v>2020</v>
          </cell>
          <cell r="V184">
            <v>205</v>
          </cell>
          <cell r="W184">
            <v>199</v>
          </cell>
          <cell r="X184">
            <v>197</v>
          </cell>
          <cell r="Y184">
            <v>195</v>
          </cell>
          <cell r="Z184">
            <v>193</v>
          </cell>
          <cell r="AA184">
            <v>190</v>
          </cell>
        </row>
        <row r="185">
          <cell r="C185" t="str">
            <v>하남</v>
          </cell>
          <cell r="H185">
            <v>77</v>
          </cell>
          <cell r="I185">
            <v>166</v>
          </cell>
          <cell r="J185">
            <v>77</v>
          </cell>
          <cell r="K185">
            <v>167</v>
          </cell>
          <cell r="L185">
            <v>75</v>
          </cell>
          <cell r="M185">
            <v>153</v>
          </cell>
          <cell r="N185">
            <v>75</v>
          </cell>
          <cell r="O185">
            <v>154</v>
          </cell>
          <cell r="P185" t="str">
            <v>아천</v>
          </cell>
          <cell r="S185" t="str">
            <v>김천</v>
          </cell>
          <cell r="T185" t="str">
            <v>어모</v>
          </cell>
          <cell r="U185">
            <v>2020</v>
          </cell>
          <cell r="V185">
            <v>154</v>
          </cell>
          <cell r="W185">
            <v>149</v>
          </cell>
          <cell r="X185">
            <v>148</v>
          </cell>
          <cell r="Y185">
            <v>146</v>
          </cell>
          <cell r="Z185">
            <v>145</v>
          </cell>
          <cell r="AA185">
            <v>143</v>
          </cell>
        </row>
        <row r="186">
          <cell r="C186" t="str">
            <v>모산</v>
          </cell>
          <cell r="H186">
            <v>79</v>
          </cell>
          <cell r="I186">
            <v>168</v>
          </cell>
          <cell r="J186">
            <v>79</v>
          </cell>
          <cell r="K186">
            <v>169</v>
          </cell>
          <cell r="L186">
            <v>76</v>
          </cell>
          <cell r="M186">
            <v>155</v>
          </cell>
          <cell r="N186">
            <v>76</v>
          </cell>
          <cell r="O186">
            <v>156</v>
          </cell>
          <cell r="P186" t="str">
            <v>아천</v>
          </cell>
          <cell r="S186" t="str">
            <v>미처리</v>
          </cell>
          <cell r="T186" t="str">
            <v>미처리</v>
          </cell>
          <cell r="V186">
            <v>156</v>
          </cell>
          <cell r="W186">
            <v>151</v>
          </cell>
          <cell r="X186">
            <v>150</v>
          </cell>
          <cell r="Y186">
            <v>148</v>
          </cell>
          <cell r="Z186">
            <v>147</v>
          </cell>
          <cell r="AA186">
            <v>145</v>
          </cell>
        </row>
        <row r="187">
          <cell r="C187" t="str">
            <v>동산</v>
          </cell>
          <cell r="H187">
            <v>54</v>
          </cell>
          <cell r="I187">
            <v>93</v>
          </cell>
          <cell r="J187">
            <v>54</v>
          </cell>
          <cell r="K187">
            <v>94</v>
          </cell>
          <cell r="L187">
            <v>53</v>
          </cell>
          <cell r="M187">
            <v>92</v>
          </cell>
          <cell r="N187">
            <v>53</v>
          </cell>
          <cell r="O187">
            <v>93</v>
          </cell>
          <cell r="P187" t="str">
            <v>아천</v>
          </cell>
          <cell r="S187" t="str">
            <v>미처리</v>
          </cell>
          <cell r="T187" t="str">
            <v>미처리</v>
          </cell>
          <cell r="V187">
            <v>93</v>
          </cell>
          <cell r="W187">
            <v>90</v>
          </cell>
          <cell r="X187">
            <v>89</v>
          </cell>
          <cell r="Y187">
            <v>88</v>
          </cell>
          <cell r="Z187">
            <v>88</v>
          </cell>
          <cell r="AA187">
            <v>86</v>
          </cell>
        </row>
        <row r="188">
          <cell r="C188" t="str">
            <v>진목</v>
          </cell>
          <cell r="H188">
            <v>51</v>
          </cell>
          <cell r="I188">
            <v>130</v>
          </cell>
          <cell r="J188">
            <v>51</v>
          </cell>
          <cell r="K188">
            <v>131</v>
          </cell>
          <cell r="L188">
            <v>51</v>
          </cell>
          <cell r="M188">
            <v>124</v>
          </cell>
          <cell r="N188">
            <v>51</v>
          </cell>
          <cell r="O188">
            <v>125</v>
          </cell>
          <cell r="P188" t="str">
            <v>아천</v>
          </cell>
          <cell r="S188" t="str">
            <v>미처리</v>
          </cell>
          <cell r="T188" t="str">
            <v>미처리</v>
          </cell>
          <cell r="V188">
            <v>125</v>
          </cell>
          <cell r="W188">
            <v>121</v>
          </cell>
          <cell r="X188">
            <v>120</v>
          </cell>
          <cell r="Y188">
            <v>119</v>
          </cell>
          <cell r="Z188">
            <v>118</v>
          </cell>
          <cell r="AA188">
            <v>116</v>
          </cell>
        </row>
        <row r="189">
          <cell r="C189" t="str">
            <v>도구머리</v>
          </cell>
          <cell r="H189">
            <v>19</v>
          </cell>
          <cell r="I189">
            <v>49</v>
          </cell>
          <cell r="J189">
            <v>19</v>
          </cell>
          <cell r="K189">
            <v>49</v>
          </cell>
          <cell r="L189">
            <v>17</v>
          </cell>
          <cell r="M189">
            <v>45</v>
          </cell>
          <cell r="N189">
            <v>17</v>
          </cell>
          <cell r="O189">
            <v>45</v>
          </cell>
          <cell r="P189" t="str">
            <v>아천</v>
          </cell>
          <cell r="S189" t="str">
            <v>미처리</v>
          </cell>
          <cell r="T189" t="str">
            <v>미처리</v>
          </cell>
          <cell r="V189">
            <v>45</v>
          </cell>
          <cell r="W189">
            <v>44</v>
          </cell>
          <cell r="X189">
            <v>43</v>
          </cell>
          <cell r="Y189">
            <v>43</v>
          </cell>
          <cell r="Z189">
            <v>42</v>
          </cell>
          <cell r="AA189">
            <v>42</v>
          </cell>
        </row>
        <row r="190">
          <cell r="C190" t="str">
            <v>오청계</v>
          </cell>
          <cell r="H190">
            <v>15</v>
          </cell>
          <cell r="I190">
            <v>36</v>
          </cell>
          <cell r="J190">
            <v>15</v>
          </cell>
          <cell r="K190">
            <v>36</v>
          </cell>
          <cell r="L190">
            <v>16</v>
          </cell>
          <cell r="M190">
            <v>34</v>
          </cell>
          <cell r="N190">
            <v>16</v>
          </cell>
          <cell r="O190">
            <v>34</v>
          </cell>
          <cell r="P190" t="str">
            <v>아천</v>
          </cell>
          <cell r="S190" t="str">
            <v>미처리</v>
          </cell>
          <cell r="T190" t="str">
            <v>미처리</v>
          </cell>
          <cell r="V190">
            <v>34</v>
          </cell>
          <cell r="W190">
            <v>33</v>
          </cell>
          <cell r="X190">
            <v>33</v>
          </cell>
          <cell r="Y190">
            <v>32</v>
          </cell>
          <cell r="Z190">
            <v>32</v>
          </cell>
          <cell r="AA190">
            <v>32</v>
          </cell>
        </row>
        <row r="191">
          <cell r="C191" t="str">
            <v>하덕</v>
          </cell>
          <cell r="H191">
            <v>18</v>
          </cell>
          <cell r="I191">
            <v>42</v>
          </cell>
          <cell r="J191">
            <v>18</v>
          </cell>
          <cell r="K191">
            <v>42</v>
          </cell>
          <cell r="L191">
            <v>18</v>
          </cell>
          <cell r="M191">
            <v>42</v>
          </cell>
          <cell r="N191">
            <v>18</v>
          </cell>
          <cell r="O191">
            <v>42</v>
          </cell>
          <cell r="P191" t="str">
            <v>아천</v>
          </cell>
          <cell r="S191" t="str">
            <v>미처리</v>
          </cell>
          <cell r="T191" t="str">
            <v>미처리</v>
          </cell>
          <cell r="V191">
            <v>42</v>
          </cell>
          <cell r="W191">
            <v>41</v>
          </cell>
          <cell r="X191">
            <v>40</v>
          </cell>
          <cell r="Y191">
            <v>40</v>
          </cell>
          <cell r="Z191">
            <v>40</v>
          </cell>
          <cell r="AA191">
            <v>39</v>
          </cell>
        </row>
        <row r="192">
          <cell r="C192" t="str">
            <v>들말</v>
          </cell>
          <cell r="H192">
            <v>20</v>
          </cell>
          <cell r="I192">
            <v>53</v>
          </cell>
          <cell r="J192">
            <v>20</v>
          </cell>
          <cell r="K192">
            <v>53</v>
          </cell>
          <cell r="L192">
            <v>20</v>
          </cell>
          <cell r="M192">
            <v>53</v>
          </cell>
          <cell r="N192">
            <v>20</v>
          </cell>
          <cell r="O192">
            <v>53</v>
          </cell>
          <cell r="P192" t="str">
            <v>아천</v>
          </cell>
          <cell r="S192" t="str">
            <v>미처리</v>
          </cell>
          <cell r="T192" t="str">
            <v>미처리</v>
          </cell>
          <cell r="V192">
            <v>53</v>
          </cell>
          <cell r="W192">
            <v>51</v>
          </cell>
          <cell r="X192">
            <v>51</v>
          </cell>
          <cell r="Y192">
            <v>50</v>
          </cell>
          <cell r="Z192">
            <v>50</v>
          </cell>
          <cell r="AA192">
            <v>49</v>
          </cell>
        </row>
        <row r="193">
          <cell r="C193" t="str">
            <v>들미기</v>
          </cell>
          <cell r="H193">
            <v>34</v>
          </cell>
          <cell r="I193">
            <v>83</v>
          </cell>
          <cell r="J193">
            <v>34</v>
          </cell>
          <cell r="K193">
            <v>84</v>
          </cell>
          <cell r="L193">
            <v>33</v>
          </cell>
          <cell r="M193">
            <v>79</v>
          </cell>
          <cell r="N193">
            <v>33</v>
          </cell>
          <cell r="O193">
            <v>80</v>
          </cell>
          <cell r="P193" t="str">
            <v>아천</v>
          </cell>
          <cell r="S193" t="str">
            <v>미처리</v>
          </cell>
          <cell r="T193" t="str">
            <v>미처리</v>
          </cell>
          <cell r="V193">
            <v>80</v>
          </cell>
          <cell r="W193">
            <v>78</v>
          </cell>
          <cell r="X193">
            <v>77</v>
          </cell>
          <cell r="Y193">
            <v>76</v>
          </cell>
          <cell r="Z193">
            <v>75</v>
          </cell>
          <cell r="AA193">
            <v>74</v>
          </cell>
        </row>
        <row r="194">
          <cell r="C194" t="str">
            <v>상덕</v>
          </cell>
          <cell r="H194">
            <v>42</v>
          </cell>
          <cell r="I194">
            <v>81</v>
          </cell>
          <cell r="J194">
            <v>42</v>
          </cell>
          <cell r="K194">
            <v>82</v>
          </cell>
          <cell r="L194">
            <v>39</v>
          </cell>
          <cell r="M194">
            <v>80</v>
          </cell>
          <cell r="N194">
            <v>39</v>
          </cell>
          <cell r="O194">
            <v>81</v>
          </cell>
          <cell r="P194" t="str">
            <v>아천</v>
          </cell>
          <cell r="S194" t="str">
            <v>소규모</v>
          </cell>
          <cell r="T194" t="str">
            <v>덕마</v>
          </cell>
          <cell r="U194">
            <v>2013</v>
          </cell>
          <cell r="V194">
            <v>81</v>
          </cell>
          <cell r="W194">
            <v>79</v>
          </cell>
          <cell r="X194">
            <v>78</v>
          </cell>
          <cell r="Y194">
            <v>77</v>
          </cell>
          <cell r="Z194">
            <v>76</v>
          </cell>
          <cell r="AA194">
            <v>75</v>
          </cell>
        </row>
        <row r="195">
          <cell r="C195" t="str">
            <v>못안</v>
          </cell>
          <cell r="H195">
            <v>7</v>
          </cell>
          <cell r="I195">
            <v>14</v>
          </cell>
          <cell r="J195">
            <v>7</v>
          </cell>
          <cell r="K195">
            <v>14</v>
          </cell>
          <cell r="L195">
            <v>6</v>
          </cell>
          <cell r="M195">
            <v>14</v>
          </cell>
          <cell r="N195">
            <v>6</v>
          </cell>
          <cell r="O195">
            <v>14</v>
          </cell>
          <cell r="P195" t="str">
            <v>아천</v>
          </cell>
          <cell r="S195" t="str">
            <v>미처리</v>
          </cell>
          <cell r="T195" t="str">
            <v>미처리</v>
          </cell>
          <cell r="V195">
            <v>14</v>
          </cell>
          <cell r="W195">
            <v>14</v>
          </cell>
          <cell r="X195">
            <v>13</v>
          </cell>
          <cell r="Y195">
            <v>13</v>
          </cell>
          <cell r="Z195">
            <v>13</v>
          </cell>
          <cell r="AA195">
            <v>13</v>
          </cell>
        </row>
        <row r="196">
          <cell r="C196" t="str">
            <v>갈마</v>
          </cell>
          <cell r="H196">
            <v>33</v>
          </cell>
          <cell r="I196">
            <v>58</v>
          </cell>
          <cell r="J196">
            <v>33</v>
          </cell>
          <cell r="K196">
            <v>58</v>
          </cell>
          <cell r="L196">
            <v>28</v>
          </cell>
          <cell r="M196">
            <v>48</v>
          </cell>
          <cell r="N196">
            <v>28</v>
          </cell>
          <cell r="O196">
            <v>48</v>
          </cell>
          <cell r="P196" t="str">
            <v>아천</v>
          </cell>
          <cell r="S196" t="str">
            <v>소규모</v>
          </cell>
          <cell r="T196" t="str">
            <v>갈마</v>
          </cell>
          <cell r="U196">
            <v>2013</v>
          </cell>
          <cell r="V196">
            <v>48</v>
          </cell>
          <cell r="W196">
            <v>47</v>
          </cell>
          <cell r="X196">
            <v>46</v>
          </cell>
          <cell r="Y196">
            <v>46</v>
          </cell>
          <cell r="Z196">
            <v>45</v>
          </cell>
          <cell r="AA196">
            <v>45</v>
          </cell>
        </row>
        <row r="197">
          <cell r="C197" t="str">
            <v>신풍(어모)</v>
          </cell>
          <cell r="H197">
            <v>27</v>
          </cell>
          <cell r="I197">
            <v>46</v>
          </cell>
          <cell r="J197">
            <v>27</v>
          </cell>
          <cell r="K197">
            <v>46</v>
          </cell>
          <cell r="L197">
            <v>27</v>
          </cell>
          <cell r="M197">
            <v>47</v>
          </cell>
          <cell r="N197">
            <v>27</v>
          </cell>
          <cell r="O197">
            <v>47</v>
          </cell>
          <cell r="P197" t="str">
            <v>아천</v>
          </cell>
          <cell r="S197" t="str">
            <v>소규모</v>
          </cell>
          <cell r="T197" t="str">
            <v>신풍</v>
          </cell>
          <cell r="U197">
            <v>2013</v>
          </cell>
          <cell r="V197">
            <v>47</v>
          </cell>
          <cell r="W197">
            <v>46</v>
          </cell>
          <cell r="X197">
            <v>45</v>
          </cell>
          <cell r="Y197">
            <v>45</v>
          </cell>
          <cell r="Z197">
            <v>44</v>
          </cell>
          <cell r="AA197">
            <v>44</v>
          </cell>
        </row>
        <row r="198">
          <cell r="C198" t="str">
            <v>하현</v>
          </cell>
          <cell r="H198">
            <v>12</v>
          </cell>
          <cell r="I198">
            <v>24</v>
          </cell>
          <cell r="J198">
            <v>12</v>
          </cell>
          <cell r="K198">
            <v>24</v>
          </cell>
          <cell r="L198">
            <v>12</v>
          </cell>
          <cell r="M198">
            <v>24</v>
          </cell>
          <cell r="N198">
            <v>12</v>
          </cell>
          <cell r="O198">
            <v>24</v>
          </cell>
          <cell r="P198" t="str">
            <v>아천</v>
          </cell>
          <cell r="S198" t="str">
            <v>미처리</v>
          </cell>
          <cell r="T198" t="str">
            <v>미처리</v>
          </cell>
          <cell r="V198">
            <v>24</v>
          </cell>
          <cell r="W198">
            <v>23</v>
          </cell>
          <cell r="X198">
            <v>23</v>
          </cell>
          <cell r="Y198">
            <v>23</v>
          </cell>
          <cell r="Z198">
            <v>23</v>
          </cell>
          <cell r="AA198">
            <v>22</v>
          </cell>
        </row>
        <row r="199">
          <cell r="C199" t="str">
            <v>상현</v>
          </cell>
          <cell r="H199">
            <v>4</v>
          </cell>
          <cell r="I199">
            <v>8</v>
          </cell>
          <cell r="J199">
            <v>4</v>
          </cell>
          <cell r="K199">
            <v>8</v>
          </cell>
          <cell r="L199">
            <v>4</v>
          </cell>
          <cell r="M199">
            <v>8</v>
          </cell>
          <cell r="N199">
            <v>4</v>
          </cell>
          <cell r="O199">
            <v>8</v>
          </cell>
          <cell r="P199" t="str">
            <v>아천</v>
          </cell>
          <cell r="S199" t="str">
            <v>미처리</v>
          </cell>
          <cell r="T199" t="str">
            <v>미처리</v>
          </cell>
          <cell r="V199">
            <v>8</v>
          </cell>
          <cell r="W199">
            <v>8</v>
          </cell>
          <cell r="X199">
            <v>8</v>
          </cell>
          <cell r="Y199">
            <v>8</v>
          </cell>
          <cell r="Z199">
            <v>8</v>
          </cell>
          <cell r="AA199">
            <v>7</v>
          </cell>
        </row>
        <row r="200">
          <cell r="C200" t="str">
            <v>중현</v>
          </cell>
          <cell r="H200">
            <v>16</v>
          </cell>
          <cell r="I200">
            <v>32</v>
          </cell>
          <cell r="J200">
            <v>16</v>
          </cell>
          <cell r="K200">
            <v>32</v>
          </cell>
          <cell r="L200">
            <v>16</v>
          </cell>
          <cell r="M200">
            <v>32</v>
          </cell>
          <cell r="N200">
            <v>16</v>
          </cell>
          <cell r="O200">
            <v>32</v>
          </cell>
          <cell r="P200" t="str">
            <v>아천</v>
          </cell>
          <cell r="S200" t="str">
            <v>미처리</v>
          </cell>
          <cell r="T200" t="str">
            <v>미처리</v>
          </cell>
          <cell r="V200">
            <v>32</v>
          </cell>
          <cell r="W200">
            <v>31</v>
          </cell>
          <cell r="X200">
            <v>31</v>
          </cell>
          <cell r="Y200">
            <v>30</v>
          </cell>
          <cell r="Z200">
            <v>30</v>
          </cell>
          <cell r="AA200">
            <v>30</v>
          </cell>
        </row>
        <row r="201">
          <cell r="C201" t="str">
            <v>신현</v>
          </cell>
          <cell r="H201">
            <v>7</v>
          </cell>
          <cell r="I201">
            <v>13</v>
          </cell>
          <cell r="J201">
            <v>7</v>
          </cell>
          <cell r="K201">
            <v>13</v>
          </cell>
          <cell r="L201">
            <v>7</v>
          </cell>
          <cell r="M201">
            <v>13</v>
          </cell>
          <cell r="N201">
            <v>7</v>
          </cell>
          <cell r="O201">
            <v>13</v>
          </cell>
          <cell r="P201" t="str">
            <v>아천</v>
          </cell>
          <cell r="S201" t="str">
            <v>미처리</v>
          </cell>
          <cell r="T201" t="str">
            <v>미처리</v>
          </cell>
          <cell r="V201">
            <v>13</v>
          </cell>
          <cell r="W201">
            <v>13</v>
          </cell>
          <cell r="X201">
            <v>12</v>
          </cell>
          <cell r="Y201">
            <v>12</v>
          </cell>
          <cell r="Z201">
            <v>12</v>
          </cell>
          <cell r="AA201">
            <v>12</v>
          </cell>
        </row>
        <row r="202">
          <cell r="C202" t="str">
            <v>송정</v>
          </cell>
          <cell r="H202">
            <v>22</v>
          </cell>
          <cell r="I202">
            <v>48</v>
          </cell>
          <cell r="J202">
            <v>22</v>
          </cell>
          <cell r="K202">
            <v>48</v>
          </cell>
          <cell r="L202">
            <v>22</v>
          </cell>
          <cell r="M202">
            <v>49</v>
          </cell>
          <cell r="N202">
            <v>22</v>
          </cell>
          <cell r="O202">
            <v>49</v>
          </cell>
          <cell r="P202" t="str">
            <v>아천</v>
          </cell>
          <cell r="S202" t="str">
            <v>미처리</v>
          </cell>
          <cell r="T202" t="str">
            <v>미처리</v>
          </cell>
          <cell r="V202">
            <v>49</v>
          </cell>
          <cell r="W202">
            <v>48</v>
          </cell>
          <cell r="X202">
            <v>47</v>
          </cell>
          <cell r="Y202">
            <v>47</v>
          </cell>
          <cell r="Z202">
            <v>46</v>
          </cell>
          <cell r="AA202">
            <v>46</v>
          </cell>
        </row>
        <row r="203">
          <cell r="C203" t="str">
            <v>두원</v>
          </cell>
          <cell r="H203">
            <v>5</v>
          </cell>
          <cell r="I203">
            <v>6</v>
          </cell>
          <cell r="J203">
            <v>5</v>
          </cell>
          <cell r="K203">
            <v>6</v>
          </cell>
          <cell r="L203">
            <v>5</v>
          </cell>
          <cell r="M203">
            <v>6</v>
          </cell>
          <cell r="N203">
            <v>5</v>
          </cell>
          <cell r="O203">
            <v>6</v>
          </cell>
          <cell r="P203" t="str">
            <v>아천</v>
          </cell>
          <cell r="S203" t="str">
            <v>미처리</v>
          </cell>
          <cell r="T203" t="str">
            <v>미처리</v>
          </cell>
          <cell r="V203">
            <v>6</v>
          </cell>
          <cell r="W203">
            <v>6</v>
          </cell>
          <cell r="X203">
            <v>6</v>
          </cell>
          <cell r="Y203">
            <v>6</v>
          </cell>
          <cell r="Z203">
            <v>6</v>
          </cell>
          <cell r="AA203">
            <v>6</v>
          </cell>
        </row>
        <row r="204">
          <cell r="C204" t="str">
            <v>여남</v>
          </cell>
          <cell r="H204">
            <v>40</v>
          </cell>
          <cell r="I204">
            <v>81</v>
          </cell>
          <cell r="J204">
            <v>40</v>
          </cell>
          <cell r="K204">
            <v>82</v>
          </cell>
          <cell r="L204">
            <v>39</v>
          </cell>
          <cell r="M204">
            <v>82</v>
          </cell>
          <cell r="N204">
            <v>39</v>
          </cell>
          <cell r="O204">
            <v>83</v>
          </cell>
          <cell r="P204" t="str">
            <v>아천</v>
          </cell>
          <cell r="S204" t="str">
            <v>미처리</v>
          </cell>
          <cell r="T204" t="str">
            <v>미처리</v>
          </cell>
          <cell r="V204">
            <v>83</v>
          </cell>
          <cell r="W204">
            <v>81</v>
          </cell>
          <cell r="X204">
            <v>80</v>
          </cell>
          <cell r="Y204">
            <v>79</v>
          </cell>
          <cell r="Z204">
            <v>78</v>
          </cell>
          <cell r="AA204">
            <v>77</v>
          </cell>
        </row>
        <row r="205">
          <cell r="C205" t="str">
            <v>유점</v>
          </cell>
          <cell r="H205">
            <v>4</v>
          </cell>
          <cell r="I205">
            <v>6</v>
          </cell>
          <cell r="J205">
            <v>4</v>
          </cell>
          <cell r="K205">
            <v>6</v>
          </cell>
          <cell r="L205">
            <v>4</v>
          </cell>
          <cell r="M205">
            <v>6</v>
          </cell>
          <cell r="N205">
            <v>4</v>
          </cell>
          <cell r="O205">
            <v>6</v>
          </cell>
          <cell r="P205" t="str">
            <v>아천</v>
          </cell>
          <cell r="S205" t="str">
            <v>미처리</v>
          </cell>
          <cell r="T205" t="str">
            <v>미처리</v>
          </cell>
          <cell r="V205">
            <v>6</v>
          </cell>
          <cell r="W205">
            <v>6</v>
          </cell>
          <cell r="X205">
            <v>6</v>
          </cell>
          <cell r="Y205">
            <v>6</v>
          </cell>
          <cell r="Z205">
            <v>6</v>
          </cell>
          <cell r="AA205">
            <v>6</v>
          </cell>
        </row>
        <row r="206">
          <cell r="C206" t="str">
            <v>미륵당</v>
          </cell>
          <cell r="H206">
            <v>23</v>
          </cell>
          <cell r="I206">
            <v>49</v>
          </cell>
          <cell r="J206">
            <v>23</v>
          </cell>
          <cell r="K206">
            <v>49</v>
          </cell>
          <cell r="L206">
            <v>24</v>
          </cell>
          <cell r="M206">
            <v>51</v>
          </cell>
          <cell r="N206">
            <v>24</v>
          </cell>
          <cell r="O206">
            <v>51</v>
          </cell>
          <cell r="P206" t="str">
            <v>아천</v>
          </cell>
          <cell r="S206" t="str">
            <v>미처리</v>
          </cell>
          <cell r="T206" t="str">
            <v>미처리</v>
          </cell>
          <cell r="V206">
            <v>51</v>
          </cell>
          <cell r="W206">
            <v>49</v>
          </cell>
          <cell r="X206">
            <v>49</v>
          </cell>
          <cell r="Y206">
            <v>49</v>
          </cell>
          <cell r="Z206">
            <v>48</v>
          </cell>
          <cell r="AA206">
            <v>47</v>
          </cell>
        </row>
        <row r="207">
          <cell r="C207" t="str">
            <v>평성</v>
          </cell>
          <cell r="H207">
            <v>39</v>
          </cell>
          <cell r="I207">
            <v>71</v>
          </cell>
          <cell r="J207">
            <v>39</v>
          </cell>
          <cell r="K207">
            <v>72</v>
          </cell>
          <cell r="L207">
            <v>39</v>
          </cell>
          <cell r="M207">
            <v>73</v>
          </cell>
          <cell r="N207">
            <v>39</v>
          </cell>
          <cell r="O207">
            <v>74</v>
          </cell>
          <cell r="P207" t="str">
            <v>아천</v>
          </cell>
          <cell r="S207" t="str">
            <v>미처리</v>
          </cell>
          <cell r="T207" t="str">
            <v>미처리</v>
          </cell>
          <cell r="V207">
            <v>74</v>
          </cell>
          <cell r="W207">
            <v>72</v>
          </cell>
          <cell r="X207">
            <v>71</v>
          </cell>
          <cell r="Y207">
            <v>70</v>
          </cell>
          <cell r="Z207">
            <v>70</v>
          </cell>
          <cell r="AA207">
            <v>69</v>
          </cell>
        </row>
        <row r="208">
          <cell r="C208" t="str">
            <v>사촌</v>
          </cell>
          <cell r="H208">
            <v>13</v>
          </cell>
          <cell r="I208">
            <v>27</v>
          </cell>
          <cell r="J208">
            <v>13</v>
          </cell>
          <cell r="K208">
            <v>27</v>
          </cell>
          <cell r="L208">
            <v>13</v>
          </cell>
          <cell r="M208">
            <v>28</v>
          </cell>
          <cell r="N208">
            <v>13</v>
          </cell>
          <cell r="O208">
            <v>28</v>
          </cell>
          <cell r="P208" t="str">
            <v>아천</v>
          </cell>
          <cell r="S208" t="str">
            <v>미처리</v>
          </cell>
          <cell r="T208" t="str">
            <v>미처리</v>
          </cell>
          <cell r="V208">
            <v>28</v>
          </cell>
          <cell r="W208">
            <v>27</v>
          </cell>
          <cell r="X208">
            <v>27</v>
          </cell>
          <cell r="Y208">
            <v>27</v>
          </cell>
          <cell r="Z208">
            <v>26</v>
          </cell>
          <cell r="AA208">
            <v>26</v>
          </cell>
        </row>
        <row r="209">
          <cell r="C209" t="str">
            <v>봉대</v>
          </cell>
          <cell r="H209">
            <v>20</v>
          </cell>
          <cell r="I209">
            <v>42</v>
          </cell>
          <cell r="J209">
            <v>20</v>
          </cell>
          <cell r="K209">
            <v>42</v>
          </cell>
          <cell r="L209">
            <v>20</v>
          </cell>
          <cell r="M209">
            <v>44</v>
          </cell>
          <cell r="N209">
            <v>20</v>
          </cell>
          <cell r="O209">
            <v>44</v>
          </cell>
          <cell r="P209" t="str">
            <v>아천</v>
          </cell>
          <cell r="S209" t="str">
            <v>미처리</v>
          </cell>
          <cell r="T209" t="str">
            <v>미처리</v>
          </cell>
          <cell r="V209">
            <v>44</v>
          </cell>
          <cell r="W209">
            <v>43</v>
          </cell>
          <cell r="X209">
            <v>42</v>
          </cell>
          <cell r="Y209">
            <v>42</v>
          </cell>
          <cell r="Z209">
            <v>41</v>
          </cell>
          <cell r="AA209">
            <v>41</v>
          </cell>
        </row>
        <row r="210">
          <cell r="C210" t="str">
            <v>능청</v>
          </cell>
          <cell r="H210">
            <v>27</v>
          </cell>
          <cell r="I210">
            <v>65</v>
          </cell>
          <cell r="J210">
            <v>27</v>
          </cell>
          <cell r="K210">
            <v>65</v>
          </cell>
          <cell r="L210">
            <v>25</v>
          </cell>
          <cell r="M210">
            <v>63</v>
          </cell>
          <cell r="N210">
            <v>25</v>
          </cell>
          <cell r="O210">
            <v>64</v>
          </cell>
          <cell r="P210" t="str">
            <v>아천</v>
          </cell>
          <cell r="S210" t="str">
            <v>소규모</v>
          </cell>
          <cell r="T210" t="str">
            <v>능치</v>
          </cell>
          <cell r="U210">
            <v>2020</v>
          </cell>
          <cell r="V210">
            <v>64</v>
          </cell>
          <cell r="W210">
            <v>62</v>
          </cell>
          <cell r="X210">
            <v>61</v>
          </cell>
          <cell r="Y210">
            <v>61</v>
          </cell>
          <cell r="Z210">
            <v>60</v>
          </cell>
          <cell r="AA210">
            <v>59</v>
          </cell>
        </row>
        <row r="211">
          <cell r="C211" t="str">
            <v>도치랑</v>
          </cell>
          <cell r="H211">
            <v>80</v>
          </cell>
          <cell r="I211">
            <v>129</v>
          </cell>
          <cell r="J211">
            <v>80</v>
          </cell>
          <cell r="K211">
            <v>130</v>
          </cell>
          <cell r="L211">
            <v>73</v>
          </cell>
          <cell r="M211">
            <v>122</v>
          </cell>
          <cell r="N211">
            <v>73</v>
          </cell>
          <cell r="O211">
            <v>123</v>
          </cell>
          <cell r="P211" t="str">
            <v>아천</v>
          </cell>
          <cell r="S211" t="str">
            <v>소규모</v>
          </cell>
          <cell r="T211" t="str">
            <v>능치</v>
          </cell>
          <cell r="U211">
            <v>2020</v>
          </cell>
          <cell r="V211">
            <v>123</v>
          </cell>
          <cell r="W211">
            <v>119</v>
          </cell>
          <cell r="X211">
            <v>118</v>
          </cell>
          <cell r="Y211">
            <v>117</v>
          </cell>
          <cell r="Z211">
            <v>116</v>
          </cell>
          <cell r="AA211">
            <v>114</v>
          </cell>
        </row>
        <row r="212">
          <cell r="C212" t="str">
            <v>용문산</v>
          </cell>
          <cell r="H212">
            <v>130</v>
          </cell>
          <cell r="I212">
            <v>213</v>
          </cell>
          <cell r="J212">
            <v>130</v>
          </cell>
          <cell r="K212">
            <v>215</v>
          </cell>
          <cell r="L212">
            <v>136</v>
          </cell>
          <cell r="M212">
            <v>225</v>
          </cell>
          <cell r="N212">
            <v>136</v>
          </cell>
          <cell r="O212">
            <v>227</v>
          </cell>
          <cell r="P212" t="str">
            <v>아천</v>
          </cell>
          <cell r="S212" t="str">
            <v>소규모</v>
          </cell>
          <cell r="T212" t="str">
            <v>능치</v>
          </cell>
          <cell r="U212">
            <v>2020</v>
          </cell>
          <cell r="V212">
            <v>227</v>
          </cell>
          <cell r="W212">
            <v>220</v>
          </cell>
          <cell r="X212">
            <v>218</v>
          </cell>
          <cell r="Y212">
            <v>216</v>
          </cell>
          <cell r="Z212">
            <v>214</v>
          </cell>
          <cell r="AA212">
            <v>211</v>
          </cell>
        </row>
        <row r="213">
          <cell r="C213" t="str">
            <v>능점</v>
          </cell>
          <cell r="H213">
            <v>148</v>
          </cell>
          <cell r="I213">
            <v>392</v>
          </cell>
          <cell r="J213">
            <v>148</v>
          </cell>
          <cell r="K213">
            <v>395</v>
          </cell>
          <cell r="L213">
            <v>140</v>
          </cell>
          <cell r="M213">
            <v>375</v>
          </cell>
          <cell r="N213">
            <v>140</v>
          </cell>
          <cell r="O213">
            <v>378</v>
          </cell>
          <cell r="P213" t="str">
            <v>아천</v>
          </cell>
          <cell r="S213" t="str">
            <v>소규모</v>
          </cell>
          <cell r="T213" t="str">
            <v>능치</v>
          </cell>
          <cell r="U213">
            <v>2020</v>
          </cell>
          <cell r="V213">
            <v>378</v>
          </cell>
          <cell r="W213">
            <v>367</v>
          </cell>
          <cell r="X213">
            <v>363</v>
          </cell>
          <cell r="Y213">
            <v>360</v>
          </cell>
          <cell r="Z213">
            <v>356</v>
          </cell>
          <cell r="AA213">
            <v>351</v>
          </cell>
        </row>
        <row r="214">
          <cell r="C214" t="str">
            <v>구사리</v>
          </cell>
          <cell r="H214">
            <v>67</v>
          </cell>
          <cell r="I214">
            <v>133</v>
          </cell>
          <cell r="J214">
            <v>67</v>
          </cell>
          <cell r="K214">
            <v>134</v>
          </cell>
          <cell r="L214">
            <v>68</v>
          </cell>
          <cell r="M214">
            <v>139</v>
          </cell>
          <cell r="N214">
            <v>68</v>
          </cell>
          <cell r="O214">
            <v>140</v>
          </cell>
          <cell r="P214" t="str">
            <v>아천</v>
          </cell>
          <cell r="S214" t="str">
            <v>소규모</v>
          </cell>
          <cell r="T214" t="str">
            <v>도암</v>
          </cell>
          <cell r="U214">
            <v>2020</v>
          </cell>
          <cell r="V214">
            <v>140</v>
          </cell>
          <cell r="W214">
            <v>136</v>
          </cell>
          <cell r="X214">
            <v>134</v>
          </cell>
          <cell r="Y214">
            <v>133</v>
          </cell>
          <cell r="Z214">
            <v>132</v>
          </cell>
          <cell r="AA214">
            <v>130</v>
          </cell>
        </row>
        <row r="215">
          <cell r="C215" t="str">
            <v>본리(어모)</v>
          </cell>
          <cell r="H215">
            <v>45</v>
          </cell>
          <cell r="I215">
            <v>121</v>
          </cell>
          <cell r="J215">
            <v>45</v>
          </cell>
          <cell r="K215">
            <v>122</v>
          </cell>
          <cell r="L215">
            <v>45</v>
          </cell>
          <cell r="M215">
            <v>114</v>
          </cell>
          <cell r="N215">
            <v>45</v>
          </cell>
          <cell r="O215">
            <v>115</v>
          </cell>
          <cell r="P215" t="str">
            <v>아천</v>
          </cell>
          <cell r="S215" t="str">
            <v>소규모</v>
          </cell>
          <cell r="T215" t="str">
            <v>도암</v>
          </cell>
          <cell r="U215">
            <v>2020</v>
          </cell>
          <cell r="V215">
            <v>115</v>
          </cell>
          <cell r="W215">
            <v>112</v>
          </cell>
          <cell r="X215">
            <v>110</v>
          </cell>
          <cell r="Y215">
            <v>109</v>
          </cell>
          <cell r="Z215">
            <v>108</v>
          </cell>
          <cell r="AA215">
            <v>107</v>
          </cell>
        </row>
        <row r="216">
          <cell r="C216" t="str">
            <v>비남</v>
          </cell>
          <cell r="H216">
            <v>10</v>
          </cell>
          <cell r="I216">
            <v>20</v>
          </cell>
          <cell r="J216">
            <v>10</v>
          </cell>
          <cell r="K216">
            <v>20</v>
          </cell>
          <cell r="L216">
            <v>10</v>
          </cell>
          <cell r="M216">
            <v>19</v>
          </cell>
          <cell r="N216">
            <v>10</v>
          </cell>
          <cell r="O216">
            <v>19</v>
          </cell>
          <cell r="P216" t="str">
            <v>아천</v>
          </cell>
          <cell r="S216" t="str">
            <v>미처리</v>
          </cell>
          <cell r="T216" t="str">
            <v>미처리</v>
          </cell>
          <cell r="V216">
            <v>19</v>
          </cell>
          <cell r="W216">
            <v>18</v>
          </cell>
          <cell r="X216">
            <v>18</v>
          </cell>
          <cell r="Y216">
            <v>18</v>
          </cell>
          <cell r="Z216">
            <v>18</v>
          </cell>
          <cell r="AA216">
            <v>18</v>
          </cell>
        </row>
        <row r="217">
          <cell r="C217" t="str">
            <v>그린빌리지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 t="str">
            <v>아천</v>
          </cell>
          <cell r="S217" t="str">
            <v>소규모</v>
          </cell>
          <cell r="T217" t="str">
            <v>그린빌리지</v>
          </cell>
          <cell r="U217">
            <v>2020</v>
          </cell>
          <cell r="V217">
            <v>0</v>
          </cell>
          <cell r="W217">
            <v>0</v>
          </cell>
          <cell r="X217">
            <v>156</v>
          </cell>
          <cell r="Y217">
            <v>156</v>
          </cell>
          <cell r="Z217">
            <v>156</v>
          </cell>
          <cell r="AA217">
            <v>156</v>
          </cell>
        </row>
        <row r="218">
          <cell r="C218" t="str">
            <v>신기</v>
          </cell>
          <cell r="H218">
            <v>28</v>
          </cell>
          <cell r="I218">
            <v>67</v>
          </cell>
          <cell r="J218">
            <v>28</v>
          </cell>
          <cell r="K218">
            <v>68</v>
          </cell>
          <cell r="L218">
            <v>27</v>
          </cell>
          <cell r="M218">
            <v>64</v>
          </cell>
          <cell r="N218">
            <v>27</v>
          </cell>
          <cell r="O218">
            <v>65</v>
          </cell>
          <cell r="P218" t="str">
            <v>아천</v>
          </cell>
          <cell r="S218" t="str">
            <v>소규모</v>
          </cell>
          <cell r="T218" t="str">
            <v>도암</v>
          </cell>
          <cell r="U218">
            <v>2020</v>
          </cell>
          <cell r="V218">
            <v>65</v>
          </cell>
          <cell r="W218">
            <v>63</v>
          </cell>
          <cell r="X218">
            <v>62</v>
          </cell>
          <cell r="Y218">
            <v>62</v>
          </cell>
          <cell r="Z218">
            <v>61</v>
          </cell>
          <cell r="AA218">
            <v>60</v>
          </cell>
        </row>
        <row r="219">
          <cell r="C219" t="str">
            <v>은석</v>
          </cell>
          <cell r="H219">
            <v>37</v>
          </cell>
          <cell r="I219">
            <v>73</v>
          </cell>
          <cell r="J219">
            <v>37</v>
          </cell>
          <cell r="K219">
            <v>74</v>
          </cell>
          <cell r="L219">
            <v>38</v>
          </cell>
          <cell r="M219">
            <v>78</v>
          </cell>
          <cell r="N219">
            <v>38</v>
          </cell>
          <cell r="O219">
            <v>79</v>
          </cell>
          <cell r="P219" t="str">
            <v>아천</v>
          </cell>
          <cell r="S219" t="str">
            <v>소규모</v>
          </cell>
          <cell r="T219" t="str">
            <v>도암</v>
          </cell>
          <cell r="U219">
            <v>2020</v>
          </cell>
          <cell r="V219">
            <v>79</v>
          </cell>
          <cell r="W219">
            <v>77</v>
          </cell>
          <cell r="X219">
            <v>76</v>
          </cell>
          <cell r="Y219">
            <v>75</v>
          </cell>
          <cell r="Z219">
            <v>74</v>
          </cell>
          <cell r="AA219">
            <v>73</v>
          </cell>
        </row>
        <row r="220">
          <cell r="C220" t="str">
            <v>봉황</v>
          </cell>
          <cell r="H220">
            <v>45</v>
          </cell>
          <cell r="I220">
            <v>76</v>
          </cell>
          <cell r="J220">
            <v>45</v>
          </cell>
          <cell r="K220">
            <v>77</v>
          </cell>
          <cell r="L220">
            <v>43</v>
          </cell>
          <cell r="M220">
            <v>79</v>
          </cell>
          <cell r="N220">
            <v>43</v>
          </cell>
          <cell r="O220">
            <v>80</v>
          </cell>
          <cell r="P220" t="str">
            <v>아천</v>
          </cell>
          <cell r="S220" t="str">
            <v>소규모</v>
          </cell>
          <cell r="T220" t="str">
            <v>도암</v>
          </cell>
          <cell r="U220">
            <v>2020</v>
          </cell>
          <cell r="V220">
            <v>80</v>
          </cell>
          <cell r="W220">
            <v>78</v>
          </cell>
          <cell r="X220">
            <v>77</v>
          </cell>
          <cell r="Y220">
            <v>76</v>
          </cell>
          <cell r="Z220">
            <v>75</v>
          </cell>
          <cell r="AA220">
            <v>74</v>
          </cell>
        </row>
        <row r="221">
          <cell r="C221" t="str">
            <v>마지미</v>
          </cell>
          <cell r="H221">
            <v>55</v>
          </cell>
          <cell r="I221">
            <v>127</v>
          </cell>
          <cell r="J221">
            <v>55</v>
          </cell>
          <cell r="K221">
            <v>128</v>
          </cell>
          <cell r="L221">
            <v>57</v>
          </cell>
          <cell r="M221">
            <v>125</v>
          </cell>
          <cell r="N221">
            <v>57</v>
          </cell>
          <cell r="O221">
            <v>126</v>
          </cell>
          <cell r="P221" t="str">
            <v>아천</v>
          </cell>
          <cell r="S221" t="str">
            <v>미처리</v>
          </cell>
          <cell r="T221" t="str">
            <v>미처리</v>
          </cell>
          <cell r="V221">
            <v>126</v>
          </cell>
          <cell r="W221">
            <v>122</v>
          </cell>
          <cell r="X221">
            <v>121</v>
          </cell>
          <cell r="Y221">
            <v>120</v>
          </cell>
          <cell r="Z221">
            <v>119</v>
          </cell>
          <cell r="AA221">
            <v>117</v>
          </cell>
        </row>
        <row r="222">
          <cell r="C222" t="str">
            <v>동리</v>
          </cell>
          <cell r="H222">
            <v>76</v>
          </cell>
          <cell r="I222">
            <v>169</v>
          </cell>
          <cell r="J222">
            <v>76</v>
          </cell>
          <cell r="K222">
            <v>171</v>
          </cell>
          <cell r="L222">
            <v>78</v>
          </cell>
          <cell r="M222">
            <v>175</v>
          </cell>
          <cell r="N222">
            <v>78</v>
          </cell>
          <cell r="O222">
            <v>180</v>
          </cell>
          <cell r="P222" t="str">
            <v>아천</v>
          </cell>
          <cell r="S222" t="str">
            <v>소규모</v>
          </cell>
          <cell r="T222" t="str">
            <v>도암</v>
          </cell>
          <cell r="U222">
            <v>2020</v>
          </cell>
          <cell r="V222">
            <v>180</v>
          </cell>
          <cell r="W222">
            <v>168</v>
          </cell>
          <cell r="X222">
            <v>167</v>
          </cell>
          <cell r="Y222">
            <v>166</v>
          </cell>
          <cell r="Z222">
            <v>171</v>
          </cell>
          <cell r="AA222">
            <v>166</v>
          </cell>
        </row>
        <row r="223">
          <cell r="H223">
            <v>1577</v>
          </cell>
          <cell r="I223">
            <v>3678</v>
          </cell>
          <cell r="J223">
            <v>1577</v>
          </cell>
          <cell r="K223">
            <v>3718</v>
          </cell>
          <cell r="L223">
            <v>1581</v>
          </cell>
          <cell r="M223">
            <v>3615</v>
          </cell>
          <cell r="N223">
            <v>1581</v>
          </cell>
          <cell r="O223">
            <v>3667</v>
          </cell>
          <cell r="V223">
            <v>3667</v>
          </cell>
          <cell r="W223">
            <v>3559</v>
          </cell>
          <cell r="X223">
            <v>3519</v>
          </cell>
          <cell r="Y223">
            <v>3487</v>
          </cell>
          <cell r="Z223">
            <v>3456</v>
          </cell>
          <cell r="AA223">
            <v>3405</v>
          </cell>
        </row>
        <row r="224">
          <cell r="C224" t="str">
            <v>신리</v>
          </cell>
          <cell r="H224">
            <v>160</v>
          </cell>
          <cell r="I224">
            <v>412</v>
          </cell>
          <cell r="J224">
            <v>160</v>
          </cell>
          <cell r="K224">
            <v>416</v>
          </cell>
          <cell r="L224">
            <v>156</v>
          </cell>
          <cell r="M224">
            <v>402</v>
          </cell>
          <cell r="N224">
            <v>156</v>
          </cell>
          <cell r="O224">
            <v>408</v>
          </cell>
          <cell r="P224" t="str">
            <v>대항</v>
          </cell>
          <cell r="S224" t="str">
            <v>김천</v>
          </cell>
          <cell r="T224" t="str">
            <v>봉산</v>
          </cell>
          <cell r="U224">
            <v>2013</v>
          </cell>
          <cell r="V224">
            <v>408</v>
          </cell>
          <cell r="W224">
            <v>396</v>
          </cell>
          <cell r="X224">
            <v>392</v>
          </cell>
          <cell r="Y224">
            <v>388</v>
          </cell>
          <cell r="Z224">
            <v>385</v>
          </cell>
          <cell r="AA224">
            <v>379</v>
          </cell>
        </row>
        <row r="225">
          <cell r="C225" t="str">
            <v>인의</v>
          </cell>
          <cell r="H225">
            <v>64</v>
          </cell>
          <cell r="I225">
            <v>183</v>
          </cell>
          <cell r="J225">
            <v>64</v>
          </cell>
          <cell r="K225">
            <v>185</v>
          </cell>
          <cell r="L225">
            <v>67</v>
          </cell>
          <cell r="M225">
            <v>184</v>
          </cell>
          <cell r="N225">
            <v>67</v>
          </cell>
          <cell r="O225">
            <v>187</v>
          </cell>
          <cell r="P225" t="str">
            <v>대항</v>
          </cell>
          <cell r="S225" t="str">
            <v>김천</v>
          </cell>
          <cell r="T225" t="str">
            <v>봉산</v>
          </cell>
          <cell r="U225">
            <v>2013</v>
          </cell>
          <cell r="V225">
            <v>187</v>
          </cell>
          <cell r="W225">
            <v>181</v>
          </cell>
          <cell r="X225">
            <v>179</v>
          </cell>
          <cell r="Y225">
            <v>178</v>
          </cell>
          <cell r="Z225">
            <v>176</v>
          </cell>
          <cell r="AA225">
            <v>174</v>
          </cell>
        </row>
        <row r="226">
          <cell r="C226" t="str">
            <v>직동</v>
          </cell>
          <cell r="H226">
            <v>64</v>
          </cell>
          <cell r="I226">
            <v>149</v>
          </cell>
          <cell r="J226">
            <v>64</v>
          </cell>
          <cell r="K226">
            <v>151</v>
          </cell>
          <cell r="L226">
            <v>68</v>
          </cell>
          <cell r="M226">
            <v>155</v>
          </cell>
          <cell r="N226">
            <v>68</v>
          </cell>
          <cell r="O226">
            <v>157</v>
          </cell>
          <cell r="P226" t="str">
            <v>대항</v>
          </cell>
          <cell r="S226" t="str">
            <v>미처리</v>
          </cell>
          <cell r="T226" t="str">
            <v>미처리</v>
          </cell>
          <cell r="V226">
            <v>157</v>
          </cell>
          <cell r="W226">
            <v>152</v>
          </cell>
          <cell r="X226">
            <v>151</v>
          </cell>
          <cell r="Y226">
            <v>149</v>
          </cell>
          <cell r="Z226">
            <v>148</v>
          </cell>
          <cell r="AA226">
            <v>146</v>
          </cell>
        </row>
        <row r="227">
          <cell r="C227" t="str">
            <v>새터</v>
          </cell>
          <cell r="H227">
            <v>25</v>
          </cell>
          <cell r="I227">
            <v>62</v>
          </cell>
          <cell r="J227">
            <v>25</v>
          </cell>
          <cell r="K227">
            <v>63</v>
          </cell>
          <cell r="L227">
            <v>26</v>
          </cell>
          <cell r="M227">
            <v>64</v>
          </cell>
          <cell r="N227">
            <v>26</v>
          </cell>
          <cell r="O227">
            <v>65</v>
          </cell>
          <cell r="P227" t="str">
            <v>대항</v>
          </cell>
          <cell r="S227" t="str">
            <v>미처리</v>
          </cell>
          <cell r="T227" t="str">
            <v>미처리</v>
          </cell>
          <cell r="V227">
            <v>65</v>
          </cell>
          <cell r="W227">
            <v>63</v>
          </cell>
          <cell r="X227">
            <v>62</v>
          </cell>
          <cell r="Y227">
            <v>62</v>
          </cell>
          <cell r="Z227">
            <v>61</v>
          </cell>
          <cell r="AA227">
            <v>60</v>
          </cell>
        </row>
        <row r="228">
          <cell r="C228" t="str">
            <v>예지</v>
          </cell>
          <cell r="H228">
            <v>197</v>
          </cell>
          <cell r="I228">
            <v>473</v>
          </cell>
          <cell r="J228">
            <v>197</v>
          </cell>
          <cell r="K228">
            <v>478</v>
          </cell>
          <cell r="L228">
            <v>193</v>
          </cell>
          <cell r="M228">
            <v>445</v>
          </cell>
          <cell r="N228">
            <v>193</v>
          </cell>
          <cell r="O228">
            <v>451</v>
          </cell>
          <cell r="P228" t="str">
            <v>대항</v>
          </cell>
          <cell r="S228" t="str">
            <v>김천</v>
          </cell>
          <cell r="T228" t="str">
            <v>봉산</v>
          </cell>
          <cell r="U228">
            <v>2013</v>
          </cell>
          <cell r="V228">
            <v>451</v>
          </cell>
          <cell r="W228">
            <v>441</v>
          </cell>
          <cell r="X228">
            <v>436</v>
          </cell>
          <cell r="Y228">
            <v>432</v>
          </cell>
          <cell r="Z228">
            <v>425</v>
          </cell>
          <cell r="AA228">
            <v>419</v>
          </cell>
        </row>
        <row r="229">
          <cell r="C229" t="str">
            <v>율리</v>
          </cell>
          <cell r="H229">
            <v>28</v>
          </cell>
          <cell r="I229">
            <v>62</v>
          </cell>
          <cell r="J229">
            <v>28</v>
          </cell>
          <cell r="K229">
            <v>63</v>
          </cell>
          <cell r="L229">
            <v>28</v>
          </cell>
          <cell r="M229">
            <v>64</v>
          </cell>
          <cell r="N229">
            <v>28</v>
          </cell>
          <cell r="O229">
            <v>65</v>
          </cell>
          <cell r="P229" t="str">
            <v>대항</v>
          </cell>
          <cell r="S229" t="str">
            <v>김천</v>
          </cell>
          <cell r="T229" t="str">
            <v>봉산</v>
          </cell>
          <cell r="U229">
            <v>2020</v>
          </cell>
          <cell r="V229">
            <v>65</v>
          </cell>
          <cell r="W229">
            <v>63</v>
          </cell>
          <cell r="X229">
            <v>62</v>
          </cell>
          <cell r="Y229">
            <v>62</v>
          </cell>
          <cell r="Z229">
            <v>61</v>
          </cell>
          <cell r="AA229">
            <v>60</v>
          </cell>
        </row>
        <row r="230">
          <cell r="C230" t="str">
            <v>외립석</v>
          </cell>
          <cell r="H230">
            <v>25</v>
          </cell>
          <cell r="I230">
            <v>59</v>
          </cell>
          <cell r="J230">
            <v>25</v>
          </cell>
          <cell r="K230">
            <v>60</v>
          </cell>
          <cell r="L230">
            <v>25</v>
          </cell>
          <cell r="M230">
            <v>61</v>
          </cell>
          <cell r="N230">
            <v>25</v>
          </cell>
          <cell r="O230">
            <v>62</v>
          </cell>
          <cell r="P230" t="str">
            <v>대항</v>
          </cell>
          <cell r="S230" t="str">
            <v>김천</v>
          </cell>
          <cell r="T230" t="str">
            <v>봉산</v>
          </cell>
          <cell r="U230">
            <v>2020</v>
          </cell>
          <cell r="V230">
            <v>62</v>
          </cell>
          <cell r="W230">
            <v>60</v>
          </cell>
          <cell r="X230">
            <v>59</v>
          </cell>
          <cell r="Y230">
            <v>59</v>
          </cell>
          <cell r="Z230">
            <v>58</v>
          </cell>
          <cell r="AA230">
            <v>58</v>
          </cell>
        </row>
        <row r="231">
          <cell r="C231" t="str">
            <v>내립석</v>
          </cell>
          <cell r="H231">
            <v>30</v>
          </cell>
          <cell r="I231">
            <v>71</v>
          </cell>
          <cell r="J231">
            <v>30</v>
          </cell>
          <cell r="K231">
            <v>72</v>
          </cell>
          <cell r="L231">
            <v>30</v>
          </cell>
          <cell r="M231">
            <v>74</v>
          </cell>
          <cell r="N231">
            <v>30</v>
          </cell>
          <cell r="O231">
            <v>75</v>
          </cell>
          <cell r="P231" t="str">
            <v>대항</v>
          </cell>
          <cell r="S231" t="str">
            <v>김천</v>
          </cell>
          <cell r="T231" t="str">
            <v>봉산</v>
          </cell>
          <cell r="U231">
            <v>2020</v>
          </cell>
          <cell r="V231">
            <v>75</v>
          </cell>
          <cell r="W231">
            <v>73</v>
          </cell>
          <cell r="X231">
            <v>72</v>
          </cell>
          <cell r="Y231">
            <v>71</v>
          </cell>
          <cell r="Z231">
            <v>71</v>
          </cell>
          <cell r="AA231">
            <v>70</v>
          </cell>
        </row>
        <row r="232">
          <cell r="C232" t="str">
            <v>용배</v>
          </cell>
          <cell r="H232">
            <v>67</v>
          </cell>
          <cell r="I232">
            <v>138</v>
          </cell>
          <cell r="J232">
            <v>67</v>
          </cell>
          <cell r="K232">
            <v>140</v>
          </cell>
          <cell r="L232">
            <v>71</v>
          </cell>
          <cell r="M232">
            <v>140</v>
          </cell>
          <cell r="N232">
            <v>71</v>
          </cell>
          <cell r="O232">
            <v>142</v>
          </cell>
          <cell r="P232" t="str">
            <v>대항</v>
          </cell>
          <cell r="S232" t="str">
            <v>미처리</v>
          </cell>
          <cell r="T232" t="str">
            <v>미처리</v>
          </cell>
          <cell r="V232">
            <v>142</v>
          </cell>
          <cell r="W232">
            <v>138</v>
          </cell>
          <cell r="X232">
            <v>136</v>
          </cell>
          <cell r="Y232">
            <v>135</v>
          </cell>
          <cell r="Z232">
            <v>134</v>
          </cell>
          <cell r="AA232">
            <v>132</v>
          </cell>
        </row>
        <row r="233">
          <cell r="C233" t="str">
            <v>도산</v>
          </cell>
          <cell r="H233">
            <v>88</v>
          </cell>
          <cell r="I233">
            <v>223</v>
          </cell>
          <cell r="J233">
            <v>88</v>
          </cell>
          <cell r="K233">
            <v>225</v>
          </cell>
          <cell r="L233">
            <v>90</v>
          </cell>
          <cell r="M233">
            <v>223</v>
          </cell>
          <cell r="N233">
            <v>90</v>
          </cell>
          <cell r="O233">
            <v>226</v>
          </cell>
          <cell r="P233" t="str">
            <v>대항</v>
          </cell>
          <cell r="S233" t="str">
            <v>김천</v>
          </cell>
          <cell r="T233" t="str">
            <v>대항</v>
          </cell>
          <cell r="U233">
            <v>2013</v>
          </cell>
          <cell r="V233">
            <v>226</v>
          </cell>
          <cell r="W233">
            <v>219</v>
          </cell>
          <cell r="X233">
            <v>217</v>
          </cell>
          <cell r="Y233">
            <v>215</v>
          </cell>
          <cell r="Z233">
            <v>213</v>
          </cell>
          <cell r="AA233">
            <v>210</v>
          </cell>
        </row>
        <row r="234">
          <cell r="C234" t="str">
            <v>남전</v>
          </cell>
          <cell r="H234">
            <v>110</v>
          </cell>
          <cell r="I234">
            <v>281</v>
          </cell>
          <cell r="J234">
            <v>110</v>
          </cell>
          <cell r="K234">
            <v>284</v>
          </cell>
          <cell r="L234">
            <v>112</v>
          </cell>
          <cell r="M234">
            <v>281</v>
          </cell>
          <cell r="N234">
            <v>112</v>
          </cell>
          <cell r="O234">
            <v>285</v>
          </cell>
          <cell r="P234" t="str">
            <v>대항</v>
          </cell>
          <cell r="S234" t="str">
            <v>김천</v>
          </cell>
          <cell r="T234" t="str">
            <v>대항</v>
          </cell>
          <cell r="U234">
            <v>2013</v>
          </cell>
          <cell r="V234">
            <v>285</v>
          </cell>
          <cell r="W234">
            <v>277</v>
          </cell>
          <cell r="X234">
            <v>273</v>
          </cell>
          <cell r="Y234">
            <v>271</v>
          </cell>
          <cell r="Z234">
            <v>269</v>
          </cell>
          <cell r="AA234">
            <v>265</v>
          </cell>
        </row>
        <row r="235">
          <cell r="C235" t="str">
            <v>봉명</v>
          </cell>
          <cell r="H235">
            <v>29</v>
          </cell>
          <cell r="I235">
            <v>65</v>
          </cell>
          <cell r="J235">
            <v>29</v>
          </cell>
          <cell r="K235">
            <v>66</v>
          </cell>
          <cell r="L235">
            <v>30</v>
          </cell>
          <cell r="M235">
            <v>65</v>
          </cell>
          <cell r="N235">
            <v>30</v>
          </cell>
          <cell r="O235">
            <v>66</v>
          </cell>
          <cell r="P235" t="str">
            <v>대항</v>
          </cell>
          <cell r="S235" t="str">
            <v>미처리</v>
          </cell>
          <cell r="T235" t="str">
            <v>미처리</v>
          </cell>
          <cell r="V235">
            <v>66</v>
          </cell>
          <cell r="W235">
            <v>64</v>
          </cell>
          <cell r="X235">
            <v>63</v>
          </cell>
          <cell r="Y235">
            <v>63</v>
          </cell>
          <cell r="Z235">
            <v>62</v>
          </cell>
          <cell r="AA235">
            <v>61</v>
          </cell>
        </row>
        <row r="236">
          <cell r="C236" t="str">
            <v>가매기</v>
          </cell>
          <cell r="H236">
            <v>42</v>
          </cell>
          <cell r="I236">
            <v>93</v>
          </cell>
          <cell r="J236">
            <v>42</v>
          </cell>
          <cell r="K236">
            <v>94</v>
          </cell>
          <cell r="L236">
            <v>43</v>
          </cell>
          <cell r="M236">
            <v>94</v>
          </cell>
          <cell r="N236">
            <v>43</v>
          </cell>
          <cell r="O236">
            <v>95</v>
          </cell>
          <cell r="P236" t="str">
            <v>대항</v>
          </cell>
          <cell r="S236" t="str">
            <v>미처리</v>
          </cell>
          <cell r="T236" t="str">
            <v>미처리</v>
          </cell>
          <cell r="V236">
            <v>95</v>
          </cell>
          <cell r="W236">
            <v>92</v>
          </cell>
          <cell r="X236">
            <v>91</v>
          </cell>
          <cell r="Y236">
            <v>90</v>
          </cell>
          <cell r="Z236">
            <v>90</v>
          </cell>
          <cell r="AA236">
            <v>88</v>
          </cell>
        </row>
        <row r="237">
          <cell r="C237" t="str">
            <v>태평</v>
          </cell>
          <cell r="H237">
            <v>49</v>
          </cell>
          <cell r="I237">
            <v>107</v>
          </cell>
          <cell r="J237">
            <v>49</v>
          </cell>
          <cell r="K237">
            <v>108</v>
          </cell>
          <cell r="L237">
            <v>51</v>
          </cell>
          <cell r="M237">
            <v>106</v>
          </cell>
          <cell r="N237">
            <v>51</v>
          </cell>
          <cell r="O237">
            <v>108</v>
          </cell>
          <cell r="P237" t="str">
            <v>대항</v>
          </cell>
          <cell r="S237" t="str">
            <v>미처리</v>
          </cell>
          <cell r="T237" t="str">
            <v>미처리</v>
          </cell>
          <cell r="V237">
            <v>108</v>
          </cell>
          <cell r="W237">
            <v>105</v>
          </cell>
          <cell r="X237">
            <v>104</v>
          </cell>
          <cell r="Y237">
            <v>103</v>
          </cell>
          <cell r="Z237">
            <v>102</v>
          </cell>
          <cell r="AA237">
            <v>100</v>
          </cell>
        </row>
        <row r="238">
          <cell r="C238" t="str">
            <v>평촌</v>
          </cell>
          <cell r="H238">
            <v>49</v>
          </cell>
          <cell r="I238">
            <v>129</v>
          </cell>
          <cell r="J238">
            <v>49</v>
          </cell>
          <cell r="K238">
            <v>130</v>
          </cell>
          <cell r="L238">
            <v>48</v>
          </cell>
          <cell r="M238">
            <v>128</v>
          </cell>
          <cell r="N238">
            <v>48</v>
          </cell>
          <cell r="O238">
            <v>130</v>
          </cell>
          <cell r="P238" t="str">
            <v>대항</v>
          </cell>
          <cell r="S238" t="str">
            <v>소규모</v>
          </cell>
          <cell r="T238" t="str">
            <v>태화</v>
          </cell>
          <cell r="U238">
            <v>2020</v>
          </cell>
          <cell r="V238">
            <v>130</v>
          </cell>
          <cell r="W238">
            <v>126</v>
          </cell>
          <cell r="X238">
            <v>125</v>
          </cell>
          <cell r="Y238">
            <v>124</v>
          </cell>
          <cell r="Z238">
            <v>123</v>
          </cell>
          <cell r="AA238">
            <v>121</v>
          </cell>
        </row>
        <row r="239">
          <cell r="C239" t="str">
            <v>창촌</v>
          </cell>
          <cell r="H239">
            <v>51</v>
          </cell>
          <cell r="I239">
            <v>135</v>
          </cell>
          <cell r="J239">
            <v>51</v>
          </cell>
          <cell r="K239">
            <v>136</v>
          </cell>
          <cell r="L239">
            <v>50</v>
          </cell>
          <cell r="M239">
            <v>133</v>
          </cell>
          <cell r="N239">
            <v>50</v>
          </cell>
          <cell r="O239">
            <v>135</v>
          </cell>
          <cell r="P239" t="str">
            <v>대항</v>
          </cell>
          <cell r="S239" t="str">
            <v>소규모</v>
          </cell>
          <cell r="T239" t="str">
            <v>태화</v>
          </cell>
          <cell r="U239">
            <v>2020</v>
          </cell>
          <cell r="V239">
            <v>135</v>
          </cell>
          <cell r="W239">
            <v>131</v>
          </cell>
          <cell r="X239">
            <v>130</v>
          </cell>
          <cell r="Y239">
            <v>128</v>
          </cell>
          <cell r="Z239">
            <v>127</v>
          </cell>
          <cell r="AA239">
            <v>125</v>
          </cell>
        </row>
        <row r="240">
          <cell r="C240" t="str">
            <v>중리</v>
          </cell>
          <cell r="H240">
            <v>42</v>
          </cell>
          <cell r="I240">
            <v>101</v>
          </cell>
          <cell r="J240">
            <v>42</v>
          </cell>
          <cell r="K240">
            <v>102</v>
          </cell>
          <cell r="L240">
            <v>42</v>
          </cell>
          <cell r="M240">
            <v>99</v>
          </cell>
          <cell r="N240">
            <v>42</v>
          </cell>
          <cell r="O240">
            <v>100</v>
          </cell>
          <cell r="P240" t="str">
            <v>대항</v>
          </cell>
          <cell r="S240" t="str">
            <v>소규모</v>
          </cell>
          <cell r="T240" t="str">
            <v>태화</v>
          </cell>
          <cell r="U240">
            <v>2020</v>
          </cell>
          <cell r="V240">
            <v>100</v>
          </cell>
          <cell r="W240">
            <v>97</v>
          </cell>
          <cell r="X240">
            <v>96</v>
          </cell>
          <cell r="Y240">
            <v>95</v>
          </cell>
          <cell r="Z240">
            <v>94</v>
          </cell>
          <cell r="AA240">
            <v>93</v>
          </cell>
        </row>
        <row r="241">
          <cell r="C241" t="str">
            <v>상리</v>
          </cell>
          <cell r="H241">
            <v>37</v>
          </cell>
          <cell r="I241">
            <v>78</v>
          </cell>
          <cell r="J241">
            <v>37</v>
          </cell>
          <cell r="K241">
            <v>79</v>
          </cell>
          <cell r="L241">
            <v>37</v>
          </cell>
          <cell r="M241">
            <v>76</v>
          </cell>
          <cell r="N241">
            <v>37</v>
          </cell>
          <cell r="O241">
            <v>77</v>
          </cell>
          <cell r="P241" t="str">
            <v>대항</v>
          </cell>
          <cell r="S241" t="str">
            <v>소규모</v>
          </cell>
          <cell r="T241" t="str">
            <v>태화</v>
          </cell>
          <cell r="U241">
            <v>2020</v>
          </cell>
          <cell r="V241">
            <v>77</v>
          </cell>
          <cell r="W241">
            <v>75</v>
          </cell>
          <cell r="X241">
            <v>74</v>
          </cell>
          <cell r="Y241">
            <v>73</v>
          </cell>
          <cell r="Z241">
            <v>73</v>
          </cell>
          <cell r="AA241">
            <v>71</v>
          </cell>
        </row>
        <row r="242">
          <cell r="C242" t="str">
            <v>금화</v>
          </cell>
          <cell r="H242">
            <v>64</v>
          </cell>
          <cell r="I242">
            <v>140</v>
          </cell>
          <cell r="J242">
            <v>64</v>
          </cell>
          <cell r="K242">
            <v>142</v>
          </cell>
          <cell r="L242">
            <v>58</v>
          </cell>
          <cell r="M242">
            <v>129</v>
          </cell>
          <cell r="N242">
            <v>58</v>
          </cell>
          <cell r="O242">
            <v>131</v>
          </cell>
          <cell r="P242" t="str">
            <v>대항</v>
          </cell>
          <cell r="S242" t="str">
            <v>미처리</v>
          </cell>
          <cell r="T242" t="str">
            <v>미처리</v>
          </cell>
          <cell r="V242">
            <v>131</v>
          </cell>
          <cell r="W242">
            <v>127</v>
          </cell>
          <cell r="X242">
            <v>126</v>
          </cell>
          <cell r="Y242">
            <v>125</v>
          </cell>
          <cell r="Z242">
            <v>123</v>
          </cell>
          <cell r="AA242">
            <v>122</v>
          </cell>
        </row>
        <row r="243">
          <cell r="C243" t="str">
            <v>신촌(봉산)</v>
          </cell>
          <cell r="H243">
            <v>86</v>
          </cell>
          <cell r="I243">
            <v>195</v>
          </cell>
          <cell r="J243">
            <v>86</v>
          </cell>
          <cell r="K243">
            <v>197</v>
          </cell>
          <cell r="L243">
            <v>85</v>
          </cell>
          <cell r="M243">
            <v>183</v>
          </cell>
          <cell r="N243">
            <v>85</v>
          </cell>
          <cell r="O243">
            <v>186</v>
          </cell>
          <cell r="P243" t="str">
            <v>대항</v>
          </cell>
          <cell r="S243" t="str">
            <v>소규모</v>
          </cell>
          <cell r="T243" t="str">
            <v>신암</v>
          </cell>
          <cell r="U243">
            <v>2025</v>
          </cell>
          <cell r="V243">
            <v>186</v>
          </cell>
          <cell r="W243">
            <v>181</v>
          </cell>
          <cell r="X243">
            <v>178</v>
          </cell>
          <cell r="Y243">
            <v>177</v>
          </cell>
          <cell r="Z243">
            <v>175</v>
          </cell>
          <cell r="AA243">
            <v>173</v>
          </cell>
        </row>
        <row r="244">
          <cell r="C244" t="str">
            <v>고도암</v>
          </cell>
          <cell r="H244">
            <v>31</v>
          </cell>
          <cell r="I244">
            <v>71</v>
          </cell>
          <cell r="J244">
            <v>31</v>
          </cell>
          <cell r="K244">
            <v>72</v>
          </cell>
          <cell r="L244">
            <v>31</v>
          </cell>
          <cell r="M244">
            <v>67</v>
          </cell>
          <cell r="N244">
            <v>31</v>
          </cell>
          <cell r="O244">
            <v>68</v>
          </cell>
          <cell r="P244" t="str">
            <v>대항</v>
          </cell>
          <cell r="S244" t="str">
            <v>소규모</v>
          </cell>
          <cell r="T244" t="str">
            <v>신암</v>
          </cell>
          <cell r="U244">
            <v>2025</v>
          </cell>
          <cell r="V244">
            <v>68</v>
          </cell>
          <cell r="W244">
            <v>66</v>
          </cell>
          <cell r="X244">
            <v>65</v>
          </cell>
          <cell r="Y244">
            <v>65</v>
          </cell>
          <cell r="Z244">
            <v>64</v>
          </cell>
          <cell r="AA244">
            <v>63</v>
          </cell>
        </row>
        <row r="245">
          <cell r="C245" t="str">
            <v>외가성</v>
          </cell>
          <cell r="H245">
            <v>39</v>
          </cell>
          <cell r="I245">
            <v>78</v>
          </cell>
          <cell r="J245">
            <v>39</v>
          </cell>
          <cell r="K245">
            <v>79</v>
          </cell>
          <cell r="L245">
            <v>40</v>
          </cell>
          <cell r="M245">
            <v>77</v>
          </cell>
          <cell r="N245">
            <v>40</v>
          </cell>
          <cell r="O245">
            <v>78</v>
          </cell>
          <cell r="P245" t="str">
            <v>대항</v>
          </cell>
          <cell r="S245" t="str">
            <v>소규모</v>
          </cell>
          <cell r="T245" t="str">
            <v>신암</v>
          </cell>
          <cell r="U245">
            <v>2025</v>
          </cell>
          <cell r="V245">
            <v>78</v>
          </cell>
          <cell r="W245">
            <v>76</v>
          </cell>
          <cell r="X245">
            <v>75</v>
          </cell>
          <cell r="Y245">
            <v>74</v>
          </cell>
          <cell r="Z245">
            <v>74</v>
          </cell>
          <cell r="AA245">
            <v>72</v>
          </cell>
        </row>
        <row r="246">
          <cell r="C246" t="str">
            <v>내가성</v>
          </cell>
          <cell r="H246">
            <v>13</v>
          </cell>
          <cell r="I246">
            <v>38</v>
          </cell>
          <cell r="J246">
            <v>13</v>
          </cell>
          <cell r="K246">
            <v>38</v>
          </cell>
          <cell r="L246">
            <v>13</v>
          </cell>
          <cell r="M246">
            <v>38</v>
          </cell>
          <cell r="N246">
            <v>13</v>
          </cell>
          <cell r="O246">
            <v>39</v>
          </cell>
          <cell r="P246" t="str">
            <v>대항</v>
          </cell>
          <cell r="S246" t="str">
            <v>소규모</v>
          </cell>
          <cell r="T246" t="str">
            <v>신암</v>
          </cell>
          <cell r="U246">
            <v>2025</v>
          </cell>
          <cell r="V246">
            <v>39</v>
          </cell>
          <cell r="W246">
            <v>38</v>
          </cell>
          <cell r="X246">
            <v>37</v>
          </cell>
          <cell r="Y246">
            <v>37</v>
          </cell>
          <cell r="Z246">
            <v>37</v>
          </cell>
          <cell r="AA246">
            <v>36</v>
          </cell>
        </row>
        <row r="247">
          <cell r="C247" t="str">
            <v>신기(봉산)</v>
          </cell>
          <cell r="H247">
            <v>32</v>
          </cell>
          <cell r="I247">
            <v>63</v>
          </cell>
          <cell r="J247">
            <v>32</v>
          </cell>
          <cell r="K247">
            <v>64</v>
          </cell>
          <cell r="L247">
            <v>33</v>
          </cell>
          <cell r="M247">
            <v>63</v>
          </cell>
          <cell r="N247">
            <v>33</v>
          </cell>
          <cell r="O247">
            <v>64</v>
          </cell>
          <cell r="P247" t="str">
            <v>대항</v>
          </cell>
          <cell r="S247" t="str">
            <v>소규모</v>
          </cell>
          <cell r="T247" t="str">
            <v>신암</v>
          </cell>
          <cell r="U247">
            <v>2025</v>
          </cell>
          <cell r="V247">
            <v>64</v>
          </cell>
          <cell r="W247">
            <v>62</v>
          </cell>
          <cell r="X247">
            <v>61</v>
          </cell>
          <cell r="Y247">
            <v>61</v>
          </cell>
          <cell r="Z247">
            <v>60</v>
          </cell>
          <cell r="AA247">
            <v>59</v>
          </cell>
        </row>
        <row r="248">
          <cell r="C248" t="str">
            <v>시목</v>
          </cell>
          <cell r="H248">
            <v>28</v>
          </cell>
          <cell r="I248">
            <v>52</v>
          </cell>
          <cell r="J248">
            <v>28</v>
          </cell>
          <cell r="K248">
            <v>53</v>
          </cell>
          <cell r="L248">
            <v>27</v>
          </cell>
          <cell r="M248">
            <v>50</v>
          </cell>
          <cell r="N248">
            <v>27</v>
          </cell>
          <cell r="O248">
            <v>51</v>
          </cell>
          <cell r="P248" t="str">
            <v>대항</v>
          </cell>
          <cell r="S248" t="str">
            <v>미처리</v>
          </cell>
          <cell r="T248" t="str">
            <v>미처리</v>
          </cell>
          <cell r="V248">
            <v>51</v>
          </cell>
          <cell r="W248">
            <v>49</v>
          </cell>
          <cell r="X248">
            <v>49</v>
          </cell>
          <cell r="Y248">
            <v>48</v>
          </cell>
          <cell r="Z248">
            <v>48</v>
          </cell>
          <cell r="AA248">
            <v>47</v>
          </cell>
        </row>
        <row r="249">
          <cell r="C249" t="str">
            <v>죽막</v>
          </cell>
          <cell r="H249">
            <v>40</v>
          </cell>
          <cell r="I249">
            <v>71</v>
          </cell>
          <cell r="J249">
            <v>40</v>
          </cell>
          <cell r="K249">
            <v>72</v>
          </cell>
          <cell r="L249">
            <v>40</v>
          </cell>
          <cell r="M249">
            <v>69</v>
          </cell>
          <cell r="N249">
            <v>40</v>
          </cell>
          <cell r="O249">
            <v>70</v>
          </cell>
          <cell r="P249" t="str">
            <v>대항</v>
          </cell>
          <cell r="S249" t="str">
            <v>미처리</v>
          </cell>
          <cell r="T249" t="str">
            <v>미처리</v>
          </cell>
          <cell r="V249">
            <v>70</v>
          </cell>
          <cell r="W249">
            <v>68</v>
          </cell>
          <cell r="X249">
            <v>67</v>
          </cell>
          <cell r="Y249">
            <v>67</v>
          </cell>
          <cell r="Z249">
            <v>66</v>
          </cell>
          <cell r="AA249">
            <v>65</v>
          </cell>
        </row>
        <row r="250">
          <cell r="C250" t="str">
            <v>돈목</v>
          </cell>
          <cell r="H250">
            <v>26</v>
          </cell>
          <cell r="I250">
            <v>50</v>
          </cell>
          <cell r="J250">
            <v>26</v>
          </cell>
          <cell r="K250">
            <v>51</v>
          </cell>
          <cell r="L250">
            <v>25</v>
          </cell>
          <cell r="M250">
            <v>48</v>
          </cell>
          <cell r="N250">
            <v>25</v>
          </cell>
          <cell r="O250">
            <v>49</v>
          </cell>
          <cell r="P250" t="str">
            <v>대항</v>
          </cell>
          <cell r="S250" t="str">
            <v>미처리</v>
          </cell>
          <cell r="T250" t="str">
            <v>미처리</v>
          </cell>
          <cell r="V250">
            <v>49</v>
          </cell>
          <cell r="W250">
            <v>48</v>
          </cell>
          <cell r="X250">
            <v>47</v>
          </cell>
          <cell r="Y250">
            <v>47</v>
          </cell>
          <cell r="Z250">
            <v>46</v>
          </cell>
          <cell r="AA250">
            <v>45</v>
          </cell>
        </row>
        <row r="251">
          <cell r="C251" t="str">
            <v>송라</v>
          </cell>
          <cell r="H251">
            <v>4</v>
          </cell>
          <cell r="I251">
            <v>4</v>
          </cell>
          <cell r="J251">
            <v>4</v>
          </cell>
          <cell r="K251">
            <v>4</v>
          </cell>
          <cell r="L251">
            <v>4</v>
          </cell>
          <cell r="M251">
            <v>4</v>
          </cell>
          <cell r="N251">
            <v>4</v>
          </cell>
          <cell r="O251">
            <v>4</v>
          </cell>
          <cell r="P251" t="str">
            <v>대항</v>
          </cell>
          <cell r="S251" t="str">
            <v>미처리</v>
          </cell>
          <cell r="T251" t="str">
            <v>미처리</v>
          </cell>
          <cell r="V251">
            <v>4</v>
          </cell>
          <cell r="W251">
            <v>4</v>
          </cell>
          <cell r="X251">
            <v>4</v>
          </cell>
          <cell r="Y251">
            <v>4</v>
          </cell>
          <cell r="Z251">
            <v>4</v>
          </cell>
          <cell r="AA251">
            <v>4</v>
          </cell>
        </row>
        <row r="252">
          <cell r="C252" t="str">
            <v>곤천</v>
          </cell>
          <cell r="H252">
            <v>24</v>
          </cell>
          <cell r="I252">
            <v>40</v>
          </cell>
          <cell r="J252">
            <v>24</v>
          </cell>
          <cell r="K252">
            <v>40</v>
          </cell>
          <cell r="L252">
            <v>25</v>
          </cell>
          <cell r="M252">
            <v>39</v>
          </cell>
          <cell r="N252">
            <v>25</v>
          </cell>
          <cell r="O252">
            <v>40</v>
          </cell>
          <cell r="P252" t="str">
            <v>대항</v>
          </cell>
          <cell r="S252" t="str">
            <v>미처리</v>
          </cell>
          <cell r="T252" t="str">
            <v>미처리</v>
          </cell>
          <cell r="V252">
            <v>40</v>
          </cell>
          <cell r="W252">
            <v>39</v>
          </cell>
          <cell r="X252">
            <v>38</v>
          </cell>
          <cell r="Y252">
            <v>38</v>
          </cell>
          <cell r="Z252">
            <v>38</v>
          </cell>
          <cell r="AA252">
            <v>37</v>
          </cell>
        </row>
        <row r="253">
          <cell r="C253" t="str">
            <v>광동</v>
          </cell>
          <cell r="H253">
            <v>22</v>
          </cell>
          <cell r="I253">
            <v>37</v>
          </cell>
          <cell r="J253">
            <v>22</v>
          </cell>
          <cell r="K253">
            <v>37</v>
          </cell>
          <cell r="L253">
            <v>22</v>
          </cell>
          <cell r="M253">
            <v>36</v>
          </cell>
          <cell r="N253">
            <v>22</v>
          </cell>
          <cell r="O253">
            <v>37</v>
          </cell>
          <cell r="P253" t="str">
            <v>대항</v>
          </cell>
          <cell r="S253" t="str">
            <v>미처리</v>
          </cell>
          <cell r="T253" t="str">
            <v>미처리</v>
          </cell>
          <cell r="V253">
            <v>37</v>
          </cell>
          <cell r="W253">
            <v>36</v>
          </cell>
          <cell r="X253">
            <v>36</v>
          </cell>
          <cell r="Y253">
            <v>35</v>
          </cell>
          <cell r="Z253">
            <v>35</v>
          </cell>
          <cell r="AA253">
            <v>34</v>
          </cell>
        </row>
        <row r="254">
          <cell r="C254" t="str">
            <v>당마루</v>
          </cell>
          <cell r="H254">
            <v>11</v>
          </cell>
          <cell r="I254">
            <v>18</v>
          </cell>
          <cell r="J254">
            <v>11</v>
          </cell>
          <cell r="K254">
            <v>17</v>
          </cell>
          <cell r="L254">
            <v>11</v>
          </cell>
          <cell r="M254">
            <v>18</v>
          </cell>
          <cell r="N254">
            <v>11</v>
          </cell>
          <cell r="O254">
            <v>16</v>
          </cell>
          <cell r="P254" t="str">
            <v>대항</v>
          </cell>
          <cell r="S254" t="str">
            <v>미처리</v>
          </cell>
          <cell r="T254" t="str">
            <v>미처리</v>
          </cell>
          <cell r="V254">
            <v>16</v>
          </cell>
          <cell r="W254">
            <v>12</v>
          </cell>
          <cell r="X254">
            <v>14</v>
          </cell>
          <cell r="Y254">
            <v>11</v>
          </cell>
          <cell r="Z254">
            <v>14</v>
          </cell>
          <cell r="AA254">
            <v>16</v>
          </cell>
        </row>
        <row r="255">
          <cell r="H255">
            <v>1744</v>
          </cell>
          <cell r="I255">
            <v>4242</v>
          </cell>
          <cell r="J255">
            <v>1744</v>
          </cell>
          <cell r="K255">
            <v>4269</v>
          </cell>
          <cell r="L255">
            <v>1768</v>
          </cell>
          <cell r="M255">
            <v>4223</v>
          </cell>
          <cell r="N255">
            <v>1768</v>
          </cell>
          <cell r="O255">
            <v>4242</v>
          </cell>
          <cell r="V255">
            <v>4242</v>
          </cell>
          <cell r="W255">
            <v>4117</v>
          </cell>
          <cell r="X255">
            <v>4071</v>
          </cell>
          <cell r="Y255">
            <v>4034</v>
          </cell>
          <cell r="Z255">
            <v>3998</v>
          </cell>
          <cell r="AA255">
            <v>3939</v>
          </cell>
        </row>
        <row r="256">
          <cell r="C256" t="str">
            <v>지천</v>
          </cell>
          <cell r="H256">
            <v>142</v>
          </cell>
          <cell r="I256">
            <v>406</v>
          </cell>
          <cell r="J256">
            <v>142</v>
          </cell>
          <cell r="K256">
            <v>409</v>
          </cell>
          <cell r="L256">
            <v>147</v>
          </cell>
          <cell r="M256">
            <v>418</v>
          </cell>
          <cell r="N256">
            <v>147</v>
          </cell>
          <cell r="O256">
            <v>420</v>
          </cell>
          <cell r="P256" t="str">
            <v>대항</v>
          </cell>
          <cell r="S256" t="str">
            <v>김천</v>
          </cell>
          <cell r="T256" t="str">
            <v>대항</v>
          </cell>
          <cell r="U256">
            <v>2013</v>
          </cell>
          <cell r="V256">
            <v>420</v>
          </cell>
          <cell r="W256">
            <v>408</v>
          </cell>
          <cell r="X256">
            <v>403</v>
          </cell>
          <cell r="Y256">
            <v>399</v>
          </cell>
          <cell r="Z256">
            <v>396</v>
          </cell>
          <cell r="AA256">
            <v>390</v>
          </cell>
        </row>
        <row r="257">
          <cell r="C257" t="str">
            <v>상가</v>
          </cell>
          <cell r="H257">
            <v>47</v>
          </cell>
          <cell r="I257">
            <v>135</v>
          </cell>
          <cell r="J257">
            <v>47</v>
          </cell>
          <cell r="K257">
            <v>136</v>
          </cell>
          <cell r="L257">
            <v>48</v>
          </cell>
          <cell r="M257">
            <v>139</v>
          </cell>
          <cell r="N257">
            <v>48</v>
          </cell>
          <cell r="O257">
            <v>140</v>
          </cell>
          <cell r="P257" t="str">
            <v>대항</v>
          </cell>
          <cell r="S257" t="str">
            <v>김천</v>
          </cell>
          <cell r="T257" t="str">
            <v>대항</v>
          </cell>
          <cell r="U257">
            <v>2013</v>
          </cell>
          <cell r="V257">
            <v>140</v>
          </cell>
          <cell r="W257">
            <v>136</v>
          </cell>
          <cell r="X257">
            <v>134</v>
          </cell>
          <cell r="Y257">
            <v>133</v>
          </cell>
          <cell r="Z257">
            <v>132</v>
          </cell>
          <cell r="AA257">
            <v>130</v>
          </cell>
        </row>
        <row r="258">
          <cell r="C258" t="str">
            <v>합천</v>
          </cell>
          <cell r="H258">
            <v>141</v>
          </cell>
          <cell r="I258">
            <v>237</v>
          </cell>
          <cell r="J258">
            <v>141</v>
          </cell>
          <cell r="K258">
            <v>239</v>
          </cell>
          <cell r="L258">
            <v>142</v>
          </cell>
          <cell r="M258">
            <v>230</v>
          </cell>
          <cell r="N258">
            <v>142</v>
          </cell>
          <cell r="O258">
            <v>231</v>
          </cell>
          <cell r="P258" t="str">
            <v>대항</v>
          </cell>
          <cell r="S258" t="str">
            <v>김천</v>
          </cell>
          <cell r="T258" t="str">
            <v>대항</v>
          </cell>
          <cell r="U258">
            <v>2013</v>
          </cell>
          <cell r="V258">
            <v>231</v>
          </cell>
          <cell r="W258">
            <v>224</v>
          </cell>
          <cell r="X258">
            <v>222</v>
          </cell>
          <cell r="Y258">
            <v>220</v>
          </cell>
          <cell r="Z258">
            <v>218</v>
          </cell>
          <cell r="AA258">
            <v>215</v>
          </cell>
        </row>
        <row r="259">
          <cell r="C259" t="str">
            <v>기날,묘내</v>
          </cell>
          <cell r="H259">
            <v>77</v>
          </cell>
          <cell r="I259">
            <v>190</v>
          </cell>
          <cell r="J259">
            <v>77</v>
          </cell>
          <cell r="K259">
            <v>191</v>
          </cell>
          <cell r="L259">
            <v>83</v>
          </cell>
          <cell r="M259">
            <v>195</v>
          </cell>
          <cell r="N259">
            <v>83</v>
          </cell>
          <cell r="O259">
            <v>196</v>
          </cell>
          <cell r="P259" t="str">
            <v>대항</v>
          </cell>
          <cell r="S259" t="str">
            <v>김천</v>
          </cell>
          <cell r="T259" t="str">
            <v>대항</v>
          </cell>
          <cell r="U259">
            <v>2013</v>
          </cell>
          <cell r="V259">
            <v>196</v>
          </cell>
          <cell r="W259">
            <v>190</v>
          </cell>
          <cell r="X259">
            <v>188</v>
          </cell>
          <cell r="Y259">
            <v>186</v>
          </cell>
          <cell r="Z259">
            <v>185</v>
          </cell>
          <cell r="AA259">
            <v>182</v>
          </cell>
        </row>
        <row r="260">
          <cell r="C260" t="str">
            <v>방하치</v>
          </cell>
          <cell r="H260">
            <v>41</v>
          </cell>
          <cell r="I260">
            <v>109</v>
          </cell>
          <cell r="J260">
            <v>41</v>
          </cell>
          <cell r="K260">
            <v>110</v>
          </cell>
          <cell r="L260">
            <v>45</v>
          </cell>
          <cell r="M260">
            <v>107</v>
          </cell>
          <cell r="N260">
            <v>45</v>
          </cell>
          <cell r="O260">
            <v>107</v>
          </cell>
          <cell r="P260" t="str">
            <v>대항</v>
          </cell>
          <cell r="S260" t="str">
            <v>미처리</v>
          </cell>
          <cell r="T260" t="str">
            <v>미처리</v>
          </cell>
          <cell r="V260">
            <v>107</v>
          </cell>
          <cell r="W260">
            <v>104</v>
          </cell>
          <cell r="X260">
            <v>103</v>
          </cell>
          <cell r="Y260">
            <v>102</v>
          </cell>
          <cell r="Z260">
            <v>101</v>
          </cell>
          <cell r="AA260">
            <v>99</v>
          </cell>
        </row>
        <row r="261">
          <cell r="C261" t="str">
            <v>본리,터목</v>
          </cell>
          <cell r="H261">
            <v>124</v>
          </cell>
          <cell r="I261">
            <v>329</v>
          </cell>
          <cell r="J261">
            <v>124</v>
          </cell>
          <cell r="K261">
            <v>331</v>
          </cell>
          <cell r="L261">
            <v>127</v>
          </cell>
          <cell r="M261">
            <v>314</v>
          </cell>
          <cell r="N261">
            <v>127</v>
          </cell>
          <cell r="O261">
            <v>315</v>
          </cell>
          <cell r="P261" t="str">
            <v>대항</v>
          </cell>
          <cell r="S261" t="str">
            <v>김천</v>
          </cell>
          <cell r="T261" t="str">
            <v>대항</v>
          </cell>
          <cell r="U261">
            <v>2013</v>
          </cell>
          <cell r="V261">
            <v>315</v>
          </cell>
          <cell r="W261">
            <v>306</v>
          </cell>
          <cell r="X261">
            <v>302</v>
          </cell>
          <cell r="Y261">
            <v>300</v>
          </cell>
          <cell r="Z261">
            <v>297</v>
          </cell>
          <cell r="AA261">
            <v>293</v>
          </cell>
        </row>
        <row r="262">
          <cell r="C262" t="str">
            <v>돌모</v>
          </cell>
          <cell r="H262">
            <v>49</v>
          </cell>
          <cell r="I262">
            <v>111</v>
          </cell>
          <cell r="J262">
            <v>49</v>
          </cell>
          <cell r="K262">
            <v>112</v>
          </cell>
          <cell r="L262">
            <v>46</v>
          </cell>
          <cell r="M262">
            <v>110</v>
          </cell>
          <cell r="N262">
            <v>46</v>
          </cell>
          <cell r="O262">
            <v>110</v>
          </cell>
          <cell r="P262" t="str">
            <v>대항</v>
          </cell>
          <cell r="S262" t="str">
            <v>미처리</v>
          </cell>
          <cell r="T262" t="str">
            <v>미처리</v>
          </cell>
          <cell r="V262">
            <v>110</v>
          </cell>
          <cell r="W262">
            <v>107</v>
          </cell>
          <cell r="X262">
            <v>106</v>
          </cell>
          <cell r="Y262">
            <v>105</v>
          </cell>
          <cell r="Z262">
            <v>104</v>
          </cell>
          <cell r="AA262">
            <v>102</v>
          </cell>
        </row>
        <row r="263">
          <cell r="C263" t="str">
            <v>백운</v>
          </cell>
          <cell r="H263">
            <v>25</v>
          </cell>
          <cell r="I263">
            <v>45</v>
          </cell>
          <cell r="J263">
            <v>25</v>
          </cell>
          <cell r="K263">
            <v>45</v>
          </cell>
          <cell r="L263">
            <v>26</v>
          </cell>
          <cell r="M263">
            <v>47</v>
          </cell>
          <cell r="N263">
            <v>26</v>
          </cell>
          <cell r="O263">
            <v>47</v>
          </cell>
          <cell r="P263" t="str">
            <v>대항</v>
          </cell>
          <cell r="S263" t="str">
            <v>미처리</v>
          </cell>
          <cell r="T263" t="str">
            <v>미처리</v>
          </cell>
          <cell r="V263">
            <v>47</v>
          </cell>
          <cell r="W263">
            <v>46</v>
          </cell>
          <cell r="X263">
            <v>45</v>
          </cell>
          <cell r="Y263">
            <v>45</v>
          </cell>
          <cell r="Z263">
            <v>44</v>
          </cell>
          <cell r="AA263">
            <v>44</v>
          </cell>
        </row>
        <row r="264">
          <cell r="C264" t="str">
            <v>화실</v>
          </cell>
          <cell r="H264">
            <v>51</v>
          </cell>
          <cell r="I264">
            <v>89</v>
          </cell>
          <cell r="J264">
            <v>51</v>
          </cell>
          <cell r="K264">
            <v>90</v>
          </cell>
          <cell r="L264">
            <v>49</v>
          </cell>
          <cell r="M264">
            <v>84</v>
          </cell>
          <cell r="N264">
            <v>49</v>
          </cell>
          <cell r="O264">
            <v>84</v>
          </cell>
          <cell r="P264" t="str">
            <v>구성</v>
          </cell>
          <cell r="S264" t="str">
            <v>미처리</v>
          </cell>
          <cell r="T264" t="str">
            <v>미처리</v>
          </cell>
          <cell r="V264">
            <v>84</v>
          </cell>
          <cell r="W264">
            <v>82</v>
          </cell>
          <cell r="X264">
            <v>81</v>
          </cell>
          <cell r="Y264">
            <v>80</v>
          </cell>
          <cell r="Z264">
            <v>79</v>
          </cell>
          <cell r="AA264">
            <v>78</v>
          </cell>
        </row>
        <row r="265">
          <cell r="C265" t="str">
            <v>주공</v>
          </cell>
          <cell r="H265">
            <v>23</v>
          </cell>
          <cell r="I265">
            <v>39</v>
          </cell>
          <cell r="J265">
            <v>23</v>
          </cell>
          <cell r="K265">
            <v>39</v>
          </cell>
          <cell r="L265">
            <v>25</v>
          </cell>
          <cell r="M265">
            <v>43</v>
          </cell>
          <cell r="N265">
            <v>25</v>
          </cell>
          <cell r="O265">
            <v>43</v>
          </cell>
          <cell r="P265" t="str">
            <v>구성</v>
          </cell>
          <cell r="S265" t="str">
            <v>미처리</v>
          </cell>
          <cell r="T265" t="str">
            <v>미처리</v>
          </cell>
          <cell r="V265">
            <v>43</v>
          </cell>
          <cell r="W265">
            <v>42</v>
          </cell>
          <cell r="X265">
            <v>41</v>
          </cell>
          <cell r="Y265">
            <v>41</v>
          </cell>
          <cell r="Z265">
            <v>41</v>
          </cell>
          <cell r="AA265">
            <v>40</v>
          </cell>
        </row>
        <row r="266">
          <cell r="C266" t="str">
            <v>삼거</v>
          </cell>
          <cell r="H266">
            <v>27</v>
          </cell>
          <cell r="I266">
            <v>46</v>
          </cell>
          <cell r="J266">
            <v>27</v>
          </cell>
          <cell r="K266">
            <v>46</v>
          </cell>
          <cell r="L266">
            <v>30</v>
          </cell>
          <cell r="M266">
            <v>51</v>
          </cell>
          <cell r="N266">
            <v>30</v>
          </cell>
          <cell r="O266">
            <v>51</v>
          </cell>
          <cell r="P266" t="str">
            <v>구성</v>
          </cell>
          <cell r="S266" t="str">
            <v>미처리</v>
          </cell>
          <cell r="T266" t="str">
            <v>미처리</v>
          </cell>
          <cell r="V266">
            <v>51</v>
          </cell>
          <cell r="W266">
            <v>49</v>
          </cell>
          <cell r="X266">
            <v>49</v>
          </cell>
          <cell r="Y266">
            <v>48</v>
          </cell>
          <cell r="Z266">
            <v>48</v>
          </cell>
          <cell r="AA266">
            <v>47</v>
          </cell>
        </row>
        <row r="267">
          <cell r="C267" t="str">
            <v>공자동</v>
          </cell>
          <cell r="H267">
            <v>50</v>
          </cell>
          <cell r="I267">
            <v>113</v>
          </cell>
          <cell r="J267">
            <v>50</v>
          </cell>
          <cell r="K267">
            <v>114</v>
          </cell>
          <cell r="L267">
            <v>46</v>
          </cell>
          <cell r="M267">
            <v>105</v>
          </cell>
          <cell r="N267">
            <v>46</v>
          </cell>
          <cell r="O267">
            <v>105</v>
          </cell>
          <cell r="P267" t="str">
            <v>구성</v>
          </cell>
          <cell r="S267" t="str">
            <v>미처리</v>
          </cell>
          <cell r="T267" t="str">
            <v>미처리</v>
          </cell>
          <cell r="V267">
            <v>105</v>
          </cell>
          <cell r="W267">
            <v>102</v>
          </cell>
          <cell r="X267">
            <v>101</v>
          </cell>
          <cell r="Y267">
            <v>100</v>
          </cell>
          <cell r="Z267">
            <v>99</v>
          </cell>
          <cell r="AA267">
            <v>98</v>
          </cell>
        </row>
        <row r="268">
          <cell r="C268" t="str">
            <v>창평,방하</v>
          </cell>
          <cell r="H268">
            <v>48</v>
          </cell>
          <cell r="I268">
            <v>86</v>
          </cell>
          <cell r="J268">
            <v>48</v>
          </cell>
          <cell r="K268">
            <v>87</v>
          </cell>
          <cell r="L268">
            <v>44</v>
          </cell>
          <cell r="M268">
            <v>83</v>
          </cell>
          <cell r="N268">
            <v>44</v>
          </cell>
          <cell r="O268">
            <v>83</v>
          </cell>
          <cell r="P268" t="str">
            <v>구성</v>
          </cell>
          <cell r="S268" t="str">
            <v>미처리</v>
          </cell>
          <cell r="T268" t="str">
            <v>미처리</v>
          </cell>
          <cell r="V268">
            <v>83</v>
          </cell>
          <cell r="W268">
            <v>81</v>
          </cell>
          <cell r="X268">
            <v>80</v>
          </cell>
          <cell r="Y268">
            <v>79</v>
          </cell>
          <cell r="Z268">
            <v>78</v>
          </cell>
          <cell r="AA268">
            <v>77</v>
          </cell>
        </row>
        <row r="269">
          <cell r="C269" t="str">
            <v>정골</v>
          </cell>
          <cell r="H269">
            <v>85</v>
          </cell>
          <cell r="I269">
            <v>194</v>
          </cell>
          <cell r="J269">
            <v>85</v>
          </cell>
          <cell r="K269">
            <v>195</v>
          </cell>
          <cell r="L269">
            <v>82</v>
          </cell>
          <cell r="M269">
            <v>186</v>
          </cell>
          <cell r="N269">
            <v>82</v>
          </cell>
          <cell r="O269">
            <v>187</v>
          </cell>
          <cell r="P269" t="str">
            <v>대항</v>
          </cell>
          <cell r="S269" t="str">
            <v>김천</v>
          </cell>
          <cell r="T269" t="str">
            <v>대항</v>
          </cell>
          <cell r="U269">
            <v>2013</v>
          </cell>
          <cell r="V269">
            <v>187</v>
          </cell>
          <cell r="W269">
            <v>181</v>
          </cell>
          <cell r="X269">
            <v>179</v>
          </cell>
          <cell r="Y269">
            <v>178</v>
          </cell>
          <cell r="Z269">
            <v>176</v>
          </cell>
          <cell r="AA269">
            <v>174</v>
          </cell>
        </row>
        <row r="270">
          <cell r="C270" t="str">
            <v>죽전,대사</v>
          </cell>
          <cell r="H270">
            <v>77</v>
          </cell>
          <cell r="I270">
            <v>195</v>
          </cell>
          <cell r="J270">
            <v>77</v>
          </cell>
          <cell r="K270">
            <v>196</v>
          </cell>
          <cell r="L270">
            <v>83</v>
          </cell>
          <cell r="M270">
            <v>196</v>
          </cell>
          <cell r="N270">
            <v>83</v>
          </cell>
          <cell r="O270">
            <v>197</v>
          </cell>
          <cell r="P270" t="str">
            <v>대항</v>
          </cell>
          <cell r="S270" t="str">
            <v>김천</v>
          </cell>
          <cell r="T270" t="str">
            <v>대항</v>
          </cell>
          <cell r="U270">
            <v>2013</v>
          </cell>
          <cell r="V270">
            <v>197</v>
          </cell>
          <cell r="W270">
            <v>191</v>
          </cell>
          <cell r="X270">
            <v>189</v>
          </cell>
          <cell r="Y270">
            <v>187</v>
          </cell>
          <cell r="Z270">
            <v>186</v>
          </cell>
          <cell r="AA270">
            <v>183</v>
          </cell>
        </row>
        <row r="271">
          <cell r="C271" t="str">
            <v>세송</v>
          </cell>
          <cell r="H271">
            <v>84</v>
          </cell>
          <cell r="I271">
            <v>213</v>
          </cell>
          <cell r="J271">
            <v>84</v>
          </cell>
          <cell r="K271">
            <v>214</v>
          </cell>
          <cell r="L271">
            <v>86</v>
          </cell>
          <cell r="M271">
            <v>217</v>
          </cell>
          <cell r="N271">
            <v>86</v>
          </cell>
          <cell r="O271">
            <v>218</v>
          </cell>
          <cell r="P271" t="str">
            <v>대항</v>
          </cell>
          <cell r="S271" t="str">
            <v>김천</v>
          </cell>
          <cell r="T271" t="str">
            <v>대항</v>
          </cell>
          <cell r="U271">
            <v>2013</v>
          </cell>
          <cell r="V271">
            <v>218</v>
          </cell>
          <cell r="W271">
            <v>212</v>
          </cell>
          <cell r="X271">
            <v>209</v>
          </cell>
          <cell r="Y271">
            <v>207</v>
          </cell>
          <cell r="Z271">
            <v>205</v>
          </cell>
          <cell r="AA271">
            <v>202</v>
          </cell>
        </row>
        <row r="272">
          <cell r="C272" t="str">
            <v>왕대</v>
          </cell>
          <cell r="H272">
            <v>51</v>
          </cell>
          <cell r="I272">
            <v>141</v>
          </cell>
          <cell r="J272">
            <v>51</v>
          </cell>
          <cell r="K272">
            <v>142</v>
          </cell>
          <cell r="L272">
            <v>53</v>
          </cell>
          <cell r="M272">
            <v>138</v>
          </cell>
          <cell r="N272">
            <v>53</v>
          </cell>
          <cell r="O272">
            <v>139</v>
          </cell>
          <cell r="P272" t="str">
            <v>대항</v>
          </cell>
          <cell r="S272" t="str">
            <v>김천</v>
          </cell>
          <cell r="T272" t="str">
            <v>대항</v>
          </cell>
          <cell r="U272">
            <v>2013</v>
          </cell>
          <cell r="V272">
            <v>139</v>
          </cell>
          <cell r="W272">
            <v>135</v>
          </cell>
          <cell r="X272">
            <v>133</v>
          </cell>
          <cell r="Y272">
            <v>132</v>
          </cell>
          <cell r="Z272">
            <v>131</v>
          </cell>
          <cell r="AA272">
            <v>129</v>
          </cell>
        </row>
        <row r="273">
          <cell r="C273" t="str">
            <v>신평</v>
          </cell>
          <cell r="H273">
            <v>58</v>
          </cell>
          <cell r="I273">
            <v>159</v>
          </cell>
          <cell r="J273">
            <v>58</v>
          </cell>
          <cell r="K273">
            <v>160</v>
          </cell>
          <cell r="L273">
            <v>60</v>
          </cell>
          <cell r="M273">
            <v>155</v>
          </cell>
          <cell r="N273">
            <v>60</v>
          </cell>
          <cell r="O273">
            <v>156</v>
          </cell>
          <cell r="P273" t="str">
            <v>대항</v>
          </cell>
          <cell r="S273" t="str">
            <v>김천</v>
          </cell>
          <cell r="T273" t="str">
            <v>대항</v>
          </cell>
          <cell r="U273">
            <v>2013</v>
          </cell>
          <cell r="V273">
            <v>156</v>
          </cell>
          <cell r="W273">
            <v>151</v>
          </cell>
          <cell r="X273">
            <v>150</v>
          </cell>
          <cell r="Y273">
            <v>148</v>
          </cell>
          <cell r="Z273">
            <v>147</v>
          </cell>
          <cell r="AA273">
            <v>145</v>
          </cell>
        </row>
        <row r="274">
          <cell r="C274" t="str">
            <v>반곡</v>
          </cell>
          <cell r="H274">
            <v>141</v>
          </cell>
          <cell r="I274">
            <v>370</v>
          </cell>
          <cell r="J274">
            <v>141</v>
          </cell>
          <cell r="K274">
            <v>372</v>
          </cell>
          <cell r="L274">
            <v>139</v>
          </cell>
          <cell r="M274">
            <v>365</v>
          </cell>
          <cell r="N274">
            <v>139</v>
          </cell>
          <cell r="O274">
            <v>367</v>
          </cell>
          <cell r="P274" t="str">
            <v>대항</v>
          </cell>
          <cell r="S274" t="str">
            <v>김천</v>
          </cell>
          <cell r="T274" t="str">
            <v>대항</v>
          </cell>
          <cell r="U274">
            <v>2013</v>
          </cell>
          <cell r="V274">
            <v>367</v>
          </cell>
          <cell r="W274">
            <v>356</v>
          </cell>
          <cell r="X274">
            <v>352</v>
          </cell>
          <cell r="Y274">
            <v>349</v>
          </cell>
          <cell r="Z274">
            <v>346</v>
          </cell>
          <cell r="AA274">
            <v>341</v>
          </cell>
        </row>
        <row r="275">
          <cell r="C275" t="str">
            <v>행정</v>
          </cell>
          <cell r="H275">
            <v>61</v>
          </cell>
          <cell r="I275">
            <v>157</v>
          </cell>
          <cell r="J275">
            <v>61</v>
          </cell>
          <cell r="K275">
            <v>158</v>
          </cell>
          <cell r="L275">
            <v>63</v>
          </cell>
          <cell r="M275">
            <v>163</v>
          </cell>
          <cell r="N275">
            <v>63</v>
          </cell>
          <cell r="O275">
            <v>164</v>
          </cell>
          <cell r="P275" t="str">
            <v>대항</v>
          </cell>
          <cell r="S275" t="str">
            <v>김천</v>
          </cell>
          <cell r="T275" t="str">
            <v>대항</v>
          </cell>
          <cell r="U275">
            <v>2013</v>
          </cell>
          <cell r="V275">
            <v>164</v>
          </cell>
          <cell r="W275">
            <v>159</v>
          </cell>
          <cell r="X275">
            <v>157</v>
          </cell>
          <cell r="Y275">
            <v>156</v>
          </cell>
          <cell r="Z275">
            <v>155</v>
          </cell>
          <cell r="AA275">
            <v>152</v>
          </cell>
        </row>
        <row r="276">
          <cell r="C276" t="str">
            <v>용복</v>
          </cell>
          <cell r="H276">
            <v>70</v>
          </cell>
          <cell r="I276">
            <v>178</v>
          </cell>
          <cell r="J276">
            <v>70</v>
          </cell>
          <cell r="K276">
            <v>179</v>
          </cell>
          <cell r="L276">
            <v>73</v>
          </cell>
          <cell r="M276">
            <v>184</v>
          </cell>
          <cell r="N276">
            <v>73</v>
          </cell>
          <cell r="O276">
            <v>185</v>
          </cell>
          <cell r="P276" t="str">
            <v>대항</v>
          </cell>
          <cell r="S276" t="str">
            <v>김천</v>
          </cell>
          <cell r="T276" t="str">
            <v>대항</v>
          </cell>
          <cell r="U276">
            <v>2013</v>
          </cell>
          <cell r="V276">
            <v>185</v>
          </cell>
          <cell r="W276">
            <v>180</v>
          </cell>
          <cell r="X276">
            <v>178</v>
          </cell>
          <cell r="Y276">
            <v>176</v>
          </cell>
          <cell r="Z276">
            <v>174</v>
          </cell>
          <cell r="AA276">
            <v>172</v>
          </cell>
        </row>
        <row r="277">
          <cell r="C277" t="str">
            <v>마전</v>
          </cell>
          <cell r="H277">
            <v>124</v>
          </cell>
          <cell r="I277">
            <v>304</v>
          </cell>
          <cell r="J277">
            <v>124</v>
          </cell>
          <cell r="K277">
            <v>306</v>
          </cell>
          <cell r="L277">
            <v>126</v>
          </cell>
          <cell r="M277">
            <v>304</v>
          </cell>
          <cell r="N277">
            <v>126</v>
          </cell>
          <cell r="O277">
            <v>305</v>
          </cell>
          <cell r="P277" t="str">
            <v>대항</v>
          </cell>
          <cell r="S277" t="str">
            <v>김천</v>
          </cell>
          <cell r="T277" t="str">
            <v>대항</v>
          </cell>
          <cell r="U277">
            <v>2013</v>
          </cell>
          <cell r="V277">
            <v>305</v>
          </cell>
          <cell r="W277">
            <v>296</v>
          </cell>
          <cell r="X277">
            <v>293</v>
          </cell>
          <cell r="Y277">
            <v>290</v>
          </cell>
          <cell r="Z277">
            <v>287</v>
          </cell>
          <cell r="AA277">
            <v>283</v>
          </cell>
        </row>
        <row r="278">
          <cell r="C278" t="str">
            <v>복전</v>
          </cell>
          <cell r="H278">
            <v>114</v>
          </cell>
          <cell r="I278">
            <v>305</v>
          </cell>
          <cell r="J278">
            <v>114</v>
          </cell>
          <cell r="K278">
            <v>307</v>
          </cell>
          <cell r="L278">
            <v>112</v>
          </cell>
          <cell r="M278">
            <v>300</v>
          </cell>
          <cell r="N278">
            <v>112</v>
          </cell>
          <cell r="O278">
            <v>301</v>
          </cell>
          <cell r="P278" t="str">
            <v>대항</v>
          </cell>
          <cell r="S278" t="str">
            <v>김천</v>
          </cell>
          <cell r="T278" t="str">
            <v>대항</v>
          </cell>
          <cell r="U278">
            <v>2013</v>
          </cell>
          <cell r="V278">
            <v>301</v>
          </cell>
          <cell r="W278">
            <v>292</v>
          </cell>
          <cell r="X278">
            <v>289</v>
          </cell>
          <cell r="Y278">
            <v>286</v>
          </cell>
          <cell r="Z278">
            <v>284</v>
          </cell>
          <cell r="AA278">
            <v>280</v>
          </cell>
        </row>
        <row r="279">
          <cell r="C279" t="str">
            <v>복산</v>
          </cell>
          <cell r="H279">
            <v>34</v>
          </cell>
          <cell r="I279">
            <v>91</v>
          </cell>
          <cell r="J279">
            <v>34</v>
          </cell>
          <cell r="K279">
            <v>91</v>
          </cell>
          <cell r="L279">
            <v>33</v>
          </cell>
          <cell r="M279">
            <v>89</v>
          </cell>
          <cell r="N279">
            <v>33</v>
          </cell>
          <cell r="O279">
            <v>91</v>
          </cell>
          <cell r="P279" t="str">
            <v>대항</v>
          </cell>
          <cell r="S279" t="str">
            <v>김천</v>
          </cell>
          <cell r="T279" t="str">
            <v>대항</v>
          </cell>
          <cell r="U279">
            <v>2013</v>
          </cell>
          <cell r="V279">
            <v>91</v>
          </cell>
          <cell r="W279">
            <v>87</v>
          </cell>
          <cell r="X279">
            <v>87</v>
          </cell>
          <cell r="Y279">
            <v>87</v>
          </cell>
          <cell r="Z279">
            <v>85</v>
          </cell>
          <cell r="AA279">
            <v>83</v>
          </cell>
        </row>
        <row r="280">
          <cell r="D280">
            <v>2138</v>
          </cell>
          <cell r="H280">
            <v>937</v>
          </cell>
          <cell r="I280">
            <v>2280</v>
          </cell>
          <cell r="J280">
            <v>937</v>
          </cell>
          <cell r="K280">
            <v>2311</v>
          </cell>
          <cell r="L280">
            <v>943</v>
          </cell>
          <cell r="M280">
            <v>2287</v>
          </cell>
          <cell r="N280">
            <v>943</v>
          </cell>
          <cell r="O280">
            <v>2325</v>
          </cell>
          <cell r="V280">
            <v>2325</v>
          </cell>
          <cell r="W280">
            <v>2257</v>
          </cell>
          <cell r="X280">
            <v>2231</v>
          </cell>
          <cell r="Y280">
            <v>2211</v>
          </cell>
          <cell r="Z280">
            <v>2191</v>
          </cell>
          <cell r="AA280">
            <v>2159</v>
          </cell>
        </row>
        <row r="281">
          <cell r="C281" t="str">
            <v>복용</v>
          </cell>
          <cell r="D281">
            <v>63</v>
          </cell>
          <cell r="H281">
            <v>30</v>
          </cell>
          <cell r="I281">
            <v>64.444954128440372</v>
          </cell>
          <cell r="J281">
            <v>30</v>
          </cell>
          <cell r="K281">
            <v>65</v>
          </cell>
          <cell r="L281">
            <v>31</v>
          </cell>
          <cell r="M281">
            <v>67</v>
          </cell>
          <cell r="N281">
            <v>31</v>
          </cell>
          <cell r="O281">
            <v>68</v>
          </cell>
          <cell r="P281" t="str">
            <v>조마</v>
          </cell>
          <cell r="S281" t="str">
            <v>미처리</v>
          </cell>
          <cell r="T281" t="str">
            <v>미처리</v>
          </cell>
          <cell r="V281">
            <v>68</v>
          </cell>
          <cell r="W281">
            <v>66</v>
          </cell>
          <cell r="X281">
            <v>65</v>
          </cell>
          <cell r="Y281">
            <v>65</v>
          </cell>
          <cell r="Z281">
            <v>64</v>
          </cell>
          <cell r="AA281">
            <v>63</v>
          </cell>
        </row>
        <row r="282">
          <cell r="C282" t="str">
            <v>매화</v>
          </cell>
          <cell r="D282">
            <v>71</v>
          </cell>
          <cell r="H282">
            <v>34</v>
          </cell>
          <cell r="I282">
            <v>72.628440366972484</v>
          </cell>
          <cell r="J282">
            <v>34</v>
          </cell>
          <cell r="K282">
            <v>74</v>
          </cell>
          <cell r="L282">
            <v>35</v>
          </cell>
          <cell r="M282">
            <v>75</v>
          </cell>
          <cell r="N282">
            <v>35</v>
          </cell>
          <cell r="O282">
            <v>76</v>
          </cell>
          <cell r="P282" t="str">
            <v>조마</v>
          </cell>
          <cell r="S282" t="str">
            <v>소규모</v>
          </cell>
          <cell r="T282" t="str">
            <v>매화</v>
          </cell>
          <cell r="U282">
            <v>2013</v>
          </cell>
          <cell r="V282">
            <v>76</v>
          </cell>
          <cell r="W282">
            <v>74</v>
          </cell>
          <cell r="X282">
            <v>73</v>
          </cell>
          <cell r="Y282">
            <v>72</v>
          </cell>
          <cell r="Z282">
            <v>72</v>
          </cell>
          <cell r="AA282">
            <v>71</v>
          </cell>
        </row>
        <row r="283">
          <cell r="C283" t="str">
            <v>입암</v>
          </cell>
          <cell r="D283">
            <v>84</v>
          </cell>
          <cell r="H283">
            <v>41</v>
          </cell>
          <cell r="I283">
            <v>85.926605504587144</v>
          </cell>
          <cell r="J283">
            <v>41</v>
          </cell>
          <cell r="K283">
            <v>87</v>
          </cell>
          <cell r="L283">
            <v>43</v>
          </cell>
          <cell r="M283">
            <v>89</v>
          </cell>
          <cell r="N283">
            <v>43</v>
          </cell>
          <cell r="O283">
            <v>90</v>
          </cell>
          <cell r="P283" t="str">
            <v>조마</v>
          </cell>
          <cell r="S283" t="str">
            <v>미처리</v>
          </cell>
          <cell r="T283" t="str">
            <v>미처리</v>
          </cell>
          <cell r="V283">
            <v>90</v>
          </cell>
          <cell r="W283">
            <v>87</v>
          </cell>
          <cell r="X283">
            <v>86</v>
          </cell>
          <cell r="Y283">
            <v>86</v>
          </cell>
          <cell r="Z283">
            <v>85</v>
          </cell>
          <cell r="AA283">
            <v>84</v>
          </cell>
        </row>
        <row r="284">
          <cell r="C284" t="str">
            <v>복호</v>
          </cell>
          <cell r="D284">
            <v>27</v>
          </cell>
          <cell r="H284">
            <v>11</v>
          </cell>
          <cell r="I284">
            <v>26.239436619718308</v>
          </cell>
          <cell r="J284">
            <v>11</v>
          </cell>
          <cell r="K284">
            <v>27</v>
          </cell>
          <cell r="L284">
            <v>11</v>
          </cell>
          <cell r="M284">
            <v>25</v>
          </cell>
          <cell r="N284">
            <v>11</v>
          </cell>
          <cell r="O284">
            <v>25</v>
          </cell>
          <cell r="P284" t="str">
            <v>조마</v>
          </cell>
          <cell r="S284" t="str">
            <v>미처리</v>
          </cell>
          <cell r="T284" t="str">
            <v>미처리</v>
          </cell>
          <cell r="V284">
            <v>25</v>
          </cell>
          <cell r="W284">
            <v>24</v>
          </cell>
          <cell r="X284">
            <v>24</v>
          </cell>
          <cell r="Y284">
            <v>24</v>
          </cell>
          <cell r="Z284">
            <v>24</v>
          </cell>
          <cell r="AA284">
            <v>23</v>
          </cell>
        </row>
        <row r="285">
          <cell r="C285" t="str">
            <v>상평</v>
          </cell>
          <cell r="D285">
            <v>18</v>
          </cell>
          <cell r="H285">
            <v>7</v>
          </cell>
          <cell r="I285">
            <v>17.492957746478872</v>
          </cell>
          <cell r="J285">
            <v>7</v>
          </cell>
          <cell r="K285">
            <v>18</v>
          </cell>
          <cell r="L285">
            <v>7</v>
          </cell>
          <cell r="M285">
            <v>17</v>
          </cell>
          <cell r="N285">
            <v>7</v>
          </cell>
          <cell r="O285">
            <v>17</v>
          </cell>
          <cell r="P285" t="str">
            <v>조마</v>
          </cell>
          <cell r="S285" t="str">
            <v>미처리</v>
          </cell>
          <cell r="T285" t="str">
            <v>미처리</v>
          </cell>
          <cell r="V285">
            <v>17</v>
          </cell>
          <cell r="W285">
            <v>17</v>
          </cell>
          <cell r="X285">
            <v>16</v>
          </cell>
          <cell r="Y285">
            <v>16</v>
          </cell>
          <cell r="Z285">
            <v>16</v>
          </cell>
          <cell r="AA285">
            <v>16</v>
          </cell>
        </row>
        <row r="286">
          <cell r="C286" t="str">
            <v>굼뚬</v>
          </cell>
          <cell r="D286">
            <v>97</v>
          </cell>
          <cell r="H286">
            <v>38</v>
          </cell>
          <cell r="I286">
            <v>94.267605633802816</v>
          </cell>
          <cell r="J286">
            <v>38</v>
          </cell>
          <cell r="K286">
            <v>96</v>
          </cell>
          <cell r="L286">
            <v>37</v>
          </cell>
          <cell r="M286">
            <v>90</v>
          </cell>
          <cell r="N286">
            <v>37</v>
          </cell>
          <cell r="O286">
            <v>91</v>
          </cell>
          <cell r="P286" t="str">
            <v>조마</v>
          </cell>
          <cell r="S286" t="str">
            <v>소규모</v>
          </cell>
          <cell r="T286" t="str">
            <v>하평</v>
          </cell>
          <cell r="U286">
            <v>2013</v>
          </cell>
          <cell r="V286">
            <v>91</v>
          </cell>
          <cell r="W286">
            <v>88</v>
          </cell>
          <cell r="X286">
            <v>87</v>
          </cell>
          <cell r="Y286">
            <v>87</v>
          </cell>
          <cell r="Z286">
            <v>86</v>
          </cell>
          <cell r="AA286">
            <v>85</v>
          </cell>
        </row>
        <row r="287">
          <cell r="C287" t="str">
            <v>외안</v>
          </cell>
          <cell r="D287">
            <v>131</v>
          </cell>
          <cell r="H287">
            <v>48</v>
          </cell>
          <cell r="I287">
            <v>119.96842105263158</v>
          </cell>
          <cell r="J287">
            <v>48</v>
          </cell>
          <cell r="K287">
            <v>122</v>
          </cell>
          <cell r="L287">
            <v>50</v>
          </cell>
          <cell r="M287">
            <v>117</v>
          </cell>
          <cell r="N287">
            <v>50</v>
          </cell>
          <cell r="O287">
            <v>119</v>
          </cell>
          <cell r="P287" t="str">
            <v>조마</v>
          </cell>
          <cell r="S287" t="str">
            <v>미처리</v>
          </cell>
          <cell r="T287" t="str">
            <v>미처리</v>
          </cell>
          <cell r="V287">
            <v>119</v>
          </cell>
          <cell r="W287">
            <v>116</v>
          </cell>
          <cell r="X287">
            <v>114</v>
          </cell>
          <cell r="Y287">
            <v>113</v>
          </cell>
          <cell r="Z287">
            <v>112</v>
          </cell>
          <cell r="AA287">
            <v>111</v>
          </cell>
        </row>
        <row r="288">
          <cell r="C288" t="str">
            <v>기산</v>
          </cell>
          <cell r="D288">
            <v>14</v>
          </cell>
          <cell r="H288">
            <v>5</v>
          </cell>
          <cell r="I288">
            <v>12.821052631578947</v>
          </cell>
          <cell r="J288">
            <v>5</v>
          </cell>
          <cell r="K288">
            <v>13</v>
          </cell>
          <cell r="L288">
            <v>5</v>
          </cell>
          <cell r="M288">
            <v>13</v>
          </cell>
          <cell r="N288">
            <v>5</v>
          </cell>
          <cell r="O288">
            <v>13</v>
          </cell>
          <cell r="P288" t="str">
            <v>조마</v>
          </cell>
          <cell r="S288" t="str">
            <v>미처리</v>
          </cell>
          <cell r="T288" t="str">
            <v>미처리</v>
          </cell>
          <cell r="V288">
            <v>13</v>
          </cell>
          <cell r="W288">
            <v>13</v>
          </cell>
          <cell r="X288">
            <v>12</v>
          </cell>
          <cell r="Y288">
            <v>12</v>
          </cell>
          <cell r="Z288">
            <v>12</v>
          </cell>
          <cell r="AA288">
            <v>12</v>
          </cell>
        </row>
        <row r="289">
          <cell r="C289" t="str">
            <v>삼거리</v>
          </cell>
          <cell r="D289">
            <v>45</v>
          </cell>
          <cell r="H289">
            <v>17</v>
          </cell>
          <cell r="I289">
            <v>41.210526315789465</v>
          </cell>
          <cell r="J289">
            <v>17</v>
          </cell>
          <cell r="K289">
            <v>42</v>
          </cell>
          <cell r="L289">
            <v>18</v>
          </cell>
          <cell r="M289">
            <v>41</v>
          </cell>
          <cell r="N289">
            <v>18</v>
          </cell>
          <cell r="O289">
            <v>42</v>
          </cell>
          <cell r="P289" t="str">
            <v>조마</v>
          </cell>
          <cell r="S289" t="str">
            <v>미처리</v>
          </cell>
          <cell r="T289" t="str">
            <v>미처리</v>
          </cell>
          <cell r="V289">
            <v>42</v>
          </cell>
          <cell r="W289">
            <v>41</v>
          </cell>
          <cell r="X289">
            <v>40</v>
          </cell>
          <cell r="Y289">
            <v>40</v>
          </cell>
          <cell r="Z289">
            <v>40</v>
          </cell>
          <cell r="AA289">
            <v>39</v>
          </cell>
        </row>
        <row r="290">
          <cell r="C290" t="str">
            <v>무릉</v>
          </cell>
          <cell r="D290">
            <v>68</v>
          </cell>
          <cell r="H290">
            <v>24</v>
          </cell>
          <cell r="I290">
            <v>56.985915492957744</v>
          </cell>
          <cell r="J290">
            <v>24</v>
          </cell>
          <cell r="K290">
            <v>58</v>
          </cell>
          <cell r="L290">
            <v>26</v>
          </cell>
          <cell r="M290">
            <v>62</v>
          </cell>
          <cell r="N290">
            <v>26</v>
          </cell>
          <cell r="O290">
            <v>63</v>
          </cell>
          <cell r="P290" t="str">
            <v>조마</v>
          </cell>
          <cell r="S290" t="str">
            <v>미처리</v>
          </cell>
          <cell r="T290" t="str">
            <v>미처리</v>
          </cell>
          <cell r="V290">
            <v>63</v>
          </cell>
          <cell r="W290">
            <v>61</v>
          </cell>
          <cell r="X290">
            <v>60</v>
          </cell>
          <cell r="Y290">
            <v>60</v>
          </cell>
          <cell r="Z290">
            <v>59</v>
          </cell>
          <cell r="AA290">
            <v>59</v>
          </cell>
        </row>
        <row r="291">
          <cell r="C291" t="str">
            <v>재실마</v>
          </cell>
          <cell r="D291">
            <v>55</v>
          </cell>
          <cell r="H291">
            <v>19</v>
          </cell>
          <cell r="I291">
            <v>46.091549295774648</v>
          </cell>
          <cell r="J291">
            <v>19</v>
          </cell>
          <cell r="K291">
            <v>47</v>
          </cell>
          <cell r="L291">
            <v>20</v>
          </cell>
          <cell r="M291">
            <v>51</v>
          </cell>
          <cell r="N291">
            <v>20</v>
          </cell>
          <cell r="O291">
            <v>52</v>
          </cell>
          <cell r="P291" t="str">
            <v>조마</v>
          </cell>
          <cell r="S291" t="str">
            <v>미처리</v>
          </cell>
          <cell r="T291" t="str">
            <v>미처리</v>
          </cell>
          <cell r="V291">
            <v>52</v>
          </cell>
          <cell r="W291">
            <v>50</v>
          </cell>
          <cell r="X291">
            <v>50</v>
          </cell>
          <cell r="Y291">
            <v>49</v>
          </cell>
          <cell r="Z291">
            <v>49</v>
          </cell>
          <cell r="AA291">
            <v>48</v>
          </cell>
        </row>
        <row r="292">
          <cell r="C292" t="str">
            <v>통정</v>
          </cell>
          <cell r="D292">
            <v>19</v>
          </cell>
          <cell r="H292">
            <v>7</v>
          </cell>
          <cell r="I292">
            <v>15.922535211267608</v>
          </cell>
          <cell r="J292">
            <v>7</v>
          </cell>
          <cell r="K292">
            <v>16</v>
          </cell>
          <cell r="L292">
            <v>7</v>
          </cell>
          <cell r="M292">
            <v>18</v>
          </cell>
          <cell r="N292">
            <v>7</v>
          </cell>
          <cell r="O292">
            <v>18</v>
          </cell>
          <cell r="P292" t="str">
            <v>조마</v>
          </cell>
          <cell r="S292" t="str">
            <v>미처리</v>
          </cell>
          <cell r="T292" t="str">
            <v>미처리</v>
          </cell>
          <cell r="V292">
            <v>18</v>
          </cell>
          <cell r="W292">
            <v>17</v>
          </cell>
          <cell r="X292">
            <v>17</v>
          </cell>
          <cell r="Y292">
            <v>17</v>
          </cell>
          <cell r="Z292">
            <v>17</v>
          </cell>
          <cell r="AA292">
            <v>17</v>
          </cell>
        </row>
        <row r="293">
          <cell r="C293" t="str">
            <v>큰골</v>
          </cell>
          <cell r="D293">
            <v>103</v>
          </cell>
          <cell r="H293">
            <v>37</v>
          </cell>
          <cell r="I293">
            <v>80</v>
          </cell>
          <cell r="J293">
            <v>37</v>
          </cell>
          <cell r="K293">
            <v>81</v>
          </cell>
          <cell r="L293">
            <v>37</v>
          </cell>
          <cell r="M293">
            <v>83</v>
          </cell>
          <cell r="N293">
            <v>37</v>
          </cell>
          <cell r="O293">
            <v>84</v>
          </cell>
          <cell r="P293" t="str">
            <v>조마</v>
          </cell>
          <cell r="S293" t="str">
            <v>소규모</v>
          </cell>
          <cell r="T293" t="str">
            <v>대동</v>
          </cell>
          <cell r="U293">
            <v>2013</v>
          </cell>
          <cell r="V293">
            <v>84</v>
          </cell>
          <cell r="W293">
            <v>82</v>
          </cell>
          <cell r="X293">
            <v>81</v>
          </cell>
          <cell r="Y293">
            <v>80</v>
          </cell>
          <cell r="Z293">
            <v>79</v>
          </cell>
          <cell r="AA293">
            <v>78</v>
          </cell>
        </row>
        <row r="294">
          <cell r="C294" t="str">
            <v>소용</v>
          </cell>
          <cell r="D294">
            <v>165</v>
          </cell>
          <cell r="H294">
            <v>73</v>
          </cell>
          <cell r="I294">
            <v>183</v>
          </cell>
          <cell r="J294">
            <v>73</v>
          </cell>
          <cell r="K294">
            <v>185</v>
          </cell>
          <cell r="L294">
            <v>71</v>
          </cell>
          <cell r="M294">
            <v>184</v>
          </cell>
          <cell r="N294">
            <v>71</v>
          </cell>
          <cell r="O294">
            <v>187</v>
          </cell>
          <cell r="P294" t="str">
            <v>조마</v>
          </cell>
          <cell r="S294" t="str">
            <v>소규모</v>
          </cell>
          <cell r="T294" t="str">
            <v>소룡</v>
          </cell>
          <cell r="U294">
            <v>2013</v>
          </cell>
          <cell r="V294">
            <v>187</v>
          </cell>
          <cell r="W294">
            <v>184</v>
          </cell>
          <cell r="X294">
            <v>181</v>
          </cell>
          <cell r="Y294">
            <v>180</v>
          </cell>
          <cell r="Z294">
            <v>176</v>
          </cell>
          <cell r="AA294">
            <v>174</v>
          </cell>
        </row>
        <row r="295">
          <cell r="C295" t="str">
            <v>후평</v>
          </cell>
          <cell r="D295">
            <v>31</v>
          </cell>
          <cell r="H295">
            <v>11</v>
          </cell>
          <cell r="I295">
            <v>28.392523364485982</v>
          </cell>
          <cell r="J295">
            <v>11</v>
          </cell>
          <cell r="K295">
            <v>29</v>
          </cell>
          <cell r="L295">
            <v>12</v>
          </cell>
          <cell r="M295">
            <v>29</v>
          </cell>
          <cell r="N295">
            <v>12</v>
          </cell>
          <cell r="O295">
            <v>29</v>
          </cell>
          <cell r="P295" t="str">
            <v>조마</v>
          </cell>
          <cell r="S295" t="str">
            <v>미처리</v>
          </cell>
          <cell r="T295" t="str">
            <v>미처리</v>
          </cell>
          <cell r="V295">
            <v>29</v>
          </cell>
          <cell r="W295">
            <v>28</v>
          </cell>
          <cell r="X295">
            <v>28</v>
          </cell>
          <cell r="Y295">
            <v>28</v>
          </cell>
          <cell r="Z295">
            <v>27</v>
          </cell>
          <cell r="AA295">
            <v>27</v>
          </cell>
        </row>
        <row r="296">
          <cell r="C296" t="str">
            <v>평산</v>
          </cell>
          <cell r="D296">
            <v>126</v>
          </cell>
          <cell r="H296">
            <v>45</v>
          </cell>
          <cell r="I296">
            <v>115.40186915887851</v>
          </cell>
          <cell r="J296">
            <v>45</v>
          </cell>
          <cell r="K296">
            <v>117</v>
          </cell>
          <cell r="L296">
            <v>47</v>
          </cell>
          <cell r="M296">
            <v>118</v>
          </cell>
          <cell r="N296">
            <v>47</v>
          </cell>
          <cell r="O296">
            <v>120</v>
          </cell>
          <cell r="P296" t="str">
            <v>조마</v>
          </cell>
          <cell r="S296" t="str">
            <v>소규모</v>
          </cell>
          <cell r="T296" t="str">
            <v>평산</v>
          </cell>
          <cell r="U296">
            <v>2013</v>
          </cell>
          <cell r="V296">
            <v>120</v>
          </cell>
          <cell r="W296">
            <v>116</v>
          </cell>
          <cell r="X296">
            <v>115</v>
          </cell>
          <cell r="Y296">
            <v>114</v>
          </cell>
          <cell r="Z296">
            <v>113</v>
          </cell>
          <cell r="AA296">
            <v>111</v>
          </cell>
        </row>
        <row r="297">
          <cell r="C297" t="str">
            <v>도촌</v>
          </cell>
          <cell r="D297">
            <v>57</v>
          </cell>
          <cell r="H297">
            <v>21</v>
          </cell>
          <cell r="I297">
            <v>52.205607476635507</v>
          </cell>
          <cell r="J297">
            <v>21</v>
          </cell>
          <cell r="K297">
            <v>53</v>
          </cell>
          <cell r="L297">
            <v>22</v>
          </cell>
          <cell r="M297">
            <v>53</v>
          </cell>
          <cell r="N297">
            <v>22</v>
          </cell>
          <cell r="O297">
            <v>54</v>
          </cell>
          <cell r="P297" t="str">
            <v>조마</v>
          </cell>
          <cell r="S297" t="str">
            <v>미처리</v>
          </cell>
          <cell r="T297" t="str">
            <v>미처리</v>
          </cell>
          <cell r="V297">
            <v>54</v>
          </cell>
          <cell r="W297">
            <v>52</v>
          </cell>
          <cell r="X297">
            <v>52</v>
          </cell>
          <cell r="Y297">
            <v>51</v>
          </cell>
          <cell r="Z297">
            <v>51</v>
          </cell>
          <cell r="AA297">
            <v>50</v>
          </cell>
        </row>
        <row r="298">
          <cell r="C298" t="str">
            <v>기동</v>
          </cell>
          <cell r="D298">
            <v>197</v>
          </cell>
          <cell r="H298">
            <v>130</v>
          </cell>
          <cell r="I298">
            <v>290</v>
          </cell>
          <cell r="J298">
            <v>130</v>
          </cell>
          <cell r="K298">
            <v>294</v>
          </cell>
          <cell r="L298">
            <v>126</v>
          </cell>
          <cell r="M298">
            <v>298</v>
          </cell>
          <cell r="N298">
            <v>126</v>
          </cell>
          <cell r="O298">
            <v>303</v>
          </cell>
          <cell r="P298" t="str">
            <v>조마</v>
          </cell>
          <cell r="S298" t="str">
            <v>소규모</v>
          </cell>
          <cell r="T298" t="str">
            <v>광기</v>
          </cell>
          <cell r="U298">
            <v>2020</v>
          </cell>
          <cell r="V298">
            <v>303</v>
          </cell>
          <cell r="W298">
            <v>294</v>
          </cell>
          <cell r="X298">
            <v>291</v>
          </cell>
          <cell r="Y298">
            <v>288</v>
          </cell>
          <cell r="Z298">
            <v>286</v>
          </cell>
          <cell r="AA298">
            <v>281</v>
          </cell>
        </row>
        <row r="299">
          <cell r="C299" t="str">
            <v>내동</v>
          </cell>
          <cell r="D299">
            <v>56</v>
          </cell>
          <cell r="H299">
            <v>94</v>
          </cell>
          <cell r="I299">
            <v>242</v>
          </cell>
          <cell r="J299">
            <v>94</v>
          </cell>
          <cell r="K299">
            <v>245</v>
          </cell>
          <cell r="L299">
            <v>89</v>
          </cell>
          <cell r="M299">
            <v>224</v>
          </cell>
          <cell r="N299">
            <v>89</v>
          </cell>
          <cell r="O299">
            <v>228</v>
          </cell>
          <cell r="P299" t="str">
            <v>조마</v>
          </cell>
          <cell r="S299" t="str">
            <v>소규모</v>
          </cell>
          <cell r="T299" t="str">
            <v>광기</v>
          </cell>
          <cell r="U299">
            <v>2020</v>
          </cell>
          <cell r="V299">
            <v>228</v>
          </cell>
          <cell r="W299">
            <v>221</v>
          </cell>
          <cell r="X299">
            <v>219</v>
          </cell>
          <cell r="Y299">
            <v>217</v>
          </cell>
          <cell r="Z299">
            <v>215</v>
          </cell>
          <cell r="AA299">
            <v>212</v>
          </cell>
        </row>
        <row r="300">
          <cell r="C300" t="str">
            <v>전동</v>
          </cell>
          <cell r="D300">
            <v>114</v>
          </cell>
          <cell r="H300">
            <v>54</v>
          </cell>
          <cell r="I300">
            <v>126</v>
          </cell>
          <cell r="J300">
            <v>54</v>
          </cell>
          <cell r="K300">
            <v>128</v>
          </cell>
          <cell r="L300">
            <v>50</v>
          </cell>
          <cell r="M300">
            <v>124</v>
          </cell>
          <cell r="N300">
            <v>50</v>
          </cell>
          <cell r="O300">
            <v>126</v>
          </cell>
          <cell r="P300" t="str">
            <v>조마</v>
          </cell>
          <cell r="S300" t="str">
            <v>소규모</v>
          </cell>
          <cell r="T300" t="str">
            <v>전동</v>
          </cell>
          <cell r="U300">
            <v>2013</v>
          </cell>
          <cell r="V300">
            <v>126</v>
          </cell>
          <cell r="W300">
            <v>122</v>
          </cell>
          <cell r="X300">
            <v>121</v>
          </cell>
          <cell r="Y300">
            <v>120</v>
          </cell>
          <cell r="Z300">
            <v>119</v>
          </cell>
          <cell r="AA300">
            <v>117</v>
          </cell>
        </row>
        <row r="301">
          <cell r="C301" t="str">
            <v>대방(감천)</v>
          </cell>
          <cell r="D301">
            <v>80</v>
          </cell>
          <cell r="H301">
            <v>30</v>
          </cell>
          <cell r="I301">
            <v>84.137931034482762</v>
          </cell>
          <cell r="J301">
            <v>30</v>
          </cell>
          <cell r="K301">
            <v>85</v>
          </cell>
          <cell r="L301">
            <v>31</v>
          </cell>
          <cell r="M301">
            <v>82</v>
          </cell>
          <cell r="N301">
            <v>31</v>
          </cell>
          <cell r="O301">
            <v>83</v>
          </cell>
          <cell r="P301" t="str">
            <v>조마</v>
          </cell>
          <cell r="S301" t="str">
            <v>소규모</v>
          </cell>
          <cell r="T301" t="str">
            <v>대방</v>
          </cell>
          <cell r="U301">
            <v>2013</v>
          </cell>
          <cell r="V301">
            <v>83</v>
          </cell>
          <cell r="W301">
            <v>81</v>
          </cell>
          <cell r="X301">
            <v>80</v>
          </cell>
          <cell r="Y301">
            <v>79</v>
          </cell>
          <cell r="Z301">
            <v>78</v>
          </cell>
          <cell r="AA301">
            <v>77</v>
          </cell>
        </row>
        <row r="302">
          <cell r="C302" t="str">
            <v>원동</v>
          </cell>
          <cell r="D302">
            <v>36</v>
          </cell>
          <cell r="H302">
            <v>13</v>
          </cell>
          <cell r="I302">
            <v>37.862068965517238</v>
          </cell>
          <cell r="J302">
            <v>13</v>
          </cell>
          <cell r="K302">
            <v>38</v>
          </cell>
          <cell r="L302">
            <v>14</v>
          </cell>
          <cell r="M302">
            <v>37</v>
          </cell>
          <cell r="N302">
            <v>14</v>
          </cell>
          <cell r="O302">
            <v>38</v>
          </cell>
          <cell r="P302" t="str">
            <v>조마</v>
          </cell>
          <cell r="S302" t="str">
            <v>미처리</v>
          </cell>
          <cell r="T302" t="str">
            <v>미처리</v>
          </cell>
          <cell r="V302">
            <v>38</v>
          </cell>
          <cell r="W302">
            <v>37</v>
          </cell>
          <cell r="X302">
            <v>36</v>
          </cell>
          <cell r="Y302">
            <v>36</v>
          </cell>
          <cell r="Z302">
            <v>36</v>
          </cell>
          <cell r="AA302">
            <v>35</v>
          </cell>
        </row>
        <row r="303">
          <cell r="C303" t="str">
            <v>이화</v>
          </cell>
          <cell r="D303">
            <v>208</v>
          </cell>
          <cell r="H303">
            <v>55</v>
          </cell>
          <cell r="I303">
            <v>141</v>
          </cell>
          <cell r="J303">
            <v>55</v>
          </cell>
          <cell r="K303">
            <v>143</v>
          </cell>
          <cell r="L303">
            <v>61</v>
          </cell>
          <cell r="M303">
            <v>144</v>
          </cell>
          <cell r="N303">
            <v>61</v>
          </cell>
          <cell r="O303">
            <v>146</v>
          </cell>
          <cell r="P303" t="str">
            <v>조마</v>
          </cell>
          <cell r="S303" t="str">
            <v>소규모</v>
          </cell>
          <cell r="T303" t="str">
            <v>대방</v>
          </cell>
          <cell r="U303">
            <v>2013</v>
          </cell>
          <cell r="V303">
            <v>146</v>
          </cell>
          <cell r="W303">
            <v>142</v>
          </cell>
          <cell r="X303">
            <v>140</v>
          </cell>
          <cell r="Y303">
            <v>139</v>
          </cell>
          <cell r="Z303">
            <v>138</v>
          </cell>
          <cell r="AA303">
            <v>136</v>
          </cell>
        </row>
        <row r="304">
          <cell r="C304" t="str">
            <v>상송</v>
          </cell>
          <cell r="D304">
            <v>27</v>
          </cell>
          <cell r="H304">
            <v>9</v>
          </cell>
          <cell r="I304">
            <v>25.3125</v>
          </cell>
          <cell r="J304">
            <v>9</v>
          </cell>
          <cell r="K304">
            <v>26</v>
          </cell>
          <cell r="L304">
            <v>9</v>
          </cell>
          <cell r="M304">
            <v>26</v>
          </cell>
          <cell r="N304">
            <v>9</v>
          </cell>
          <cell r="O304">
            <v>26</v>
          </cell>
          <cell r="P304" t="str">
            <v>조마</v>
          </cell>
          <cell r="S304" t="str">
            <v>미처리</v>
          </cell>
          <cell r="T304" t="str">
            <v>미처리</v>
          </cell>
          <cell r="V304">
            <v>26</v>
          </cell>
          <cell r="W304">
            <v>25</v>
          </cell>
          <cell r="X304">
            <v>25</v>
          </cell>
          <cell r="Y304">
            <v>25</v>
          </cell>
          <cell r="Z304">
            <v>25</v>
          </cell>
          <cell r="AA304">
            <v>24</v>
          </cell>
        </row>
        <row r="305">
          <cell r="C305" t="str">
            <v>송곡</v>
          </cell>
          <cell r="D305">
            <v>133</v>
          </cell>
          <cell r="H305">
            <v>44</v>
          </cell>
          <cell r="I305">
            <v>124.6875</v>
          </cell>
          <cell r="J305">
            <v>44</v>
          </cell>
          <cell r="K305">
            <v>126</v>
          </cell>
          <cell r="L305">
            <v>44</v>
          </cell>
          <cell r="M305">
            <v>126</v>
          </cell>
          <cell r="N305">
            <v>44</v>
          </cell>
          <cell r="O305">
            <v>128</v>
          </cell>
          <cell r="P305" t="str">
            <v>조마</v>
          </cell>
          <cell r="S305" t="str">
            <v>김천</v>
          </cell>
          <cell r="T305" t="str">
            <v>지좌</v>
          </cell>
          <cell r="U305">
            <v>2020</v>
          </cell>
          <cell r="V305">
            <v>128</v>
          </cell>
          <cell r="W305">
            <v>124</v>
          </cell>
          <cell r="X305">
            <v>123</v>
          </cell>
          <cell r="Y305">
            <v>122</v>
          </cell>
          <cell r="Z305">
            <v>121</v>
          </cell>
          <cell r="AA305">
            <v>119</v>
          </cell>
        </row>
        <row r="306">
          <cell r="C306" t="str">
            <v>하송</v>
          </cell>
          <cell r="D306">
            <v>113</v>
          </cell>
          <cell r="H306">
            <v>40</v>
          </cell>
          <cell r="I306">
            <v>96</v>
          </cell>
          <cell r="J306">
            <v>40</v>
          </cell>
          <cell r="K306">
            <v>96</v>
          </cell>
          <cell r="L306">
            <v>40</v>
          </cell>
          <cell r="M306">
            <v>94</v>
          </cell>
          <cell r="N306">
            <v>40</v>
          </cell>
          <cell r="O306">
            <v>99</v>
          </cell>
          <cell r="P306" t="str">
            <v>조마</v>
          </cell>
          <cell r="S306" t="str">
            <v>김천</v>
          </cell>
          <cell r="T306" t="str">
            <v>지좌</v>
          </cell>
          <cell r="U306">
            <v>2020</v>
          </cell>
          <cell r="V306">
            <v>99</v>
          </cell>
          <cell r="W306">
            <v>95</v>
          </cell>
          <cell r="X306">
            <v>95</v>
          </cell>
          <cell r="Y306">
            <v>91</v>
          </cell>
          <cell r="Z306">
            <v>91</v>
          </cell>
          <cell r="AA306">
            <v>90</v>
          </cell>
        </row>
        <row r="307">
          <cell r="H307">
            <v>1139</v>
          </cell>
          <cell r="I307">
            <v>2620</v>
          </cell>
          <cell r="J307">
            <v>1139</v>
          </cell>
          <cell r="K307">
            <v>2669</v>
          </cell>
          <cell r="L307">
            <v>1159</v>
          </cell>
          <cell r="M307">
            <v>2623</v>
          </cell>
          <cell r="N307">
            <v>1159</v>
          </cell>
          <cell r="O307">
            <v>2674</v>
          </cell>
          <cell r="V307">
            <v>2674</v>
          </cell>
          <cell r="W307">
            <v>2595</v>
          </cell>
          <cell r="X307">
            <v>2566</v>
          </cell>
          <cell r="Y307">
            <v>2543</v>
          </cell>
          <cell r="Z307">
            <v>2520</v>
          </cell>
          <cell r="AA307">
            <v>2483</v>
          </cell>
        </row>
        <row r="308">
          <cell r="C308" t="str">
            <v>죽정</v>
          </cell>
          <cell r="H308">
            <v>30</v>
          </cell>
          <cell r="I308">
            <v>86</v>
          </cell>
          <cell r="J308">
            <v>30</v>
          </cell>
          <cell r="K308">
            <v>88</v>
          </cell>
          <cell r="L308">
            <v>31</v>
          </cell>
          <cell r="M308">
            <v>88</v>
          </cell>
          <cell r="N308">
            <v>31</v>
          </cell>
          <cell r="O308">
            <v>90</v>
          </cell>
          <cell r="P308" t="str">
            <v>조마</v>
          </cell>
          <cell r="S308" t="str">
            <v>소규모</v>
          </cell>
          <cell r="T308" t="str">
            <v>신안</v>
          </cell>
          <cell r="U308">
            <v>2020</v>
          </cell>
          <cell r="V308">
            <v>90</v>
          </cell>
          <cell r="W308">
            <v>87</v>
          </cell>
          <cell r="X308">
            <v>86</v>
          </cell>
          <cell r="Y308">
            <v>86</v>
          </cell>
          <cell r="Z308">
            <v>85</v>
          </cell>
          <cell r="AA308">
            <v>84</v>
          </cell>
        </row>
        <row r="309">
          <cell r="C309" t="str">
            <v>중동</v>
          </cell>
          <cell r="H309">
            <v>39</v>
          </cell>
          <cell r="I309">
            <v>93</v>
          </cell>
          <cell r="J309">
            <v>39</v>
          </cell>
          <cell r="K309">
            <v>95</v>
          </cell>
          <cell r="L309">
            <v>41</v>
          </cell>
          <cell r="M309">
            <v>89</v>
          </cell>
          <cell r="N309">
            <v>41</v>
          </cell>
          <cell r="O309">
            <v>91</v>
          </cell>
          <cell r="P309" t="str">
            <v>조마</v>
          </cell>
          <cell r="S309" t="str">
            <v>소규모</v>
          </cell>
          <cell r="T309" t="str">
            <v>신안</v>
          </cell>
          <cell r="U309">
            <v>2020</v>
          </cell>
          <cell r="V309">
            <v>91</v>
          </cell>
          <cell r="W309">
            <v>88</v>
          </cell>
          <cell r="X309">
            <v>87</v>
          </cell>
          <cell r="Y309">
            <v>87</v>
          </cell>
          <cell r="Z309">
            <v>86</v>
          </cell>
          <cell r="AA309">
            <v>85</v>
          </cell>
        </row>
        <row r="310">
          <cell r="C310" t="str">
            <v>뒤지골</v>
          </cell>
          <cell r="H310">
            <v>20</v>
          </cell>
          <cell r="I310">
            <v>39</v>
          </cell>
          <cell r="J310">
            <v>20</v>
          </cell>
          <cell r="K310">
            <v>40</v>
          </cell>
          <cell r="L310">
            <v>21</v>
          </cell>
          <cell r="M310">
            <v>38</v>
          </cell>
          <cell r="N310">
            <v>21</v>
          </cell>
          <cell r="O310">
            <v>39</v>
          </cell>
          <cell r="P310" t="str">
            <v>조마</v>
          </cell>
          <cell r="S310" t="str">
            <v>소규모</v>
          </cell>
          <cell r="T310" t="str">
            <v>신안</v>
          </cell>
          <cell r="U310">
            <v>2020</v>
          </cell>
          <cell r="V310">
            <v>39</v>
          </cell>
          <cell r="W310">
            <v>38</v>
          </cell>
          <cell r="X310">
            <v>37</v>
          </cell>
          <cell r="Y310">
            <v>37</v>
          </cell>
          <cell r="Z310">
            <v>37</v>
          </cell>
          <cell r="AA310">
            <v>36</v>
          </cell>
        </row>
        <row r="311">
          <cell r="C311" t="str">
            <v>안사래</v>
          </cell>
          <cell r="H311">
            <v>39</v>
          </cell>
          <cell r="I311">
            <v>97</v>
          </cell>
          <cell r="J311">
            <v>39</v>
          </cell>
          <cell r="K311">
            <v>99</v>
          </cell>
          <cell r="L311">
            <v>41</v>
          </cell>
          <cell r="M311">
            <v>96</v>
          </cell>
          <cell r="N311">
            <v>41</v>
          </cell>
          <cell r="O311">
            <v>98</v>
          </cell>
          <cell r="P311" t="str">
            <v>조마</v>
          </cell>
          <cell r="S311" t="str">
            <v>소규모</v>
          </cell>
          <cell r="T311" t="str">
            <v>신안</v>
          </cell>
          <cell r="U311">
            <v>2020</v>
          </cell>
          <cell r="V311">
            <v>98</v>
          </cell>
          <cell r="W311">
            <v>95</v>
          </cell>
          <cell r="X311">
            <v>94</v>
          </cell>
          <cell r="Y311">
            <v>93</v>
          </cell>
          <cell r="Z311">
            <v>92</v>
          </cell>
          <cell r="AA311">
            <v>91</v>
          </cell>
        </row>
        <row r="312">
          <cell r="C312" t="str">
            <v>밭새래</v>
          </cell>
          <cell r="H312">
            <v>33</v>
          </cell>
          <cell r="I312">
            <v>80</v>
          </cell>
          <cell r="J312">
            <v>33</v>
          </cell>
          <cell r="K312">
            <v>81</v>
          </cell>
          <cell r="L312">
            <v>33</v>
          </cell>
          <cell r="M312">
            <v>88</v>
          </cell>
          <cell r="N312">
            <v>33</v>
          </cell>
          <cell r="O312">
            <v>90</v>
          </cell>
          <cell r="P312" t="str">
            <v>조마</v>
          </cell>
          <cell r="S312" t="str">
            <v>소규모</v>
          </cell>
          <cell r="T312" t="str">
            <v>신안</v>
          </cell>
          <cell r="U312">
            <v>2020</v>
          </cell>
          <cell r="V312">
            <v>90</v>
          </cell>
          <cell r="W312">
            <v>87</v>
          </cell>
          <cell r="X312">
            <v>86</v>
          </cell>
          <cell r="Y312">
            <v>86</v>
          </cell>
          <cell r="Z312">
            <v>85</v>
          </cell>
          <cell r="AA312">
            <v>84</v>
          </cell>
        </row>
        <row r="313">
          <cell r="C313" t="str">
            <v>저먹골</v>
          </cell>
          <cell r="H313">
            <v>10</v>
          </cell>
          <cell r="I313">
            <v>24</v>
          </cell>
          <cell r="J313">
            <v>10</v>
          </cell>
          <cell r="K313">
            <v>24</v>
          </cell>
          <cell r="L313">
            <v>10</v>
          </cell>
          <cell r="M313">
            <v>27</v>
          </cell>
          <cell r="N313">
            <v>10</v>
          </cell>
          <cell r="O313">
            <v>28</v>
          </cell>
          <cell r="P313" t="str">
            <v>조마</v>
          </cell>
          <cell r="S313" t="str">
            <v>소규모</v>
          </cell>
          <cell r="T313" t="str">
            <v>신안</v>
          </cell>
          <cell r="U313">
            <v>2020</v>
          </cell>
          <cell r="V313">
            <v>28</v>
          </cell>
          <cell r="W313">
            <v>27</v>
          </cell>
          <cell r="X313">
            <v>27</v>
          </cell>
          <cell r="Y313">
            <v>27</v>
          </cell>
          <cell r="Z313">
            <v>26</v>
          </cell>
          <cell r="AA313">
            <v>26</v>
          </cell>
        </row>
        <row r="314">
          <cell r="C314" t="str">
            <v>안서동</v>
          </cell>
          <cell r="H314">
            <v>3</v>
          </cell>
          <cell r="I314">
            <v>6</v>
          </cell>
          <cell r="J314">
            <v>3</v>
          </cell>
          <cell r="K314">
            <v>6</v>
          </cell>
          <cell r="L314">
            <v>3</v>
          </cell>
          <cell r="M314">
            <v>7</v>
          </cell>
          <cell r="N314">
            <v>3</v>
          </cell>
          <cell r="O314">
            <v>7</v>
          </cell>
          <cell r="P314" t="str">
            <v>조마</v>
          </cell>
          <cell r="S314" t="str">
            <v>소규모</v>
          </cell>
          <cell r="T314" t="str">
            <v>신안</v>
          </cell>
          <cell r="U314">
            <v>2020</v>
          </cell>
          <cell r="V314">
            <v>7</v>
          </cell>
          <cell r="W314">
            <v>7</v>
          </cell>
          <cell r="X314">
            <v>7</v>
          </cell>
          <cell r="Y314">
            <v>7</v>
          </cell>
          <cell r="Z314">
            <v>7</v>
          </cell>
          <cell r="AA314">
            <v>7</v>
          </cell>
        </row>
        <row r="315">
          <cell r="C315" t="str">
            <v>지동</v>
          </cell>
          <cell r="H315">
            <v>39</v>
          </cell>
          <cell r="I315">
            <v>88</v>
          </cell>
          <cell r="J315">
            <v>39</v>
          </cell>
          <cell r="K315">
            <v>90</v>
          </cell>
          <cell r="L315">
            <v>38</v>
          </cell>
          <cell r="M315">
            <v>86</v>
          </cell>
          <cell r="N315">
            <v>38</v>
          </cell>
          <cell r="O315">
            <v>88</v>
          </cell>
          <cell r="P315" t="str">
            <v>조마</v>
          </cell>
          <cell r="S315" t="str">
            <v>소규모</v>
          </cell>
          <cell r="T315" t="str">
            <v>신안</v>
          </cell>
          <cell r="U315">
            <v>2020</v>
          </cell>
          <cell r="V315">
            <v>88</v>
          </cell>
          <cell r="W315">
            <v>85</v>
          </cell>
          <cell r="X315">
            <v>84</v>
          </cell>
          <cell r="Y315">
            <v>84</v>
          </cell>
          <cell r="Z315">
            <v>83</v>
          </cell>
          <cell r="AA315">
            <v>82</v>
          </cell>
        </row>
        <row r="316">
          <cell r="C316" t="str">
            <v>새터(조마)</v>
          </cell>
          <cell r="H316">
            <v>22</v>
          </cell>
          <cell r="I316">
            <v>48</v>
          </cell>
          <cell r="J316">
            <v>22</v>
          </cell>
          <cell r="K316">
            <v>49</v>
          </cell>
          <cell r="L316">
            <v>21</v>
          </cell>
          <cell r="M316">
            <v>47</v>
          </cell>
          <cell r="N316">
            <v>21</v>
          </cell>
          <cell r="O316">
            <v>48</v>
          </cell>
          <cell r="P316" t="str">
            <v>조마</v>
          </cell>
          <cell r="S316" t="str">
            <v>소규모</v>
          </cell>
          <cell r="T316" t="str">
            <v>신안</v>
          </cell>
          <cell r="U316">
            <v>2020</v>
          </cell>
          <cell r="V316">
            <v>48</v>
          </cell>
          <cell r="W316">
            <v>47</v>
          </cell>
          <cell r="X316">
            <v>46</v>
          </cell>
          <cell r="Y316">
            <v>46</v>
          </cell>
          <cell r="Z316">
            <v>45</v>
          </cell>
          <cell r="AA316">
            <v>45</v>
          </cell>
        </row>
        <row r="317">
          <cell r="C317" t="str">
            <v>상장</v>
          </cell>
          <cell r="H317">
            <v>31</v>
          </cell>
          <cell r="I317">
            <v>71</v>
          </cell>
          <cell r="J317">
            <v>31</v>
          </cell>
          <cell r="K317">
            <v>72</v>
          </cell>
          <cell r="L317">
            <v>33</v>
          </cell>
          <cell r="M317">
            <v>74</v>
          </cell>
          <cell r="N317">
            <v>33</v>
          </cell>
          <cell r="O317">
            <v>75</v>
          </cell>
          <cell r="P317" t="str">
            <v>조마</v>
          </cell>
          <cell r="S317" t="str">
            <v>미처리</v>
          </cell>
          <cell r="T317" t="str">
            <v>미처리</v>
          </cell>
          <cell r="V317">
            <v>75</v>
          </cell>
          <cell r="W317">
            <v>73</v>
          </cell>
          <cell r="X317">
            <v>72</v>
          </cell>
          <cell r="Y317">
            <v>71</v>
          </cell>
          <cell r="Z317">
            <v>71</v>
          </cell>
          <cell r="AA317">
            <v>70</v>
          </cell>
        </row>
        <row r="318">
          <cell r="C318" t="str">
            <v>하장</v>
          </cell>
          <cell r="H318">
            <v>31</v>
          </cell>
          <cell r="I318">
            <v>70</v>
          </cell>
          <cell r="J318">
            <v>31</v>
          </cell>
          <cell r="K318">
            <v>71</v>
          </cell>
          <cell r="L318">
            <v>32</v>
          </cell>
          <cell r="M318">
            <v>73</v>
          </cell>
          <cell r="N318">
            <v>32</v>
          </cell>
          <cell r="O318">
            <v>74</v>
          </cell>
          <cell r="P318" t="str">
            <v>조마</v>
          </cell>
          <cell r="S318" t="str">
            <v>미처리</v>
          </cell>
          <cell r="T318" t="str">
            <v>미처리</v>
          </cell>
          <cell r="V318">
            <v>74</v>
          </cell>
          <cell r="W318">
            <v>72</v>
          </cell>
          <cell r="X318">
            <v>71</v>
          </cell>
          <cell r="Y318">
            <v>70</v>
          </cell>
          <cell r="Z318">
            <v>70</v>
          </cell>
          <cell r="AA318">
            <v>69</v>
          </cell>
        </row>
        <row r="319">
          <cell r="C319" t="str">
            <v>새말</v>
          </cell>
          <cell r="H319">
            <v>47</v>
          </cell>
          <cell r="I319">
            <v>103</v>
          </cell>
          <cell r="J319">
            <v>47</v>
          </cell>
          <cell r="K319">
            <v>105</v>
          </cell>
          <cell r="L319">
            <v>44</v>
          </cell>
          <cell r="M319">
            <v>95</v>
          </cell>
          <cell r="N319">
            <v>44</v>
          </cell>
          <cell r="O319">
            <v>97</v>
          </cell>
          <cell r="P319" t="str">
            <v>조마</v>
          </cell>
          <cell r="S319" t="str">
            <v>미처리</v>
          </cell>
          <cell r="T319" t="str">
            <v>미처리</v>
          </cell>
          <cell r="V319">
            <v>97</v>
          </cell>
          <cell r="W319">
            <v>94</v>
          </cell>
          <cell r="X319">
            <v>93</v>
          </cell>
          <cell r="Y319">
            <v>92</v>
          </cell>
          <cell r="Z319">
            <v>91</v>
          </cell>
          <cell r="AA319">
            <v>90</v>
          </cell>
        </row>
        <row r="320">
          <cell r="C320" t="str">
            <v>예동</v>
          </cell>
          <cell r="H320">
            <v>22</v>
          </cell>
          <cell r="I320">
            <v>49</v>
          </cell>
          <cell r="J320">
            <v>22</v>
          </cell>
          <cell r="K320">
            <v>50</v>
          </cell>
          <cell r="L320">
            <v>24</v>
          </cell>
          <cell r="M320">
            <v>51</v>
          </cell>
          <cell r="N320">
            <v>24</v>
          </cell>
          <cell r="O320">
            <v>52</v>
          </cell>
          <cell r="P320" t="str">
            <v>조마</v>
          </cell>
          <cell r="S320" t="str">
            <v>미처리</v>
          </cell>
          <cell r="T320" t="str">
            <v>미처리</v>
          </cell>
          <cell r="V320">
            <v>52</v>
          </cell>
          <cell r="W320">
            <v>50</v>
          </cell>
          <cell r="X320">
            <v>50</v>
          </cell>
          <cell r="Y320">
            <v>49</v>
          </cell>
          <cell r="Z320">
            <v>49</v>
          </cell>
          <cell r="AA320">
            <v>48</v>
          </cell>
        </row>
        <row r="321">
          <cell r="C321" t="str">
            <v>점동</v>
          </cell>
          <cell r="H321">
            <v>16</v>
          </cell>
          <cell r="I321">
            <v>36</v>
          </cell>
          <cell r="J321">
            <v>16</v>
          </cell>
          <cell r="K321">
            <v>37</v>
          </cell>
          <cell r="L321">
            <v>17</v>
          </cell>
          <cell r="M321">
            <v>38</v>
          </cell>
          <cell r="N321">
            <v>17</v>
          </cell>
          <cell r="O321">
            <v>39</v>
          </cell>
          <cell r="P321" t="str">
            <v>조마</v>
          </cell>
          <cell r="S321" t="str">
            <v>미처리</v>
          </cell>
          <cell r="T321" t="str">
            <v>미처리</v>
          </cell>
          <cell r="V321">
            <v>39</v>
          </cell>
          <cell r="W321">
            <v>38</v>
          </cell>
          <cell r="X321">
            <v>37</v>
          </cell>
          <cell r="Y321">
            <v>37</v>
          </cell>
          <cell r="Z321">
            <v>37</v>
          </cell>
          <cell r="AA321">
            <v>36</v>
          </cell>
        </row>
        <row r="322">
          <cell r="C322" t="str">
            <v>사창</v>
          </cell>
          <cell r="H322">
            <v>5</v>
          </cell>
          <cell r="I322">
            <v>11</v>
          </cell>
          <cell r="J322">
            <v>5</v>
          </cell>
          <cell r="K322">
            <v>11</v>
          </cell>
          <cell r="L322">
            <v>5</v>
          </cell>
          <cell r="M322">
            <v>11</v>
          </cell>
          <cell r="N322">
            <v>5</v>
          </cell>
          <cell r="O322">
            <v>11</v>
          </cell>
          <cell r="P322" t="str">
            <v>조마</v>
          </cell>
          <cell r="S322" t="str">
            <v>미처리</v>
          </cell>
          <cell r="T322" t="str">
            <v>미처리</v>
          </cell>
          <cell r="V322">
            <v>11</v>
          </cell>
          <cell r="W322">
            <v>11</v>
          </cell>
          <cell r="X322">
            <v>11</v>
          </cell>
          <cell r="Y322">
            <v>10</v>
          </cell>
          <cell r="Z322">
            <v>10</v>
          </cell>
          <cell r="AA322">
            <v>10</v>
          </cell>
        </row>
        <row r="323">
          <cell r="C323" t="str">
            <v>금단</v>
          </cell>
          <cell r="H323">
            <v>121</v>
          </cell>
          <cell r="I323">
            <v>301</v>
          </cell>
          <cell r="J323">
            <v>121</v>
          </cell>
          <cell r="K323">
            <v>307</v>
          </cell>
          <cell r="L323">
            <v>127</v>
          </cell>
          <cell r="M323">
            <v>300</v>
          </cell>
          <cell r="N323">
            <v>127</v>
          </cell>
          <cell r="O323">
            <v>306</v>
          </cell>
          <cell r="P323" t="str">
            <v>조마</v>
          </cell>
          <cell r="S323" t="str">
            <v>소규모</v>
          </cell>
          <cell r="T323" t="str">
            <v>구곡</v>
          </cell>
          <cell r="U323">
            <v>2013</v>
          </cell>
          <cell r="V323">
            <v>306</v>
          </cell>
          <cell r="W323">
            <v>300</v>
          </cell>
          <cell r="X323">
            <v>297</v>
          </cell>
          <cell r="Y323">
            <v>294</v>
          </cell>
          <cell r="Z323">
            <v>288</v>
          </cell>
          <cell r="AA323">
            <v>284</v>
          </cell>
        </row>
        <row r="324">
          <cell r="C324" t="str">
            <v>엉거실</v>
          </cell>
          <cell r="H324">
            <v>13</v>
          </cell>
          <cell r="I324">
            <v>32</v>
          </cell>
          <cell r="J324">
            <v>13</v>
          </cell>
          <cell r="K324">
            <v>33</v>
          </cell>
          <cell r="L324">
            <v>14</v>
          </cell>
          <cell r="M324">
            <v>32</v>
          </cell>
          <cell r="N324">
            <v>14</v>
          </cell>
          <cell r="O324">
            <v>33</v>
          </cell>
          <cell r="P324" t="str">
            <v>조마</v>
          </cell>
          <cell r="S324" t="str">
            <v>소규모</v>
          </cell>
          <cell r="T324" t="str">
            <v>구곡</v>
          </cell>
          <cell r="U324">
            <v>2013</v>
          </cell>
          <cell r="V324">
            <v>33</v>
          </cell>
          <cell r="W324">
            <v>32</v>
          </cell>
          <cell r="X324">
            <v>32</v>
          </cell>
          <cell r="Y324">
            <v>31</v>
          </cell>
          <cell r="Z324">
            <v>31</v>
          </cell>
          <cell r="AA324">
            <v>31</v>
          </cell>
        </row>
        <row r="325">
          <cell r="C325" t="str">
            <v>강바대</v>
          </cell>
          <cell r="H325">
            <v>60</v>
          </cell>
          <cell r="I325">
            <v>137</v>
          </cell>
          <cell r="J325">
            <v>60</v>
          </cell>
          <cell r="K325">
            <v>140</v>
          </cell>
          <cell r="L325">
            <v>60</v>
          </cell>
          <cell r="M325">
            <v>130</v>
          </cell>
          <cell r="N325">
            <v>60</v>
          </cell>
          <cell r="O325">
            <v>133</v>
          </cell>
          <cell r="P325" t="str">
            <v>조마</v>
          </cell>
          <cell r="S325" t="str">
            <v>소규모</v>
          </cell>
          <cell r="T325" t="str">
            <v>강평</v>
          </cell>
          <cell r="U325">
            <v>2013</v>
          </cell>
          <cell r="V325">
            <v>133</v>
          </cell>
          <cell r="W325">
            <v>129</v>
          </cell>
          <cell r="X325">
            <v>128</v>
          </cell>
          <cell r="Y325">
            <v>126</v>
          </cell>
          <cell r="Z325">
            <v>125</v>
          </cell>
          <cell r="AA325">
            <v>124</v>
          </cell>
        </row>
        <row r="326">
          <cell r="C326" t="str">
            <v>나부리</v>
          </cell>
          <cell r="H326">
            <v>22</v>
          </cell>
          <cell r="I326">
            <v>51</v>
          </cell>
          <cell r="J326">
            <v>22</v>
          </cell>
          <cell r="K326">
            <v>52</v>
          </cell>
          <cell r="L326">
            <v>26</v>
          </cell>
          <cell r="M326">
            <v>54</v>
          </cell>
          <cell r="N326">
            <v>26</v>
          </cell>
          <cell r="O326">
            <v>55</v>
          </cell>
          <cell r="P326" t="str">
            <v>조마</v>
          </cell>
          <cell r="S326" t="str">
            <v>미처리</v>
          </cell>
          <cell r="T326" t="str">
            <v>미처리</v>
          </cell>
          <cell r="V326">
            <v>55</v>
          </cell>
          <cell r="W326">
            <v>53</v>
          </cell>
          <cell r="X326">
            <v>53</v>
          </cell>
          <cell r="Y326">
            <v>52</v>
          </cell>
          <cell r="Z326">
            <v>52</v>
          </cell>
          <cell r="AA326">
            <v>51</v>
          </cell>
        </row>
        <row r="327">
          <cell r="C327" t="str">
            <v>마아리</v>
          </cell>
          <cell r="H327">
            <v>6</v>
          </cell>
          <cell r="I327">
            <v>13</v>
          </cell>
          <cell r="J327">
            <v>6</v>
          </cell>
          <cell r="K327">
            <v>13</v>
          </cell>
          <cell r="L327">
            <v>7</v>
          </cell>
          <cell r="M327">
            <v>14</v>
          </cell>
          <cell r="N327">
            <v>7</v>
          </cell>
          <cell r="O327">
            <v>14</v>
          </cell>
          <cell r="P327" t="str">
            <v>조마</v>
          </cell>
          <cell r="S327" t="str">
            <v>미처리</v>
          </cell>
          <cell r="T327" t="str">
            <v>미처리</v>
          </cell>
          <cell r="V327">
            <v>14</v>
          </cell>
          <cell r="W327">
            <v>14</v>
          </cell>
          <cell r="X327">
            <v>13</v>
          </cell>
          <cell r="Y327">
            <v>13</v>
          </cell>
          <cell r="Z327">
            <v>13</v>
          </cell>
          <cell r="AA327">
            <v>13</v>
          </cell>
        </row>
        <row r="328">
          <cell r="C328" t="str">
            <v>미실</v>
          </cell>
          <cell r="H328">
            <v>24</v>
          </cell>
          <cell r="I328">
            <v>48</v>
          </cell>
          <cell r="J328">
            <v>24</v>
          </cell>
          <cell r="K328">
            <v>49</v>
          </cell>
          <cell r="L328">
            <v>25</v>
          </cell>
          <cell r="M328">
            <v>50</v>
          </cell>
          <cell r="N328">
            <v>25</v>
          </cell>
          <cell r="O328">
            <v>51</v>
          </cell>
          <cell r="P328" t="str">
            <v>조마</v>
          </cell>
          <cell r="S328" t="str">
            <v>미처리</v>
          </cell>
          <cell r="T328" t="str">
            <v>미처리</v>
          </cell>
          <cell r="V328">
            <v>51</v>
          </cell>
          <cell r="W328">
            <v>49</v>
          </cell>
          <cell r="X328">
            <v>49</v>
          </cell>
          <cell r="Y328">
            <v>49</v>
          </cell>
          <cell r="Z328">
            <v>48</v>
          </cell>
          <cell r="AA328">
            <v>47</v>
          </cell>
        </row>
        <row r="329">
          <cell r="C329" t="str">
            <v>철수동</v>
          </cell>
          <cell r="H329">
            <v>4</v>
          </cell>
          <cell r="I329">
            <v>7</v>
          </cell>
          <cell r="J329">
            <v>4</v>
          </cell>
          <cell r="K329">
            <v>7</v>
          </cell>
          <cell r="L329">
            <v>4</v>
          </cell>
          <cell r="M329">
            <v>7</v>
          </cell>
          <cell r="N329">
            <v>4</v>
          </cell>
          <cell r="O329">
            <v>7</v>
          </cell>
          <cell r="P329" t="str">
            <v>조마</v>
          </cell>
          <cell r="S329" t="str">
            <v>미처리</v>
          </cell>
          <cell r="T329" t="str">
            <v>미처리</v>
          </cell>
          <cell r="V329">
            <v>7</v>
          </cell>
          <cell r="W329">
            <v>7</v>
          </cell>
          <cell r="X329">
            <v>7</v>
          </cell>
          <cell r="Y329">
            <v>7</v>
          </cell>
          <cell r="Z329">
            <v>7</v>
          </cell>
          <cell r="AA329">
            <v>7</v>
          </cell>
        </row>
        <row r="330">
          <cell r="C330" t="str">
            <v>새시기</v>
          </cell>
          <cell r="H330">
            <v>41</v>
          </cell>
          <cell r="I330">
            <v>90</v>
          </cell>
          <cell r="J330">
            <v>41</v>
          </cell>
          <cell r="K330">
            <v>92</v>
          </cell>
          <cell r="L330">
            <v>42</v>
          </cell>
          <cell r="M330">
            <v>92</v>
          </cell>
          <cell r="N330">
            <v>42</v>
          </cell>
          <cell r="O330">
            <v>94</v>
          </cell>
          <cell r="P330" t="str">
            <v>조마</v>
          </cell>
          <cell r="S330" t="str">
            <v>소규모</v>
          </cell>
          <cell r="T330" t="str">
            <v>신석</v>
          </cell>
          <cell r="U330">
            <v>2013</v>
          </cell>
          <cell r="V330">
            <v>94</v>
          </cell>
          <cell r="W330">
            <v>91</v>
          </cell>
          <cell r="X330">
            <v>90</v>
          </cell>
          <cell r="Y330">
            <v>89</v>
          </cell>
          <cell r="Z330">
            <v>89</v>
          </cell>
          <cell r="AA330">
            <v>87</v>
          </cell>
        </row>
        <row r="331">
          <cell r="C331" t="str">
            <v>중말</v>
          </cell>
          <cell r="H331">
            <v>20</v>
          </cell>
          <cell r="I331">
            <v>44</v>
          </cell>
          <cell r="J331">
            <v>20</v>
          </cell>
          <cell r="K331">
            <v>45</v>
          </cell>
          <cell r="L331">
            <v>21</v>
          </cell>
          <cell r="M331">
            <v>45</v>
          </cell>
          <cell r="N331">
            <v>21</v>
          </cell>
          <cell r="O331">
            <v>46</v>
          </cell>
          <cell r="P331" t="str">
            <v>조마</v>
          </cell>
          <cell r="S331" t="str">
            <v>미처리</v>
          </cell>
          <cell r="T331" t="str">
            <v>미처리</v>
          </cell>
          <cell r="V331">
            <v>46</v>
          </cell>
          <cell r="W331">
            <v>45</v>
          </cell>
          <cell r="X331">
            <v>44</v>
          </cell>
          <cell r="Y331">
            <v>44</v>
          </cell>
          <cell r="Z331">
            <v>43</v>
          </cell>
          <cell r="AA331">
            <v>43</v>
          </cell>
        </row>
        <row r="332">
          <cell r="C332" t="str">
            <v>백화동</v>
          </cell>
          <cell r="H332">
            <v>6</v>
          </cell>
          <cell r="I332">
            <v>13</v>
          </cell>
          <cell r="J332">
            <v>6</v>
          </cell>
          <cell r="K332">
            <v>13</v>
          </cell>
          <cell r="L332">
            <v>6</v>
          </cell>
          <cell r="M332">
            <v>13</v>
          </cell>
          <cell r="N332">
            <v>6</v>
          </cell>
          <cell r="O332">
            <v>13</v>
          </cell>
          <cell r="P332" t="str">
            <v>조마</v>
          </cell>
          <cell r="S332" t="str">
            <v>미처리</v>
          </cell>
          <cell r="T332" t="str">
            <v>미처리</v>
          </cell>
          <cell r="V332">
            <v>13</v>
          </cell>
          <cell r="W332">
            <v>13</v>
          </cell>
          <cell r="X332">
            <v>12</v>
          </cell>
          <cell r="Y332">
            <v>12</v>
          </cell>
          <cell r="Z332">
            <v>12</v>
          </cell>
          <cell r="AA332">
            <v>12</v>
          </cell>
        </row>
        <row r="333">
          <cell r="C333" t="str">
            <v>삼정</v>
          </cell>
          <cell r="H333">
            <v>37</v>
          </cell>
          <cell r="I333">
            <v>85</v>
          </cell>
          <cell r="J333">
            <v>37</v>
          </cell>
          <cell r="K333">
            <v>87</v>
          </cell>
          <cell r="L333">
            <v>38</v>
          </cell>
          <cell r="M333">
            <v>87</v>
          </cell>
          <cell r="N333">
            <v>38</v>
          </cell>
          <cell r="O333">
            <v>89</v>
          </cell>
          <cell r="P333" t="str">
            <v>조마</v>
          </cell>
          <cell r="S333" t="str">
            <v>미처리</v>
          </cell>
          <cell r="T333" t="str">
            <v>미처리</v>
          </cell>
          <cell r="V333">
            <v>89</v>
          </cell>
          <cell r="W333">
            <v>86</v>
          </cell>
          <cell r="X333">
            <v>85</v>
          </cell>
          <cell r="Y333">
            <v>85</v>
          </cell>
          <cell r="Z333">
            <v>84</v>
          </cell>
          <cell r="AA333">
            <v>83</v>
          </cell>
        </row>
        <row r="334">
          <cell r="C334" t="str">
            <v>유산</v>
          </cell>
          <cell r="H334">
            <v>30</v>
          </cell>
          <cell r="I334">
            <v>68</v>
          </cell>
          <cell r="J334">
            <v>30</v>
          </cell>
          <cell r="K334">
            <v>69</v>
          </cell>
          <cell r="L334">
            <v>31</v>
          </cell>
          <cell r="M334">
            <v>70</v>
          </cell>
          <cell r="N334">
            <v>31</v>
          </cell>
          <cell r="O334">
            <v>71</v>
          </cell>
          <cell r="P334" t="str">
            <v>조마</v>
          </cell>
          <cell r="S334" t="str">
            <v>미처리</v>
          </cell>
          <cell r="T334" t="str">
            <v>미처리</v>
          </cell>
          <cell r="V334">
            <v>71</v>
          </cell>
          <cell r="W334">
            <v>69</v>
          </cell>
          <cell r="X334">
            <v>68</v>
          </cell>
          <cell r="Y334">
            <v>68</v>
          </cell>
          <cell r="Z334">
            <v>67</v>
          </cell>
          <cell r="AA334">
            <v>66</v>
          </cell>
        </row>
        <row r="335">
          <cell r="C335" t="str">
            <v>용바우</v>
          </cell>
          <cell r="H335">
            <v>7</v>
          </cell>
          <cell r="I335">
            <v>15</v>
          </cell>
          <cell r="J335">
            <v>7</v>
          </cell>
          <cell r="K335">
            <v>15</v>
          </cell>
          <cell r="L335">
            <v>7</v>
          </cell>
          <cell r="M335">
            <v>15</v>
          </cell>
          <cell r="N335">
            <v>7</v>
          </cell>
          <cell r="O335">
            <v>15</v>
          </cell>
          <cell r="P335" t="str">
            <v>조마</v>
          </cell>
          <cell r="S335" t="str">
            <v>미처리</v>
          </cell>
          <cell r="T335" t="str">
            <v>미처리</v>
          </cell>
          <cell r="V335">
            <v>15</v>
          </cell>
          <cell r="W335">
            <v>15</v>
          </cell>
          <cell r="X335">
            <v>14</v>
          </cell>
          <cell r="Y335">
            <v>14</v>
          </cell>
          <cell r="Z335">
            <v>14</v>
          </cell>
          <cell r="AA335">
            <v>14</v>
          </cell>
        </row>
        <row r="336">
          <cell r="C336" t="str">
            <v>박리</v>
          </cell>
          <cell r="H336">
            <v>50</v>
          </cell>
          <cell r="I336">
            <v>114</v>
          </cell>
          <cell r="J336">
            <v>50</v>
          </cell>
          <cell r="K336">
            <v>116</v>
          </cell>
          <cell r="L336">
            <v>49</v>
          </cell>
          <cell r="M336">
            <v>111</v>
          </cell>
          <cell r="N336">
            <v>49</v>
          </cell>
          <cell r="O336">
            <v>113</v>
          </cell>
          <cell r="P336" t="str">
            <v>조마</v>
          </cell>
          <cell r="S336" t="str">
            <v>미처리</v>
          </cell>
          <cell r="T336" t="str">
            <v>미처리</v>
          </cell>
          <cell r="V336">
            <v>113</v>
          </cell>
          <cell r="W336">
            <v>110</v>
          </cell>
          <cell r="X336">
            <v>108</v>
          </cell>
          <cell r="Y336">
            <v>107</v>
          </cell>
          <cell r="Z336">
            <v>106</v>
          </cell>
          <cell r="AA336">
            <v>105</v>
          </cell>
        </row>
        <row r="337">
          <cell r="C337" t="str">
            <v>수왕</v>
          </cell>
          <cell r="H337">
            <v>30</v>
          </cell>
          <cell r="I337">
            <v>64</v>
          </cell>
          <cell r="J337">
            <v>30</v>
          </cell>
          <cell r="K337">
            <v>65</v>
          </cell>
          <cell r="L337">
            <v>30</v>
          </cell>
          <cell r="M337">
            <v>63</v>
          </cell>
          <cell r="N337">
            <v>30</v>
          </cell>
          <cell r="O337">
            <v>64</v>
          </cell>
          <cell r="P337" t="str">
            <v>조마</v>
          </cell>
          <cell r="S337" t="str">
            <v>미처리</v>
          </cell>
          <cell r="T337" t="str">
            <v>미처리</v>
          </cell>
          <cell r="V337">
            <v>64</v>
          </cell>
          <cell r="W337">
            <v>62</v>
          </cell>
          <cell r="X337">
            <v>61</v>
          </cell>
          <cell r="Y337">
            <v>61</v>
          </cell>
          <cell r="Z337">
            <v>60</v>
          </cell>
          <cell r="AA337">
            <v>59</v>
          </cell>
        </row>
        <row r="338">
          <cell r="C338" t="str">
            <v>하신기</v>
          </cell>
          <cell r="H338">
            <v>53</v>
          </cell>
          <cell r="I338">
            <v>141</v>
          </cell>
          <cell r="J338">
            <v>53</v>
          </cell>
          <cell r="K338">
            <v>144</v>
          </cell>
          <cell r="L338">
            <v>52</v>
          </cell>
          <cell r="M338">
            <v>138</v>
          </cell>
          <cell r="N338">
            <v>52</v>
          </cell>
          <cell r="O338">
            <v>141</v>
          </cell>
          <cell r="P338" t="str">
            <v>조마</v>
          </cell>
          <cell r="S338" t="str">
            <v>소규모</v>
          </cell>
          <cell r="T338" t="str">
            <v>하신기</v>
          </cell>
          <cell r="U338">
            <v>2013</v>
          </cell>
          <cell r="V338">
            <v>141</v>
          </cell>
          <cell r="W338">
            <v>137</v>
          </cell>
          <cell r="X338">
            <v>135</v>
          </cell>
          <cell r="Y338">
            <v>134</v>
          </cell>
          <cell r="Z338">
            <v>133</v>
          </cell>
          <cell r="AA338">
            <v>131</v>
          </cell>
        </row>
        <row r="339">
          <cell r="C339" t="str">
            <v>송정</v>
          </cell>
          <cell r="H339">
            <v>20</v>
          </cell>
          <cell r="I339">
            <v>53</v>
          </cell>
          <cell r="J339">
            <v>20</v>
          </cell>
          <cell r="K339">
            <v>54</v>
          </cell>
          <cell r="L339">
            <v>20</v>
          </cell>
          <cell r="M339">
            <v>52</v>
          </cell>
          <cell r="N339">
            <v>20</v>
          </cell>
          <cell r="O339">
            <v>53</v>
          </cell>
          <cell r="P339" t="str">
            <v>조마</v>
          </cell>
          <cell r="S339" t="str">
            <v>미처리</v>
          </cell>
          <cell r="T339" t="str">
            <v>미처리</v>
          </cell>
          <cell r="V339">
            <v>53</v>
          </cell>
          <cell r="W339">
            <v>51</v>
          </cell>
          <cell r="X339">
            <v>51</v>
          </cell>
          <cell r="Y339">
            <v>50</v>
          </cell>
          <cell r="Z339">
            <v>50</v>
          </cell>
          <cell r="AA339">
            <v>49</v>
          </cell>
        </row>
        <row r="340">
          <cell r="C340" t="str">
            <v>옥계</v>
          </cell>
          <cell r="H340">
            <v>52</v>
          </cell>
          <cell r="I340">
            <v>114</v>
          </cell>
          <cell r="J340">
            <v>52</v>
          </cell>
          <cell r="K340">
            <v>116</v>
          </cell>
          <cell r="L340">
            <v>52</v>
          </cell>
          <cell r="M340">
            <v>107</v>
          </cell>
          <cell r="N340">
            <v>52</v>
          </cell>
          <cell r="O340">
            <v>109</v>
          </cell>
          <cell r="P340" t="str">
            <v>조마</v>
          </cell>
          <cell r="S340" t="str">
            <v>소규모</v>
          </cell>
          <cell r="T340" t="str">
            <v>옥계</v>
          </cell>
          <cell r="U340">
            <v>2013</v>
          </cell>
          <cell r="V340">
            <v>109</v>
          </cell>
          <cell r="W340">
            <v>106</v>
          </cell>
          <cell r="X340">
            <v>105</v>
          </cell>
          <cell r="Y340">
            <v>104</v>
          </cell>
          <cell r="Z340">
            <v>103</v>
          </cell>
          <cell r="AA340">
            <v>101</v>
          </cell>
        </row>
        <row r="341">
          <cell r="C341" t="str">
            <v>유촌</v>
          </cell>
          <cell r="H341">
            <v>2</v>
          </cell>
          <cell r="I341">
            <v>4</v>
          </cell>
          <cell r="J341">
            <v>2</v>
          </cell>
          <cell r="K341">
            <v>4</v>
          </cell>
          <cell r="L341">
            <v>2</v>
          </cell>
          <cell r="M341">
            <v>4</v>
          </cell>
          <cell r="N341">
            <v>2</v>
          </cell>
          <cell r="O341">
            <v>4</v>
          </cell>
          <cell r="P341" t="str">
            <v>조마</v>
          </cell>
          <cell r="S341" t="str">
            <v>미처리</v>
          </cell>
          <cell r="T341" t="str">
            <v>미처리</v>
          </cell>
          <cell r="V341">
            <v>4</v>
          </cell>
          <cell r="W341">
            <v>4</v>
          </cell>
          <cell r="X341">
            <v>4</v>
          </cell>
          <cell r="Y341">
            <v>4</v>
          </cell>
          <cell r="Z341">
            <v>4</v>
          </cell>
          <cell r="AA341">
            <v>4</v>
          </cell>
        </row>
        <row r="342">
          <cell r="C342" t="str">
            <v>사기점</v>
          </cell>
          <cell r="H342">
            <v>7</v>
          </cell>
          <cell r="I342">
            <v>14</v>
          </cell>
          <cell r="J342">
            <v>7</v>
          </cell>
          <cell r="K342">
            <v>14</v>
          </cell>
          <cell r="L342">
            <v>7</v>
          </cell>
          <cell r="M342">
            <v>13</v>
          </cell>
          <cell r="N342">
            <v>7</v>
          </cell>
          <cell r="O342">
            <v>13</v>
          </cell>
          <cell r="P342" t="str">
            <v>조마</v>
          </cell>
          <cell r="S342" t="str">
            <v>미처리</v>
          </cell>
          <cell r="T342" t="str">
            <v>미처리</v>
          </cell>
          <cell r="V342">
            <v>13</v>
          </cell>
          <cell r="W342">
            <v>13</v>
          </cell>
          <cell r="X342">
            <v>12</v>
          </cell>
          <cell r="Y342">
            <v>12</v>
          </cell>
          <cell r="Z342">
            <v>12</v>
          </cell>
          <cell r="AA342">
            <v>12</v>
          </cell>
        </row>
        <row r="343">
          <cell r="C343" t="str">
            <v>수방</v>
          </cell>
          <cell r="H343">
            <v>6</v>
          </cell>
          <cell r="I343">
            <v>12</v>
          </cell>
          <cell r="J343">
            <v>6</v>
          </cell>
          <cell r="K343">
            <v>12</v>
          </cell>
          <cell r="L343">
            <v>6</v>
          </cell>
          <cell r="M343">
            <v>11</v>
          </cell>
          <cell r="N343">
            <v>6</v>
          </cell>
          <cell r="O343">
            <v>11</v>
          </cell>
          <cell r="P343" t="str">
            <v>조마</v>
          </cell>
          <cell r="S343" t="str">
            <v>미처리</v>
          </cell>
          <cell r="T343" t="str">
            <v>미처리</v>
          </cell>
          <cell r="V343">
            <v>11</v>
          </cell>
          <cell r="W343">
            <v>11</v>
          </cell>
          <cell r="X343">
            <v>11</v>
          </cell>
          <cell r="Y343">
            <v>10</v>
          </cell>
          <cell r="Z343">
            <v>10</v>
          </cell>
          <cell r="AA343">
            <v>10</v>
          </cell>
        </row>
        <row r="344">
          <cell r="C344" t="str">
            <v>성궁</v>
          </cell>
          <cell r="H344">
            <v>41</v>
          </cell>
          <cell r="I344">
            <v>108</v>
          </cell>
          <cell r="J344">
            <v>41</v>
          </cell>
          <cell r="K344">
            <v>110</v>
          </cell>
          <cell r="L344">
            <v>41</v>
          </cell>
          <cell r="M344">
            <v>110</v>
          </cell>
          <cell r="N344">
            <v>41</v>
          </cell>
          <cell r="O344">
            <v>112</v>
          </cell>
          <cell r="P344" t="str">
            <v>조마</v>
          </cell>
          <cell r="S344" t="str">
            <v>소규모</v>
          </cell>
          <cell r="T344" t="str">
            <v>대평</v>
          </cell>
          <cell r="U344">
            <v>2025</v>
          </cell>
          <cell r="V344">
            <v>112</v>
          </cell>
          <cell r="W344">
            <v>109</v>
          </cell>
          <cell r="X344">
            <v>107</v>
          </cell>
          <cell r="Y344">
            <v>107</v>
          </cell>
          <cell r="Z344">
            <v>106</v>
          </cell>
          <cell r="AA344">
            <v>104</v>
          </cell>
        </row>
        <row r="345">
          <cell r="C345" t="str">
            <v>가곡</v>
          </cell>
          <cell r="H345">
            <v>18</v>
          </cell>
          <cell r="I345">
            <v>48</v>
          </cell>
          <cell r="J345">
            <v>18</v>
          </cell>
          <cell r="K345">
            <v>49</v>
          </cell>
          <cell r="L345">
            <v>18</v>
          </cell>
          <cell r="M345">
            <v>49</v>
          </cell>
          <cell r="N345">
            <v>18</v>
          </cell>
          <cell r="O345">
            <v>50</v>
          </cell>
          <cell r="P345" t="str">
            <v>조마</v>
          </cell>
          <cell r="S345" t="str">
            <v>소규모</v>
          </cell>
          <cell r="T345" t="str">
            <v>대평</v>
          </cell>
          <cell r="U345">
            <v>2025</v>
          </cell>
          <cell r="V345">
            <v>50</v>
          </cell>
          <cell r="W345">
            <v>49</v>
          </cell>
          <cell r="X345">
            <v>48</v>
          </cell>
          <cell r="Y345">
            <v>48</v>
          </cell>
          <cell r="Z345">
            <v>47</v>
          </cell>
          <cell r="AA345">
            <v>46</v>
          </cell>
        </row>
        <row r="346">
          <cell r="C346" t="str">
            <v>대평</v>
          </cell>
          <cell r="H346">
            <v>82</v>
          </cell>
          <cell r="I346">
            <v>143</v>
          </cell>
          <cell r="J346">
            <v>82</v>
          </cell>
          <cell r="K346">
            <v>145</v>
          </cell>
          <cell r="L346">
            <v>80</v>
          </cell>
          <cell r="M346">
            <v>148</v>
          </cell>
          <cell r="N346">
            <v>80</v>
          </cell>
          <cell r="O346">
            <v>150</v>
          </cell>
          <cell r="P346" t="str">
            <v>조마</v>
          </cell>
          <cell r="S346" t="str">
            <v>소규모</v>
          </cell>
          <cell r="T346" t="str">
            <v>대평</v>
          </cell>
          <cell r="U346">
            <v>2025</v>
          </cell>
          <cell r="V346">
            <v>150</v>
          </cell>
          <cell r="W346">
            <v>141</v>
          </cell>
          <cell r="X346">
            <v>144</v>
          </cell>
          <cell r="Y346">
            <v>140</v>
          </cell>
          <cell r="Z346">
            <v>142</v>
          </cell>
          <cell r="AA346">
            <v>137</v>
          </cell>
        </row>
        <row r="347">
          <cell r="H347">
            <v>1654</v>
          </cell>
          <cell r="I347">
            <v>3287</v>
          </cell>
          <cell r="J347">
            <v>1654</v>
          </cell>
          <cell r="K347">
            <v>3317</v>
          </cell>
          <cell r="L347">
            <v>1673</v>
          </cell>
          <cell r="M347">
            <v>3286</v>
          </cell>
          <cell r="N347">
            <v>1673</v>
          </cell>
          <cell r="O347">
            <v>3322</v>
          </cell>
          <cell r="V347">
            <v>3322</v>
          </cell>
          <cell r="W347">
            <v>3224</v>
          </cell>
          <cell r="X347">
            <v>3188</v>
          </cell>
          <cell r="Y347">
            <v>3159</v>
          </cell>
          <cell r="Z347">
            <v>3131</v>
          </cell>
          <cell r="AA347">
            <v>3085</v>
          </cell>
        </row>
        <row r="348">
          <cell r="C348" t="str">
            <v>여름실</v>
          </cell>
          <cell r="H348">
            <v>50</v>
          </cell>
          <cell r="I348">
            <v>112</v>
          </cell>
          <cell r="J348">
            <v>50</v>
          </cell>
          <cell r="K348">
            <v>113</v>
          </cell>
          <cell r="L348">
            <v>49</v>
          </cell>
          <cell r="M348">
            <v>115</v>
          </cell>
          <cell r="N348">
            <v>49</v>
          </cell>
          <cell r="O348">
            <v>116</v>
          </cell>
          <cell r="P348" t="str">
            <v>김천</v>
          </cell>
          <cell r="Q348" t="str">
            <v>양천</v>
          </cell>
          <cell r="S348" t="str">
            <v>미처리</v>
          </cell>
          <cell r="T348" t="str">
            <v>미처리</v>
          </cell>
          <cell r="V348">
            <v>116</v>
          </cell>
          <cell r="W348">
            <v>113</v>
          </cell>
          <cell r="X348">
            <v>111</v>
          </cell>
          <cell r="Y348">
            <v>110</v>
          </cell>
          <cell r="Z348">
            <v>109</v>
          </cell>
          <cell r="AA348">
            <v>108</v>
          </cell>
        </row>
        <row r="349">
          <cell r="C349" t="str">
            <v>모리이</v>
          </cell>
          <cell r="H349">
            <v>29</v>
          </cell>
          <cell r="I349">
            <v>65</v>
          </cell>
          <cell r="J349">
            <v>29</v>
          </cell>
          <cell r="K349">
            <v>66</v>
          </cell>
          <cell r="L349">
            <v>28</v>
          </cell>
          <cell r="M349">
            <v>67</v>
          </cell>
          <cell r="N349">
            <v>28</v>
          </cell>
          <cell r="O349">
            <v>68</v>
          </cell>
          <cell r="P349" t="str">
            <v>김천</v>
          </cell>
          <cell r="Q349" t="str">
            <v>양천</v>
          </cell>
          <cell r="S349" t="str">
            <v>소규모</v>
          </cell>
          <cell r="T349" t="str">
            <v>하강</v>
          </cell>
          <cell r="U349">
            <v>2020</v>
          </cell>
          <cell r="V349">
            <v>68</v>
          </cell>
          <cell r="W349">
            <v>66</v>
          </cell>
          <cell r="X349">
            <v>65</v>
          </cell>
          <cell r="Y349">
            <v>65</v>
          </cell>
          <cell r="Z349">
            <v>64</v>
          </cell>
          <cell r="AA349">
            <v>63</v>
          </cell>
        </row>
        <row r="350">
          <cell r="C350" t="str">
            <v>강성</v>
          </cell>
          <cell r="H350">
            <v>33</v>
          </cell>
          <cell r="I350">
            <v>59</v>
          </cell>
          <cell r="J350">
            <v>33</v>
          </cell>
          <cell r="K350">
            <v>60</v>
          </cell>
          <cell r="L350">
            <v>34</v>
          </cell>
          <cell r="M350">
            <v>63</v>
          </cell>
          <cell r="N350">
            <v>34</v>
          </cell>
          <cell r="O350">
            <v>64</v>
          </cell>
          <cell r="P350" t="str">
            <v>김천</v>
          </cell>
          <cell r="Q350" t="str">
            <v>양천</v>
          </cell>
          <cell r="S350" t="str">
            <v>소규모</v>
          </cell>
          <cell r="T350" t="str">
            <v>하강</v>
          </cell>
          <cell r="U350">
            <v>2020</v>
          </cell>
          <cell r="V350">
            <v>64</v>
          </cell>
          <cell r="W350">
            <v>62</v>
          </cell>
          <cell r="X350">
            <v>61</v>
          </cell>
          <cell r="Y350">
            <v>61</v>
          </cell>
          <cell r="Z350">
            <v>60</v>
          </cell>
          <cell r="AA350">
            <v>59</v>
          </cell>
        </row>
        <row r="351">
          <cell r="C351" t="str">
            <v>서당마</v>
          </cell>
          <cell r="H351">
            <v>30</v>
          </cell>
          <cell r="I351">
            <v>54</v>
          </cell>
          <cell r="J351">
            <v>30</v>
          </cell>
          <cell r="K351">
            <v>54</v>
          </cell>
          <cell r="L351">
            <v>31</v>
          </cell>
          <cell r="M351">
            <v>57</v>
          </cell>
          <cell r="N351">
            <v>31</v>
          </cell>
          <cell r="O351">
            <v>58</v>
          </cell>
          <cell r="P351" t="str">
            <v>김천</v>
          </cell>
          <cell r="Q351" t="str">
            <v>양천</v>
          </cell>
          <cell r="S351" t="str">
            <v>소규모</v>
          </cell>
          <cell r="T351" t="str">
            <v>하강</v>
          </cell>
          <cell r="U351">
            <v>2020</v>
          </cell>
          <cell r="V351">
            <v>58</v>
          </cell>
          <cell r="W351">
            <v>56</v>
          </cell>
          <cell r="X351">
            <v>56</v>
          </cell>
          <cell r="Y351">
            <v>55</v>
          </cell>
          <cell r="Z351">
            <v>55</v>
          </cell>
          <cell r="AA351">
            <v>54</v>
          </cell>
        </row>
        <row r="352">
          <cell r="C352" t="str">
            <v>관동</v>
          </cell>
          <cell r="H352">
            <v>28</v>
          </cell>
          <cell r="I352">
            <v>78</v>
          </cell>
          <cell r="J352">
            <v>28</v>
          </cell>
          <cell r="K352">
            <v>79</v>
          </cell>
          <cell r="L352">
            <v>29</v>
          </cell>
          <cell r="M352">
            <v>81</v>
          </cell>
          <cell r="N352">
            <v>29</v>
          </cell>
          <cell r="O352">
            <v>82</v>
          </cell>
          <cell r="P352" t="str">
            <v>김천</v>
          </cell>
          <cell r="Q352" t="str">
            <v>양천</v>
          </cell>
          <cell r="S352" t="str">
            <v>소규모</v>
          </cell>
          <cell r="T352" t="str">
            <v>하강</v>
          </cell>
          <cell r="U352">
            <v>2020</v>
          </cell>
          <cell r="V352">
            <v>82</v>
          </cell>
          <cell r="W352">
            <v>80</v>
          </cell>
          <cell r="X352">
            <v>79</v>
          </cell>
          <cell r="Y352">
            <v>78</v>
          </cell>
          <cell r="Z352">
            <v>77</v>
          </cell>
          <cell r="AA352">
            <v>76</v>
          </cell>
        </row>
        <row r="353">
          <cell r="C353" t="str">
            <v>황각</v>
          </cell>
          <cell r="H353">
            <v>77</v>
          </cell>
          <cell r="I353">
            <v>182</v>
          </cell>
          <cell r="J353">
            <v>77</v>
          </cell>
          <cell r="K353">
            <v>184</v>
          </cell>
          <cell r="L353">
            <v>79</v>
          </cell>
          <cell r="M353">
            <v>189</v>
          </cell>
          <cell r="N353">
            <v>79</v>
          </cell>
          <cell r="O353">
            <v>191</v>
          </cell>
          <cell r="P353" t="str">
            <v>김천</v>
          </cell>
          <cell r="Q353" t="str">
            <v>양천</v>
          </cell>
          <cell r="S353" t="str">
            <v>소규모</v>
          </cell>
          <cell r="T353" t="str">
            <v>하강</v>
          </cell>
          <cell r="U353">
            <v>2020</v>
          </cell>
          <cell r="V353">
            <v>191</v>
          </cell>
          <cell r="W353">
            <v>185</v>
          </cell>
          <cell r="X353">
            <v>183</v>
          </cell>
          <cell r="Y353">
            <v>182</v>
          </cell>
          <cell r="Z353">
            <v>180</v>
          </cell>
          <cell r="AA353">
            <v>177</v>
          </cell>
        </row>
        <row r="354">
          <cell r="C354" t="str">
            <v>냉수정</v>
          </cell>
          <cell r="H354">
            <v>11</v>
          </cell>
          <cell r="I354">
            <v>24</v>
          </cell>
          <cell r="J354">
            <v>11</v>
          </cell>
          <cell r="K354">
            <v>24</v>
          </cell>
          <cell r="L354">
            <v>11</v>
          </cell>
          <cell r="M354">
            <v>25</v>
          </cell>
          <cell r="N354">
            <v>11</v>
          </cell>
          <cell r="O354">
            <v>25</v>
          </cell>
          <cell r="P354" t="str">
            <v>김천</v>
          </cell>
          <cell r="Q354" t="str">
            <v>양천</v>
          </cell>
          <cell r="S354" t="str">
            <v>소규모</v>
          </cell>
          <cell r="T354" t="str">
            <v>하강</v>
          </cell>
          <cell r="U354">
            <v>2020</v>
          </cell>
          <cell r="V354">
            <v>25</v>
          </cell>
          <cell r="W354">
            <v>24</v>
          </cell>
          <cell r="X354">
            <v>24</v>
          </cell>
          <cell r="Y354">
            <v>24</v>
          </cell>
          <cell r="Z354">
            <v>24</v>
          </cell>
          <cell r="AA354">
            <v>23</v>
          </cell>
        </row>
        <row r="355">
          <cell r="C355" t="str">
            <v>양지마</v>
          </cell>
          <cell r="H355">
            <v>11</v>
          </cell>
          <cell r="I355">
            <v>23</v>
          </cell>
          <cell r="J355">
            <v>11</v>
          </cell>
          <cell r="K355">
            <v>23</v>
          </cell>
          <cell r="L355">
            <v>11</v>
          </cell>
          <cell r="M355">
            <v>22</v>
          </cell>
          <cell r="N355">
            <v>11</v>
          </cell>
          <cell r="O355">
            <v>22</v>
          </cell>
          <cell r="P355" t="str">
            <v>김천</v>
          </cell>
          <cell r="Q355" t="str">
            <v>양천</v>
          </cell>
          <cell r="S355" t="str">
            <v>소규모</v>
          </cell>
          <cell r="T355" t="str">
            <v>하강</v>
          </cell>
          <cell r="U355">
            <v>2020</v>
          </cell>
          <cell r="V355">
            <v>22</v>
          </cell>
          <cell r="W355">
            <v>21</v>
          </cell>
          <cell r="X355">
            <v>21</v>
          </cell>
          <cell r="Y355">
            <v>21</v>
          </cell>
          <cell r="Z355">
            <v>21</v>
          </cell>
          <cell r="AA355">
            <v>20</v>
          </cell>
        </row>
        <row r="356">
          <cell r="C356" t="str">
            <v>모산(구성)</v>
          </cell>
          <cell r="H356">
            <v>44</v>
          </cell>
          <cell r="I356">
            <v>105</v>
          </cell>
          <cell r="J356">
            <v>44</v>
          </cell>
          <cell r="K356">
            <v>106</v>
          </cell>
          <cell r="L356">
            <v>43</v>
          </cell>
          <cell r="M356">
            <v>99</v>
          </cell>
          <cell r="N356">
            <v>43</v>
          </cell>
          <cell r="O356">
            <v>100</v>
          </cell>
          <cell r="P356" t="str">
            <v>김천</v>
          </cell>
          <cell r="Q356" t="str">
            <v>양천</v>
          </cell>
          <cell r="S356" t="str">
            <v>소규모</v>
          </cell>
          <cell r="T356" t="str">
            <v>하강</v>
          </cell>
          <cell r="U356">
            <v>2020</v>
          </cell>
          <cell r="V356">
            <v>100</v>
          </cell>
          <cell r="W356">
            <v>97</v>
          </cell>
          <cell r="X356">
            <v>96</v>
          </cell>
          <cell r="Y356">
            <v>95</v>
          </cell>
          <cell r="Z356">
            <v>94</v>
          </cell>
          <cell r="AA356">
            <v>93</v>
          </cell>
        </row>
        <row r="357">
          <cell r="C357" t="str">
            <v>평밭</v>
          </cell>
          <cell r="H357">
            <v>18</v>
          </cell>
          <cell r="I357">
            <v>28</v>
          </cell>
          <cell r="J357">
            <v>18</v>
          </cell>
          <cell r="K357">
            <v>28</v>
          </cell>
          <cell r="L357">
            <v>17</v>
          </cell>
          <cell r="M357">
            <v>27</v>
          </cell>
          <cell r="N357">
            <v>17</v>
          </cell>
          <cell r="O357">
            <v>27</v>
          </cell>
          <cell r="P357" t="str">
            <v>구성</v>
          </cell>
          <cell r="S357" t="str">
            <v>미처리</v>
          </cell>
          <cell r="T357" t="str">
            <v>미처리</v>
          </cell>
          <cell r="V357">
            <v>27</v>
          </cell>
          <cell r="W357">
            <v>26</v>
          </cell>
          <cell r="X357">
            <v>26</v>
          </cell>
          <cell r="Y357">
            <v>26</v>
          </cell>
          <cell r="Z357">
            <v>25</v>
          </cell>
          <cell r="AA357">
            <v>25</v>
          </cell>
        </row>
        <row r="358">
          <cell r="C358" t="str">
            <v>진흥</v>
          </cell>
          <cell r="H358">
            <v>13</v>
          </cell>
          <cell r="I358">
            <v>26</v>
          </cell>
          <cell r="J358">
            <v>13</v>
          </cell>
          <cell r="K358">
            <v>26</v>
          </cell>
          <cell r="L358">
            <v>13</v>
          </cell>
          <cell r="M358">
            <v>26</v>
          </cell>
          <cell r="N358">
            <v>13</v>
          </cell>
          <cell r="O358">
            <v>26</v>
          </cell>
          <cell r="P358" t="str">
            <v>구성</v>
          </cell>
          <cell r="S358" t="str">
            <v>미처리</v>
          </cell>
          <cell r="T358" t="str">
            <v>미처리</v>
          </cell>
          <cell r="V358">
            <v>26</v>
          </cell>
          <cell r="W358">
            <v>25</v>
          </cell>
          <cell r="X358">
            <v>25</v>
          </cell>
          <cell r="Y358">
            <v>25</v>
          </cell>
          <cell r="Z358">
            <v>25</v>
          </cell>
          <cell r="AA358">
            <v>24</v>
          </cell>
        </row>
        <row r="359">
          <cell r="C359" t="str">
            <v>노고실</v>
          </cell>
          <cell r="H359">
            <v>29</v>
          </cell>
          <cell r="I359">
            <v>59</v>
          </cell>
          <cell r="J359">
            <v>29</v>
          </cell>
          <cell r="K359">
            <v>60</v>
          </cell>
          <cell r="L359">
            <v>29</v>
          </cell>
          <cell r="M359">
            <v>60</v>
          </cell>
          <cell r="N359">
            <v>29</v>
          </cell>
          <cell r="O359">
            <v>61</v>
          </cell>
          <cell r="P359" t="str">
            <v>구성</v>
          </cell>
          <cell r="S359" t="str">
            <v>미처리</v>
          </cell>
          <cell r="T359" t="str">
            <v>미처리</v>
          </cell>
          <cell r="V359">
            <v>61</v>
          </cell>
          <cell r="W359">
            <v>59</v>
          </cell>
          <cell r="X359">
            <v>59</v>
          </cell>
          <cell r="Y359">
            <v>58</v>
          </cell>
          <cell r="Z359">
            <v>57</v>
          </cell>
          <cell r="AA359">
            <v>57</v>
          </cell>
        </row>
        <row r="360">
          <cell r="C360" t="str">
            <v>점터</v>
          </cell>
          <cell r="H360">
            <v>34</v>
          </cell>
          <cell r="I360">
            <v>68</v>
          </cell>
          <cell r="J360">
            <v>34</v>
          </cell>
          <cell r="K360">
            <v>69</v>
          </cell>
          <cell r="L360">
            <v>34</v>
          </cell>
          <cell r="M360">
            <v>69</v>
          </cell>
          <cell r="N360">
            <v>34</v>
          </cell>
          <cell r="O360">
            <v>70</v>
          </cell>
          <cell r="P360" t="str">
            <v>구성</v>
          </cell>
          <cell r="S360" t="str">
            <v>미처리</v>
          </cell>
          <cell r="T360" t="str">
            <v>미처리</v>
          </cell>
          <cell r="V360">
            <v>70</v>
          </cell>
          <cell r="W360">
            <v>68</v>
          </cell>
          <cell r="X360">
            <v>67</v>
          </cell>
          <cell r="Y360">
            <v>67</v>
          </cell>
          <cell r="Z360">
            <v>66</v>
          </cell>
          <cell r="AA360">
            <v>65</v>
          </cell>
        </row>
        <row r="361">
          <cell r="C361" t="str">
            <v>백일대</v>
          </cell>
          <cell r="H361">
            <v>23</v>
          </cell>
          <cell r="I361">
            <v>44</v>
          </cell>
          <cell r="J361">
            <v>23</v>
          </cell>
          <cell r="K361">
            <v>44</v>
          </cell>
          <cell r="L361">
            <v>22</v>
          </cell>
          <cell r="M361">
            <v>43</v>
          </cell>
          <cell r="N361">
            <v>22</v>
          </cell>
          <cell r="O361">
            <v>43</v>
          </cell>
          <cell r="P361" t="str">
            <v>구성</v>
          </cell>
          <cell r="S361" t="str">
            <v>미처리</v>
          </cell>
          <cell r="T361" t="str">
            <v>미처리</v>
          </cell>
          <cell r="V361">
            <v>43</v>
          </cell>
          <cell r="W361">
            <v>42</v>
          </cell>
          <cell r="X361">
            <v>41</v>
          </cell>
          <cell r="Y361">
            <v>41</v>
          </cell>
          <cell r="Z361">
            <v>41</v>
          </cell>
          <cell r="AA361">
            <v>40</v>
          </cell>
        </row>
        <row r="362">
          <cell r="C362" t="str">
            <v>개정개</v>
          </cell>
          <cell r="H362">
            <v>12</v>
          </cell>
          <cell r="I362">
            <v>22</v>
          </cell>
          <cell r="J362">
            <v>12</v>
          </cell>
          <cell r="K362">
            <v>22</v>
          </cell>
          <cell r="L362">
            <v>12</v>
          </cell>
          <cell r="M362">
            <v>21</v>
          </cell>
          <cell r="N362">
            <v>12</v>
          </cell>
          <cell r="O362">
            <v>21</v>
          </cell>
          <cell r="P362" t="str">
            <v>구성</v>
          </cell>
          <cell r="S362" t="str">
            <v>미처리</v>
          </cell>
          <cell r="T362" t="str">
            <v>미처리</v>
          </cell>
          <cell r="V362">
            <v>21</v>
          </cell>
          <cell r="W362">
            <v>20</v>
          </cell>
          <cell r="X362">
            <v>20</v>
          </cell>
          <cell r="Y362">
            <v>20</v>
          </cell>
          <cell r="Z362">
            <v>20</v>
          </cell>
          <cell r="AA362">
            <v>20</v>
          </cell>
        </row>
        <row r="363">
          <cell r="C363" t="str">
            <v>궁장</v>
          </cell>
          <cell r="H363">
            <v>36</v>
          </cell>
          <cell r="I363">
            <v>68</v>
          </cell>
          <cell r="J363">
            <v>36</v>
          </cell>
          <cell r="K363">
            <v>69</v>
          </cell>
          <cell r="L363">
            <v>35</v>
          </cell>
          <cell r="M363">
            <v>67</v>
          </cell>
          <cell r="N363">
            <v>35</v>
          </cell>
          <cell r="O363">
            <v>68</v>
          </cell>
          <cell r="P363" t="str">
            <v>구성</v>
          </cell>
          <cell r="S363" t="str">
            <v>미처리</v>
          </cell>
          <cell r="T363" t="str">
            <v>미처리</v>
          </cell>
          <cell r="V363">
            <v>68</v>
          </cell>
          <cell r="W363">
            <v>66</v>
          </cell>
          <cell r="X363">
            <v>65</v>
          </cell>
          <cell r="Y363">
            <v>65</v>
          </cell>
          <cell r="Z363">
            <v>64</v>
          </cell>
          <cell r="AA363">
            <v>63</v>
          </cell>
        </row>
        <row r="364">
          <cell r="C364" t="str">
            <v>덤밑</v>
          </cell>
          <cell r="H364">
            <v>25</v>
          </cell>
          <cell r="I364">
            <v>47</v>
          </cell>
          <cell r="J364">
            <v>25</v>
          </cell>
          <cell r="K364">
            <v>47</v>
          </cell>
          <cell r="L364">
            <v>24</v>
          </cell>
          <cell r="M364">
            <v>46</v>
          </cell>
          <cell r="N364">
            <v>24</v>
          </cell>
          <cell r="O364">
            <v>47</v>
          </cell>
          <cell r="P364" t="str">
            <v>구성</v>
          </cell>
          <cell r="S364" t="str">
            <v>미처리</v>
          </cell>
          <cell r="T364" t="str">
            <v>미처리</v>
          </cell>
          <cell r="V364">
            <v>47</v>
          </cell>
          <cell r="W364">
            <v>46</v>
          </cell>
          <cell r="X364">
            <v>45</v>
          </cell>
          <cell r="Y364">
            <v>45</v>
          </cell>
          <cell r="Z364">
            <v>44</v>
          </cell>
          <cell r="AA364">
            <v>44</v>
          </cell>
        </row>
        <row r="365">
          <cell r="C365" t="str">
            <v>날끝</v>
          </cell>
          <cell r="H365">
            <v>12</v>
          </cell>
          <cell r="I365">
            <v>22</v>
          </cell>
          <cell r="J365">
            <v>12</v>
          </cell>
          <cell r="K365">
            <v>22</v>
          </cell>
          <cell r="L365">
            <v>11</v>
          </cell>
          <cell r="M365">
            <v>21</v>
          </cell>
          <cell r="N365">
            <v>11</v>
          </cell>
          <cell r="O365">
            <v>21</v>
          </cell>
          <cell r="P365" t="str">
            <v>구성</v>
          </cell>
          <cell r="S365" t="str">
            <v>미처리</v>
          </cell>
          <cell r="T365" t="str">
            <v>미처리</v>
          </cell>
          <cell r="V365">
            <v>21</v>
          </cell>
          <cell r="W365">
            <v>20</v>
          </cell>
          <cell r="X365">
            <v>20</v>
          </cell>
          <cell r="Y365">
            <v>20</v>
          </cell>
          <cell r="Z365">
            <v>20</v>
          </cell>
          <cell r="AA365">
            <v>20</v>
          </cell>
        </row>
        <row r="366">
          <cell r="C366" t="str">
            <v>죽방</v>
          </cell>
          <cell r="H366">
            <v>31</v>
          </cell>
          <cell r="I366">
            <v>65</v>
          </cell>
          <cell r="J366">
            <v>31</v>
          </cell>
          <cell r="K366">
            <v>66</v>
          </cell>
          <cell r="L366">
            <v>33</v>
          </cell>
          <cell r="M366">
            <v>70</v>
          </cell>
          <cell r="N366">
            <v>33</v>
          </cell>
          <cell r="O366">
            <v>71</v>
          </cell>
          <cell r="P366" t="str">
            <v>구성</v>
          </cell>
          <cell r="S366" t="str">
            <v>미처리</v>
          </cell>
          <cell r="T366" t="str">
            <v>미처리</v>
          </cell>
          <cell r="V366">
            <v>71</v>
          </cell>
          <cell r="W366">
            <v>69</v>
          </cell>
          <cell r="X366">
            <v>68</v>
          </cell>
          <cell r="Y366">
            <v>68</v>
          </cell>
          <cell r="Z366">
            <v>67</v>
          </cell>
          <cell r="AA366">
            <v>66</v>
          </cell>
        </row>
        <row r="367">
          <cell r="C367" t="str">
            <v>황새말</v>
          </cell>
          <cell r="H367">
            <v>12</v>
          </cell>
          <cell r="I367">
            <v>19</v>
          </cell>
          <cell r="J367">
            <v>12</v>
          </cell>
          <cell r="K367">
            <v>19</v>
          </cell>
          <cell r="L367">
            <v>13</v>
          </cell>
          <cell r="M367">
            <v>21</v>
          </cell>
          <cell r="N367">
            <v>13</v>
          </cell>
          <cell r="O367">
            <v>21</v>
          </cell>
          <cell r="P367" t="str">
            <v>구성</v>
          </cell>
          <cell r="S367" t="str">
            <v>미처리</v>
          </cell>
          <cell r="T367" t="str">
            <v>미처리</v>
          </cell>
          <cell r="V367">
            <v>21</v>
          </cell>
          <cell r="W367">
            <v>20</v>
          </cell>
          <cell r="X367">
            <v>20</v>
          </cell>
          <cell r="Y367">
            <v>20</v>
          </cell>
          <cell r="Z367">
            <v>20</v>
          </cell>
          <cell r="AA367">
            <v>20</v>
          </cell>
        </row>
        <row r="368">
          <cell r="C368" t="str">
            <v>주막</v>
          </cell>
          <cell r="H368">
            <v>9</v>
          </cell>
          <cell r="I368">
            <v>12</v>
          </cell>
          <cell r="J368">
            <v>9</v>
          </cell>
          <cell r="K368">
            <v>12</v>
          </cell>
          <cell r="L368">
            <v>10</v>
          </cell>
          <cell r="M368">
            <v>13</v>
          </cell>
          <cell r="N368">
            <v>10</v>
          </cell>
          <cell r="O368">
            <v>13</v>
          </cell>
          <cell r="P368" t="str">
            <v>구성</v>
          </cell>
          <cell r="S368" t="str">
            <v>미처리</v>
          </cell>
          <cell r="T368" t="str">
            <v>미처리</v>
          </cell>
          <cell r="V368">
            <v>13</v>
          </cell>
          <cell r="W368">
            <v>13</v>
          </cell>
          <cell r="X368">
            <v>12</v>
          </cell>
          <cell r="Y368">
            <v>12</v>
          </cell>
          <cell r="Z368">
            <v>12</v>
          </cell>
          <cell r="AA368">
            <v>12</v>
          </cell>
        </row>
        <row r="369">
          <cell r="C369" t="str">
            <v>도지미</v>
          </cell>
          <cell r="H369">
            <v>7</v>
          </cell>
          <cell r="I369">
            <v>15</v>
          </cell>
          <cell r="J369">
            <v>7</v>
          </cell>
          <cell r="K369">
            <v>15</v>
          </cell>
          <cell r="L369">
            <v>9</v>
          </cell>
          <cell r="M369">
            <v>19</v>
          </cell>
          <cell r="N369">
            <v>9</v>
          </cell>
          <cell r="O369">
            <v>19</v>
          </cell>
          <cell r="P369" t="str">
            <v>구성</v>
          </cell>
          <cell r="S369" t="str">
            <v>미처리</v>
          </cell>
          <cell r="T369" t="str">
            <v>미처리</v>
          </cell>
          <cell r="V369">
            <v>19</v>
          </cell>
          <cell r="W369">
            <v>18</v>
          </cell>
          <cell r="X369">
            <v>18</v>
          </cell>
          <cell r="Y369">
            <v>18</v>
          </cell>
          <cell r="Z369">
            <v>18</v>
          </cell>
          <cell r="AA369">
            <v>18</v>
          </cell>
        </row>
        <row r="370">
          <cell r="C370" t="str">
            <v>기를</v>
          </cell>
          <cell r="H370">
            <v>41</v>
          </cell>
          <cell r="I370">
            <v>87</v>
          </cell>
          <cell r="J370">
            <v>41</v>
          </cell>
          <cell r="K370">
            <v>88</v>
          </cell>
          <cell r="L370">
            <v>51</v>
          </cell>
          <cell r="M370">
            <v>110</v>
          </cell>
          <cell r="N370">
            <v>51</v>
          </cell>
          <cell r="O370">
            <v>111</v>
          </cell>
          <cell r="P370" t="str">
            <v>구성</v>
          </cell>
          <cell r="S370" t="str">
            <v>소규모</v>
          </cell>
          <cell r="T370" t="str">
            <v>상리</v>
          </cell>
          <cell r="U370">
            <v>2013</v>
          </cell>
          <cell r="V370">
            <v>111</v>
          </cell>
          <cell r="W370">
            <v>108</v>
          </cell>
          <cell r="X370">
            <v>107</v>
          </cell>
          <cell r="Y370">
            <v>106</v>
          </cell>
          <cell r="Z370">
            <v>105</v>
          </cell>
          <cell r="AA370">
            <v>103</v>
          </cell>
        </row>
        <row r="371">
          <cell r="C371" t="str">
            <v>바랫들</v>
          </cell>
          <cell r="H371">
            <v>3</v>
          </cell>
          <cell r="I371">
            <v>6</v>
          </cell>
          <cell r="J371">
            <v>3</v>
          </cell>
          <cell r="K371">
            <v>6</v>
          </cell>
          <cell r="L371">
            <v>4</v>
          </cell>
          <cell r="M371">
            <v>8</v>
          </cell>
          <cell r="N371">
            <v>4</v>
          </cell>
          <cell r="O371">
            <v>8</v>
          </cell>
          <cell r="P371" t="str">
            <v>구성</v>
          </cell>
          <cell r="S371" t="str">
            <v>미처리</v>
          </cell>
          <cell r="T371" t="str">
            <v>미처리</v>
          </cell>
          <cell r="V371">
            <v>8</v>
          </cell>
          <cell r="W371">
            <v>8</v>
          </cell>
          <cell r="X371">
            <v>8</v>
          </cell>
          <cell r="Y371">
            <v>8</v>
          </cell>
          <cell r="Z371">
            <v>8</v>
          </cell>
          <cell r="AA371">
            <v>7</v>
          </cell>
        </row>
        <row r="372">
          <cell r="C372" t="str">
            <v>봉대</v>
          </cell>
          <cell r="H372">
            <v>68</v>
          </cell>
          <cell r="I372">
            <v>146</v>
          </cell>
          <cell r="J372">
            <v>68</v>
          </cell>
          <cell r="K372">
            <v>147</v>
          </cell>
          <cell r="L372">
            <v>61</v>
          </cell>
          <cell r="M372">
            <v>130</v>
          </cell>
          <cell r="N372">
            <v>61</v>
          </cell>
          <cell r="O372">
            <v>131</v>
          </cell>
          <cell r="P372" t="str">
            <v>구성</v>
          </cell>
          <cell r="S372" t="str">
            <v>미처리</v>
          </cell>
          <cell r="T372" t="str">
            <v>미처리</v>
          </cell>
          <cell r="V372">
            <v>131</v>
          </cell>
          <cell r="W372">
            <v>130</v>
          </cell>
          <cell r="X372">
            <v>129</v>
          </cell>
          <cell r="Y372">
            <v>128</v>
          </cell>
          <cell r="Z372">
            <v>123</v>
          </cell>
          <cell r="AA372">
            <v>122</v>
          </cell>
        </row>
        <row r="373">
          <cell r="C373" t="str">
            <v>듬마루</v>
          </cell>
          <cell r="H373">
            <v>23</v>
          </cell>
          <cell r="I373">
            <v>41</v>
          </cell>
          <cell r="J373">
            <v>23</v>
          </cell>
          <cell r="K373">
            <v>41</v>
          </cell>
          <cell r="L373">
            <v>21</v>
          </cell>
          <cell r="M373">
            <v>36</v>
          </cell>
          <cell r="N373">
            <v>21</v>
          </cell>
          <cell r="O373">
            <v>36</v>
          </cell>
          <cell r="P373" t="str">
            <v>구성</v>
          </cell>
          <cell r="S373" t="str">
            <v>미처리</v>
          </cell>
          <cell r="T373" t="str">
            <v>미처리</v>
          </cell>
          <cell r="V373">
            <v>36</v>
          </cell>
          <cell r="W373">
            <v>35</v>
          </cell>
          <cell r="X373">
            <v>35</v>
          </cell>
          <cell r="Y373">
            <v>34</v>
          </cell>
          <cell r="Z373">
            <v>34</v>
          </cell>
          <cell r="AA373">
            <v>33</v>
          </cell>
        </row>
        <row r="374">
          <cell r="C374" t="str">
            <v>옴배미</v>
          </cell>
          <cell r="H374">
            <v>9</v>
          </cell>
          <cell r="I374">
            <v>12</v>
          </cell>
          <cell r="J374">
            <v>9</v>
          </cell>
          <cell r="K374">
            <v>12</v>
          </cell>
          <cell r="L374">
            <v>8</v>
          </cell>
          <cell r="M374">
            <v>11</v>
          </cell>
          <cell r="N374">
            <v>8</v>
          </cell>
          <cell r="O374">
            <v>11</v>
          </cell>
          <cell r="P374" t="str">
            <v>구성</v>
          </cell>
          <cell r="S374" t="str">
            <v>미처리</v>
          </cell>
          <cell r="T374" t="str">
            <v>미처리</v>
          </cell>
          <cell r="V374">
            <v>11</v>
          </cell>
          <cell r="W374">
            <v>11</v>
          </cell>
          <cell r="X374">
            <v>11</v>
          </cell>
          <cell r="Y374">
            <v>10</v>
          </cell>
          <cell r="Z374">
            <v>10</v>
          </cell>
          <cell r="AA374">
            <v>10</v>
          </cell>
        </row>
        <row r="375">
          <cell r="C375" t="str">
            <v>팔고개</v>
          </cell>
          <cell r="H375">
            <v>21</v>
          </cell>
          <cell r="I375">
            <v>40</v>
          </cell>
          <cell r="J375">
            <v>21</v>
          </cell>
          <cell r="K375">
            <v>40</v>
          </cell>
          <cell r="L375">
            <v>19</v>
          </cell>
          <cell r="M375">
            <v>38</v>
          </cell>
          <cell r="N375">
            <v>19</v>
          </cell>
          <cell r="O375">
            <v>38</v>
          </cell>
          <cell r="P375" t="str">
            <v>구성</v>
          </cell>
          <cell r="S375" t="str">
            <v>미처리</v>
          </cell>
          <cell r="T375" t="str">
            <v>미처리</v>
          </cell>
          <cell r="V375">
            <v>38</v>
          </cell>
          <cell r="W375">
            <v>37</v>
          </cell>
          <cell r="X375">
            <v>36</v>
          </cell>
          <cell r="Y375">
            <v>36</v>
          </cell>
          <cell r="Z375">
            <v>36</v>
          </cell>
          <cell r="AA375">
            <v>35</v>
          </cell>
        </row>
        <row r="376">
          <cell r="C376" t="str">
            <v>광수</v>
          </cell>
          <cell r="H376">
            <v>13</v>
          </cell>
          <cell r="I376">
            <v>26</v>
          </cell>
          <cell r="J376">
            <v>13</v>
          </cell>
          <cell r="K376">
            <v>26</v>
          </cell>
          <cell r="L376">
            <v>12</v>
          </cell>
          <cell r="M376">
            <v>25</v>
          </cell>
          <cell r="N376">
            <v>12</v>
          </cell>
          <cell r="O376">
            <v>25</v>
          </cell>
          <cell r="P376" t="str">
            <v>구성</v>
          </cell>
          <cell r="S376" t="str">
            <v>미처리</v>
          </cell>
          <cell r="T376" t="str">
            <v>미처리</v>
          </cell>
          <cell r="V376">
            <v>25</v>
          </cell>
          <cell r="W376">
            <v>24</v>
          </cell>
          <cell r="X376">
            <v>24</v>
          </cell>
          <cell r="Y376">
            <v>24</v>
          </cell>
          <cell r="Z376">
            <v>24</v>
          </cell>
          <cell r="AA376">
            <v>23</v>
          </cell>
        </row>
        <row r="377">
          <cell r="C377" t="str">
            <v>파실</v>
          </cell>
          <cell r="H377">
            <v>43</v>
          </cell>
          <cell r="I377">
            <v>91</v>
          </cell>
          <cell r="J377">
            <v>43</v>
          </cell>
          <cell r="K377">
            <v>92</v>
          </cell>
          <cell r="L377">
            <v>38</v>
          </cell>
          <cell r="M377">
            <v>81</v>
          </cell>
          <cell r="N377">
            <v>38</v>
          </cell>
          <cell r="O377">
            <v>82</v>
          </cell>
          <cell r="P377" t="str">
            <v>구성</v>
          </cell>
          <cell r="S377" t="str">
            <v>미처리</v>
          </cell>
          <cell r="T377" t="str">
            <v>미처리</v>
          </cell>
          <cell r="V377">
            <v>82</v>
          </cell>
          <cell r="W377">
            <v>80</v>
          </cell>
          <cell r="X377">
            <v>79</v>
          </cell>
          <cell r="Y377">
            <v>78</v>
          </cell>
          <cell r="Z377">
            <v>77</v>
          </cell>
          <cell r="AA377">
            <v>76</v>
          </cell>
        </row>
        <row r="378">
          <cell r="C378" t="str">
            <v>새터</v>
          </cell>
          <cell r="H378">
            <v>24</v>
          </cell>
          <cell r="I378">
            <v>51</v>
          </cell>
          <cell r="J378">
            <v>24</v>
          </cell>
          <cell r="K378">
            <v>51</v>
          </cell>
          <cell r="L378">
            <v>21</v>
          </cell>
          <cell r="M378">
            <v>45</v>
          </cell>
          <cell r="N378">
            <v>21</v>
          </cell>
          <cell r="O378">
            <v>45</v>
          </cell>
          <cell r="P378" t="str">
            <v>구성</v>
          </cell>
          <cell r="S378" t="str">
            <v>미처리</v>
          </cell>
          <cell r="T378" t="str">
            <v>미처리</v>
          </cell>
          <cell r="V378">
            <v>45</v>
          </cell>
          <cell r="W378">
            <v>44</v>
          </cell>
          <cell r="X378">
            <v>43</v>
          </cell>
          <cell r="Y378">
            <v>43</v>
          </cell>
          <cell r="Z378">
            <v>42</v>
          </cell>
          <cell r="AA378">
            <v>42</v>
          </cell>
        </row>
        <row r="379">
          <cell r="C379" t="str">
            <v>구미</v>
          </cell>
          <cell r="H379">
            <v>24</v>
          </cell>
          <cell r="I379">
            <v>59</v>
          </cell>
          <cell r="J379">
            <v>24</v>
          </cell>
          <cell r="K379">
            <v>60</v>
          </cell>
          <cell r="L379">
            <v>24</v>
          </cell>
          <cell r="M379">
            <v>59</v>
          </cell>
          <cell r="N379">
            <v>24</v>
          </cell>
          <cell r="O379">
            <v>60</v>
          </cell>
          <cell r="P379" t="str">
            <v>구성</v>
          </cell>
          <cell r="S379" t="str">
            <v>미처리</v>
          </cell>
          <cell r="T379" t="str">
            <v>미처리</v>
          </cell>
          <cell r="V379">
            <v>60</v>
          </cell>
          <cell r="W379">
            <v>58</v>
          </cell>
          <cell r="X379">
            <v>58</v>
          </cell>
          <cell r="Y379">
            <v>57</v>
          </cell>
          <cell r="Z379">
            <v>57</v>
          </cell>
          <cell r="AA379">
            <v>56</v>
          </cell>
        </row>
        <row r="380">
          <cell r="C380" t="str">
            <v>무릉동</v>
          </cell>
          <cell r="H380">
            <v>45</v>
          </cell>
          <cell r="I380">
            <v>104</v>
          </cell>
          <cell r="J380">
            <v>45</v>
          </cell>
          <cell r="K380">
            <v>105</v>
          </cell>
          <cell r="L380">
            <v>50</v>
          </cell>
          <cell r="M380">
            <v>100</v>
          </cell>
          <cell r="N380">
            <v>50</v>
          </cell>
          <cell r="O380">
            <v>101</v>
          </cell>
          <cell r="P380" t="str">
            <v>구성</v>
          </cell>
          <cell r="S380" t="str">
            <v>미처리</v>
          </cell>
          <cell r="T380" t="str">
            <v>미처리</v>
          </cell>
          <cell r="V380">
            <v>101</v>
          </cell>
          <cell r="W380">
            <v>101</v>
          </cell>
          <cell r="X380">
            <v>100</v>
          </cell>
          <cell r="Y380">
            <v>99</v>
          </cell>
          <cell r="Z380">
            <v>95</v>
          </cell>
          <cell r="AA380">
            <v>94</v>
          </cell>
        </row>
        <row r="381">
          <cell r="C381" t="str">
            <v>임평</v>
          </cell>
          <cell r="H381">
            <v>30</v>
          </cell>
          <cell r="I381">
            <v>48</v>
          </cell>
          <cell r="J381">
            <v>30</v>
          </cell>
          <cell r="K381">
            <v>48</v>
          </cell>
          <cell r="L381">
            <v>32</v>
          </cell>
          <cell r="M381">
            <v>49</v>
          </cell>
          <cell r="N381">
            <v>32</v>
          </cell>
          <cell r="O381">
            <v>50</v>
          </cell>
          <cell r="P381" t="str">
            <v>구성</v>
          </cell>
          <cell r="S381" t="str">
            <v>미처리</v>
          </cell>
          <cell r="T381" t="str">
            <v>미처리</v>
          </cell>
          <cell r="V381">
            <v>50</v>
          </cell>
          <cell r="W381">
            <v>49</v>
          </cell>
          <cell r="X381">
            <v>48</v>
          </cell>
          <cell r="Y381">
            <v>48</v>
          </cell>
          <cell r="Z381">
            <v>47</v>
          </cell>
          <cell r="AA381">
            <v>46</v>
          </cell>
        </row>
        <row r="382">
          <cell r="C382" t="str">
            <v>산정</v>
          </cell>
          <cell r="H382">
            <v>21</v>
          </cell>
          <cell r="I382">
            <v>44</v>
          </cell>
          <cell r="J382">
            <v>21</v>
          </cell>
          <cell r="K382">
            <v>44</v>
          </cell>
          <cell r="L382">
            <v>20</v>
          </cell>
          <cell r="M382">
            <v>41</v>
          </cell>
          <cell r="N382">
            <v>20</v>
          </cell>
          <cell r="O382">
            <v>41</v>
          </cell>
          <cell r="P382" t="str">
            <v>구성</v>
          </cell>
          <cell r="S382" t="str">
            <v>미처리</v>
          </cell>
          <cell r="T382" t="str">
            <v>미처리</v>
          </cell>
          <cell r="V382">
            <v>41</v>
          </cell>
          <cell r="W382">
            <v>40</v>
          </cell>
          <cell r="X382">
            <v>39</v>
          </cell>
          <cell r="Y382">
            <v>39</v>
          </cell>
          <cell r="Z382">
            <v>39</v>
          </cell>
          <cell r="AA382">
            <v>38</v>
          </cell>
        </row>
        <row r="383">
          <cell r="C383" t="str">
            <v>단수</v>
          </cell>
          <cell r="H383">
            <v>15</v>
          </cell>
          <cell r="I383">
            <v>36</v>
          </cell>
          <cell r="J383">
            <v>15</v>
          </cell>
          <cell r="K383">
            <v>36</v>
          </cell>
          <cell r="L383">
            <v>15</v>
          </cell>
          <cell r="M383">
            <v>34</v>
          </cell>
          <cell r="N383">
            <v>15</v>
          </cell>
          <cell r="O383">
            <v>34</v>
          </cell>
          <cell r="P383" t="str">
            <v>구성</v>
          </cell>
          <cell r="S383" t="str">
            <v>미처리</v>
          </cell>
          <cell r="T383" t="str">
            <v>미처리</v>
          </cell>
          <cell r="V383">
            <v>34</v>
          </cell>
          <cell r="W383">
            <v>33</v>
          </cell>
          <cell r="X383">
            <v>33</v>
          </cell>
          <cell r="Y383">
            <v>32</v>
          </cell>
          <cell r="Z383">
            <v>32</v>
          </cell>
          <cell r="AA383">
            <v>32</v>
          </cell>
        </row>
        <row r="384">
          <cell r="C384" t="str">
            <v>장자동</v>
          </cell>
          <cell r="H384">
            <v>25</v>
          </cell>
          <cell r="I384">
            <v>42</v>
          </cell>
          <cell r="J384">
            <v>25</v>
          </cell>
          <cell r="K384">
            <v>42</v>
          </cell>
          <cell r="L384">
            <v>24</v>
          </cell>
          <cell r="M384">
            <v>39</v>
          </cell>
          <cell r="N384">
            <v>24</v>
          </cell>
          <cell r="O384">
            <v>39</v>
          </cell>
          <cell r="P384" t="str">
            <v>구성</v>
          </cell>
          <cell r="S384" t="str">
            <v>미처리</v>
          </cell>
          <cell r="T384" t="str">
            <v>미처리</v>
          </cell>
          <cell r="V384">
            <v>39</v>
          </cell>
          <cell r="W384">
            <v>38</v>
          </cell>
          <cell r="X384">
            <v>37</v>
          </cell>
          <cell r="Y384">
            <v>37</v>
          </cell>
          <cell r="Z384">
            <v>37</v>
          </cell>
          <cell r="AA384">
            <v>36</v>
          </cell>
        </row>
        <row r="385">
          <cell r="C385" t="str">
            <v>사기점</v>
          </cell>
          <cell r="H385">
            <v>4</v>
          </cell>
          <cell r="I385">
            <v>8</v>
          </cell>
          <cell r="J385">
            <v>4</v>
          </cell>
          <cell r="K385">
            <v>8</v>
          </cell>
          <cell r="L385">
            <v>4</v>
          </cell>
          <cell r="M385">
            <v>7</v>
          </cell>
          <cell r="N385">
            <v>4</v>
          </cell>
          <cell r="O385">
            <v>7</v>
          </cell>
          <cell r="P385" t="str">
            <v>구성</v>
          </cell>
          <cell r="S385" t="str">
            <v>미처리</v>
          </cell>
          <cell r="T385" t="str">
            <v>미처리</v>
          </cell>
          <cell r="V385">
            <v>7</v>
          </cell>
          <cell r="W385">
            <v>7</v>
          </cell>
          <cell r="X385">
            <v>7</v>
          </cell>
          <cell r="Y385">
            <v>7</v>
          </cell>
          <cell r="Z385">
            <v>7</v>
          </cell>
          <cell r="AA385">
            <v>7</v>
          </cell>
        </row>
        <row r="386">
          <cell r="C386" t="str">
            <v>아래압실</v>
          </cell>
          <cell r="H386">
            <v>19</v>
          </cell>
          <cell r="I386">
            <v>36</v>
          </cell>
          <cell r="J386">
            <v>19</v>
          </cell>
          <cell r="K386">
            <v>36</v>
          </cell>
          <cell r="L386">
            <v>19</v>
          </cell>
          <cell r="M386">
            <v>34</v>
          </cell>
          <cell r="N386">
            <v>19</v>
          </cell>
          <cell r="O386">
            <v>34</v>
          </cell>
          <cell r="P386" t="str">
            <v>구성</v>
          </cell>
          <cell r="S386" t="str">
            <v>미처리</v>
          </cell>
          <cell r="T386" t="str">
            <v>미처리</v>
          </cell>
          <cell r="V386">
            <v>34</v>
          </cell>
          <cell r="W386">
            <v>33</v>
          </cell>
          <cell r="X386">
            <v>33</v>
          </cell>
          <cell r="Y386">
            <v>32</v>
          </cell>
          <cell r="Z386">
            <v>32</v>
          </cell>
          <cell r="AA386">
            <v>32</v>
          </cell>
        </row>
        <row r="387">
          <cell r="C387" t="str">
            <v>윗압실</v>
          </cell>
          <cell r="H387">
            <v>21</v>
          </cell>
          <cell r="I387">
            <v>41</v>
          </cell>
          <cell r="J387">
            <v>21</v>
          </cell>
          <cell r="K387">
            <v>41</v>
          </cell>
          <cell r="L387">
            <v>21</v>
          </cell>
          <cell r="M387">
            <v>39</v>
          </cell>
          <cell r="N387">
            <v>21</v>
          </cell>
          <cell r="O387">
            <v>39</v>
          </cell>
          <cell r="P387" t="str">
            <v>구성</v>
          </cell>
          <cell r="S387" t="str">
            <v>미처리</v>
          </cell>
          <cell r="T387" t="str">
            <v>미처리</v>
          </cell>
          <cell r="V387">
            <v>39</v>
          </cell>
          <cell r="W387">
            <v>38</v>
          </cell>
          <cell r="X387">
            <v>37</v>
          </cell>
          <cell r="Y387">
            <v>37</v>
          </cell>
          <cell r="Z387">
            <v>37</v>
          </cell>
          <cell r="AA387">
            <v>36</v>
          </cell>
        </row>
        <row r="388">
          <cell r="C388" t="str">
            <v>골마</v>
          </cell>
          <cell r="H388">
            <v>14</v>
          </cell>
          <cell r="I388">
            <v>32</v>
          </cell>
          <cell r="J388">
            <v>14</v>
          </cell>
          <cell r="K388">
            <v>32</v>
          </cell>
          <cell r="L388">
            <v>14</v>
          </cell>
          <cell r="M388">
            <v>31</v>
          </cell>
          <cell r="N388">
            <v>14</v>
          </cell>
          <cell r="O388">
            <v>31</v>
          </cell>
          <cell r="P388" t="str">
            <v>구성</v>
          </cell>
          <cell r="S388" t="str">
            <v>미처리</v>
          </cell>
          <cell r="T388" t="str">
            <v>미처리</v>
          </cell>
          <cell r="V388">
            <v>31</v>
          </cell>
          <cell r="W388">
            <v>30</v>
          </cell>
          <cell r="X388">
            <v>30</v>
          </cell>
          <cell r="Y388">
            <v>29</v>
          </cell>
          <cell r="Z388">
            <v>29</v>
          </cell>
          <cell r="AA388">
            <v>29</v>
          </cell>
        </row>
        <row r="389">
          <cell r="C389" t="str">
            <v>본동</v>
          </cell>
          <cell r="H389">
            <v>38</v>
          </cell>
          <cell r="I389">
            <v>57</v>
          </cell>
          <cell r="J389">
            <v>38</v>
          </cell>
          <cell r="K389">
            <v>58</v>
          </cell>
          <cell r="L389">
            <v>39</v>
          </cell>
          <cell r="M389">
            <v>55</v>
          </cell>
          <cell r="N389">
            <v>39</v>
          </cell>
          <cell r="O389">
            <v>56</v>
          </cell>
          <cell r="P389" t="str">
            <v>구성</v>
          </cell>
          <cell r="S389" t="str">
            <v>미처리</v>
          </cell>
          <cell r="T389" t="str">
            <v>미처리</v>
          </cell>
          <cell r="V389">
            <v>56</v>
          </cell>
          <cell r="W389">
            <v>54</v>
          </cell>
          <cell r="X389">
            <v>54</v>
          </cell>
          <cell r="Y389">
            <v>53</v>
          </cell>
          <cell r="Z389">
            <v>53</v>
          </cell>
          <cell r="AA389">
            <v>52</v>
          </cell>
        </row>
        <row r="390">
          <cell r="C390" t="str">
            <v>묵은점</v>
          </cell>
          <cell r="H390">
            <v>18</v>
          </cell>
          <cell r="I390">
            <v>31</v>
          </cell>
          <cell r="J390">
            <v>18</v>
          </cell>
          <cell r="K390">
            <v>31</v>
          </cell>
          <cell r="L390">
            <v>18</v>
          </cell>
          <cell r="M390">
            <v>30</v>
          </cell>
          <cell r="N390">
            <v>18</v>
          </cell>
          <cell r="O390">
            <v>30</v>
          </cell>
          <cell r="P390" t="str">
            <v>구성</v>
          </cell>
          <cell r="S390" t="str">
            <v>미처리</v>
          </cell>
          <cell r="T390" t="str">
            <v>미처리</v>
          </cell>
          <cell r="V390">
            <v>30</v>
          </cell>
          <cell r="W390">
            <v>29</v>
          </cell>
          <cell r="X390">
            <v>29</v>
          </cell>
          <cell r="Y390">
            <v>29</v>
          </cell>
          <cell r="Z390">
            <v>28</v>
          </cell>
          <cell r="AA390">
            <v>28</v>
          </cell>
        </row>
        <row r="391">
          <cell r="C391" t="str">
            <v>양지마</v>
          </cell>
          <cell r="H391">
            <v>6</v>
          </cell>
          <cell r="I391">
            <v>11</v>
          </cell>
          <cell r="J391">
            <v>6</v>
          </cell>
          <cell r="K391">
            <v>11</v>
          </cell>
          <cell r="L391">
            <v>6</v>
          </cell>
          <cell r="M391">
            <v>10</v>
          </cell>
          <cell r="N391">
            <v>6</v>
          </cell>
          <cell r="O391">
            <v>10</v>
          </cell>
          <cell r="P391" t="str">
            <v>구성</v>
          </cell>
          <cell r="S391" t="str">
            <v>미처리</v>
          </cell>
          <cell r="T391" t="str">
            <v>미처리</v>
          </cell>
          <cell r="V391">
            <v>10</v>
          </cell>
          <cell r="W391">
            <v>10</v>
          </cell>
          <cell r="X391">
            <v>10</v>
          </cell>
          <cell r="Y391">
            <v>10</v>
          </cell>
          <cell r="Z391">
            <v>9</v>
          </cell>
          <cell r="AA391">
            <v>9</v>
          </cell>
        </row>
        <row r="392">
          <cell r="C392" t="str">
            <v>평지마</v>
          </cell>
          <cell r="H392">
            <v>14</v>
          </cell>
          <cell r="I392">
            <v>31</v>
          </cell>
          <cell r="J392">
            <v>14</v>
          </cell>
          <cell r="K392">
            <v>31</v>
          </cell>
          <cell r="L392">
            <v>14</v>
          </cell>
          <cell r="M392">
            <v>30</v>
          </cell>
          <cell r="N392">
            <v>14</v>
          </cell>
          <cell r="O392">
            <v>30</v>
          </cell>
          <cell r="P392" t="str">
            <v>구성</v>
          </cell>
          <cell r="S392" t="str">
            <v>미처리</v>
          </cell>
          <cell r="T392" t="str">
            <v>미처리</v>
          </cell>
          <cell r="V392">
            <v>30</v>
          </cell>
          <cell r="W392">
            <v>29</v>
          </cell>
          <cell r="X392">
            <v>29</v>
          </cell>
          <cell r="Y392">
            <v>29</v>
          </cell>
          <cell r="Z392">
            <v>28</v>
          </cell>
          <cell r="AA392">
            <v>28</v>
          </cell>
        </row>
        <row r="393">
          <cell r="C393" t="str">
            <v>울안</v>
          </cell>
          <cell r="H393">
            <v>13</v>
          </cell>
          <cell r="I393">
            <v>43</v>
          </cell>
          <cell r="J393">
            <v>13</v>
          </cell>
          <cell r="K393">
            <v>43</v>
          </cell>
          <cell r="L393">
            <v>13</v>
          </cell>
          <cell r="M393">
            <v>41</v>
          </cell>
          <cell r="N393">
            <v>13</v>
          </cell>
          <cell r="O393">
            <v>41</v>
          </cell>
          <cell r="P393" t="str">
            <v>구성</v>
          </cell>
          <cell r="S393" t="str">
            <v>미처리</v>
          </cell>
          <cell r="T393" t="str">
            <v>미처리</v>
          </cell>
          <cell r="V393">
            <v>41</v>
          </cell>
          <cell r="W393">
            <v>40</v>
          </cell>
          <cell r="X393">
            <v>39</v>
          </cell>
          <cell r="Y393">
            <v>39</v>
          </cell>
          <cell r="Z393">
            <v>39</v>
          </cell>
          <cell r="AA393">
            <v>38</v>
          </cell>
        </row>
        <row r="394">
          <cell r="C394" t="str">
            <v>새터</v>
          </cell>
          <cell r="H394">
            <v>19</v>
          </cell>
          <cell r="I394">
            <v>39</v>
          </cell>
          <cell r="J394">
            <v>19</v>
          </cell>
          <cell r="K394">
            <v>39</v>
          </cell>
          <cell r="L394">
            <v>19</v>
          </cell>
          <cell r="M394">
            <v>37</v>
          </cell>
          <cell r="N394">
            <v>19</v>
          </cell>
          <cell r="O394">
            <v>37</v>
          </cell>
          <cell r="P394" t="str">
            <v>구성</v>
          </cell>
          <cell r="S394" t="str">
            <v>미처리</v>
          </cell>
          <cell r="T394" t="str">
            <v>미처리</v>
          </cell>
          <cell r="V394">
            <v>37</v>
          </cell>
          <cell r="W394">
            <v>36</v>
          </cell>
          <cell r="X394">
            <v>36</v>
          </cell>
          <cell r="Y394">
            <v>35</v>
          </cell>
          <cell r="Z394">
            <v>35</v>
          </cell>
          <cell r="AA394">
            <v>34</v>
          </cell>
        </row>
        <row r="395">
          <cell r="C395" t="str">
            <v>와룡</v>
          </cell>
          <cell r="H395">
            <v>26</v>
          </cell>
          <cell r="I395">
            <v>41</v>
          </cell>
          <cell r="J395">
            <v>26</v>
          </cell>
          <cell r="K395">
            <v>41</v>
          </cell>
          <cell r="L395">
            <v>27</v>
          </cell>
          <cell r="M395">
            <v>43</v>
          </cell>
          <cell r="N395">
            <v>27</v>
          </cell>
          <cell r="O395">
            <v>43</v>
          </cell>
          <cell r="P395" t="str">
            <v>구성</v>
          </cell>
          <cell r="S395" t="str">
            <v>미처리</v>
          </cell>
          <cell r="T395" t="str">
            <v>미처리</v>
          </cell>
          <cell r="V395">
            <v>43</v>
          </cell>
          <cell r="W395">
            <v>42</v>
          </cell>
          <cell r="X395">
            <v>41</v>
          </cell>
          <cell r="Y395">
            <v>41</v>
          </cell>
          <cell r="Z395">
            <v>41</v>
          </cell>
          <cell r="AA395">
            <v>40</v>
          </cell>
        </row>
        <row r="396">
          <cell r="C396" t="str">
            <v>복호동</v>
          </cell>
          <cell r="H396">
            <v>32</v>
          </cell>
          <cell r="I396">
            <v>74</v>
          </cell>
          <cell r="J396">
            <v>32</v>
          </cell>
          <cell r="K396">
            <v>75</v>
          </cell>
          <cell r="L396">
            <v>33</v>
          </cell>
          <cell r="M396">
            <v>77</v>
          </cell>
          <cell r="N396">
            <v>33</v>
          </cell>
          <cell r="O396">
            <v>78</v>
          </cell>
          <cell r="P396" t="str">
            <v>구성</v>
          </cell>
          <cell r="S396" t="str">
            <v>미처리</v>
          </cell>
          <cell r="T396" t="str">
            <v>미처리</v>
          </cell>
          <cell r="V396">
            <v>78</v>
          </cell>
          <cell r="W396">
            <v>76</v>
          </cell>
          <cell r="X396">
            <v>75</v>
          </cell>
          <cell r="Y396">
            <v>74</v>
          </cell>
          <cell r="Z396">
            <v>74</v>
          </cell>
          <cell r="AA396">
            <v>72</v>
          </cell>
        </row>
        <row r="397">
          <cell r="C397" t="str">
            <v>아랫마</v>
          </cell>
          <cell r="H397">
            <v>17</v>
          </cell>
          <cell r="I397">
            <v>38</v>
          </cell>
          <cell r="J397">
            <v>17</v>
          </cell>
          <cell r="K397">
            <v>38</v>
          </cell>
          <cell r="L397">
            <v>17</v>
          </cell>
          <cell r="M397">
            <v>40</v>
          </cell>
          <cell r="N397">
            <v>17</v>
          </cell>
          <cell r="O397">
            <v>40</v>
          </cell>
          <cell r="P397" t="str">
            <v>구성</v>
          </cell>
          <cell r="S397" t="str">
            <v>미처리</v>
          </cell>
          <cell r="T397" t="str">
            <v>미처리</v>
          </cell>
          <cell r="V397">
            <v>40</v>
          </cell>
          <cell r="W397">
            <v>39</v>
          </cell>
          <cell r="X397">
            <v>38</v>
          </cell>
          <cell r="Y397">
            <v>38</v>
          </cell>
          <cell r="Z397">
            <v>38</v>
          </cell>
          <cell r="AA397">
            <v>37</v>
          </cell>
        </row>
        <row r="398">
          <cell r="C398" t="str">
            <v>벽계</v>
          </cell>
          <cell r="H398">
            <v>23</v>
          </cell>
          <cell r="I398">
            <v>43</v>
          </cell>
          <cell r="J398">
            <v>23</v>
          </cell>
          <cell r="K398">
            <v>43</v>
          </cell>
          <cell r="L398">
            <v>25</v>
          </cell>
          <cell r="M398">
            <v>45</v>
          </cell>
          <cell r="N398">
            <v>25</v>
          </cell>
          <cell r="O398">
            <v>45</v>
          </cell>
          <cell r="P398" t="str">
            <v>구성</v>
          </cell>
          <cell r="S398" t="str">
            <v>미처리</v>
          </cell>
          <cell r="T398" t="str">
            <v>미처리</v>
          </cell>
          <cell r="V398">
            <v>45</v>
          </cell>
          <cell r="W398">
            <v>44</v>
          </cell>
          <cell r="X398">
            <v>43</v>
          </cell>
          <cell r="Y398">
            <v>43</v>
          </cell>
          <cell r="Z398">
            <v>42</v>
          </cell>
          <cell r="AA398">
            <v>42</v>
          </cell>
        </row>
        <row r="399">
          <cell r="C399" t="str">
            <v>지리대</v>
          </cell>
          <cell r="H399">
            <v>27</v>
          </cell>
          <cell r="I399">
            <v>45</v>
          </cell>
          <cell r="J399">
            <v>27</v>
          </cell>
          <cell r="K399">
            <v>45</v>
          </cell>
          <cell r="L399">
            <v>29</v>
          </cell>
          <cell r="M399">
            <v>47</v>
          </cell>
          <cell r="N399">
            <v>29</v>
          </cell>
          <cell r="O399">
            <v>48</v>
          </cell>
          <cell r="P399" t="str">
            <v>구성</v>
          </cell>
          <cell r="S399" t="str">
            <v>미처리</v>
          </cell>
          <cell r="T399" t="str">
            <v>미처리</v>
          </cell>
          <cell r="V399">
            <v>48</v>
          </cell>
          <cell r="W399">
            <v>47</v>
          </cell>
          <cell r="X399">
            <v>46</v>
          </cell>
          <cell r="Y399">
            <v>46</v>
          </cell>
          <cell r="Z399">
            <v>45</v>
          </cell>
          <cell r="AA399">
            <v>45</v>
          </cell>
        </row>
        <row r="400">
          <cell r="C400" t="str">
            <v>명덕</v>
          </cell>
          <cell r="H400">
            <v>9</v>
          </cell>
          <cell r="I400">
            <v>17</v>
          </cell>
          <cell r="J400">
            <v>9</v>
          </cell>
          <cell r="K400">
            <v>17</v>
          </cell>
          <cell r="L400">
            <v>9</v>
          </cell>
          <cell r="M400">
            <v>17</v>
          </cell>
          <cell r="N400">
            <v>9</v>
          </cell>
          <cell r="O400">
            <v>17</v>
          </cell>
          <cell r="P400" t="str">
            <v>구성</v>
          </cell>
          <cell r="S400" t="str">
            <v>미처리</v>
          </cell>
          <cell r="T400" t="str">
            <v>미처리</v>
          </cell>
          <cell r="V400">
            <v>17</v>
          </cell>
          <cell r="W400">
            <v>16</v>
          </cell>
          <cell r="X400">
            <v>16</v>
          </cell>
          <cell r="Y400">
            <v>16</v>
          </cell>
          <cell r="Z400">
            <v>16</v>
          </cell>
          <cell r="AA400">
            <v>16</v>
          </cell>
        </row>
        <row r="401">
          <cell r="C401" t="str">
            <v>백어</v>
          </cell>
          <cell r="H401">
            <v>26</v>
          </cell>
          <cell r="I401">
            <v>45</v>
          </cell>
          <cell r="J401">
            <v>26</v>
          </cell>
          <cell r="K401">
            <v>45</v>
          </cell>
          <cell r="L401">
            <v>28</v>
          </cell>
          <cell r="M401">
            <v>45</v>
          </cell>
          <cell r="N401">
            <v>28</v>
          </cell>
          <cell r="O401">
            <v>45</v>
          </cell>
          <cell r="P401" t="str">
            <v>구성</v>
          </cell>
          <cell r="S401" t="str">
            <v>미처리</v>
          </cell>
          <cell r="T401" t="str">
            <v>미처리</v>
          </cell>
          <cell r="V401">
            <v>45</v>
          </cell>
          <cell r="W401">
            <v>44</v>
          </cell>
          <cell r="X401">
            <v>43</v>
          </cell>
          <cell r="Y401">
            <v>43</v>
          </cell>
          <cell r="Z401">
            <v>42</v>
          </cell>
          <cell r="AA401">
            <v>42</v>
          </cell>
        </row>
        <row r="402">
          <cell r="C402" t="str">
            <v>대림</v>
          </cell>
          <cell r="H402">
            <v>7</v>
          </cell>
          <cell r="I402">
            <v>16</v>
          </cell>
          <cell r="J402">
            <v>7</v>
          </cell>
          <cell r="K402">
            <v>16</v>
          </cell>
          <cell r="L402">
            <v>7</v>
          </cell>
          <cell r="M402">
            <v>16</v>
          </cell>
          <cell r="N402">
            <v>7</v>
          </cell>
          <cell r="O402">
            <v>16</v>
          </cell>
          <cell r="P402" t="str">
            <v>구성</v>
          </cell>
          <cell r="S402" t="str">
            <v>미처리</v>
          </cell>
          <cell r="T402" t="str">
            <v>미처리</v>
          </cell>
          <cell r="V402">
            <v>16</v>
          </cell>
          <cell r="W402">
            <v>16</v>
          </cell>
          <cell r="X402">
            <v>15</v>
          </cell>
          <cell r="Y402">
            <v>15</v>
          </cell>
          <cell r="Z402">
            <v>15</v>
          </cell>
          <cell r="AA402">
            <v>15</v>
          </cell>
        </row>
        <row r="403">
          <cell r="C403" t="str">
            <v>상좌원</v>
          </cell>
          <cell r="H403">
            <v>122</v>
          </cell>
          <cell r="I403">
            <v>216</v>
          </cell>
          <cell r="J403">
            <v>122</v>
          </cell>
          <cell r="K403">
            <v>218</v>
          </cell>
          <cell r="L403">
            <v>133</v>
          </cell>
          <cell r="M403">
            <v>226</v>
          </cell>
          <cell r="N403">
            <v>133</v>
          </cell>
          <cell r="O403">
            <v>228</v>
          </cell>
          <cell r="P403" t="str">
            <v>구성</v>
          </cell>
          <cell r="S403" t="str">
            <v>소규모</v>
          </cell>
          <cell r="T403" t="str">
            <v>구성</v>
          </cell>
          <cell r="U403">
            <v>2013</v>
          </cell>
          <cell r="V403">
            <v>228</v>
          </cell>
          <cell r="W403">
            <v>225</v>
          </cell>
          <cell r="X403">
            <v>223</v>
          </cell>
          <cell r="Y403">
            <v>221</v>
          </cell>
          <cell r="Z403">
            <v>215</v>
          </cell>
          <cell r="AA403">
            <v>212</v>
          </cell>
        </row>
        <row r="404">
          <cell r="C404" t="str">
            <v>주막뜸</v>
          </cell>
          <cell r="H404">
            <v>31</v>
          </cell>
          <cell r="I404">
            <v>51</v>
          </cell>
          <cell r="J404">
            <v>31</v>
          </cell>
          <cell r="K404">
            <v>51</v>
          </cell>
          <cell r="L404">
            <v>33</v>
          </cell>
          <cell r="M404">
            <v>53</v>
          </cell>
          <cell r="N404">
            <v>33</v>
          </cell>
          <cell r="O404">
            <v>54</v>
          </cell>
          <cell r="P404" t="str">
            <v>구성</v>
          </cell>
          <cell r="S404" t="str">
            <v>소규모</v>
          </cell>
          <cell r="T404" t="str">
            <v>구성</v>
          </cell>
          <cell r="U404">
            <v>2013</v>
          </cell>
          <cell r="V404">
            <v>54</v>
          </cell>
          <cell r="W404">
            <v>52</v>
          </cell>
          <cell r="X404">
            <v>52</v>
          </cell>
          <cell r="Y404">
            <v>51</v>
          </cell>
          <cell r="Z404">
            <v>51</v>
          </cell>
          <cell r="AA404">
            <v>50</v>
          </cell>
        </row>
        <row r="405">
          <cell r="C405" t="str">
            <v>도동</v>
          </cell>
          <cell r="H405">
            <v>17</v>
          </cell>
          <cell r="I405">
            <v>24</v>
          </cell>
          <cell r="J405">
            <v>17</v>
          </cell>
          <cell r="K405">
            <v>24</v>
          </cell>
          <cell r="L405">
            <v>18</v>
          </cell>
          <cell r="M405">
            <v>25</v>
          </cell>
          <cell r="N405">
            <v>18</v>
          </cell>
          <cell r="O405">
            <v>25</v>
          </cell>
          <cell r="P405" t="str">
            <v>구성</v>
          </cell>
          <cell r="S405" t="str">
            <v>미처리</v>
          </cell>
          <cell r="T405" t="str">
            <v>미처리</v>
          </cell>
          <cell r="V405">
            <v>25</v>
          </cell>
          <cell r="W405">
            <v>24</v>
          </cell>
          <cell r="X405">
            <v>24</v>
          </cell>
          <cell r="Y405">
            <v>24</v>
          </cell>
          <cell r="Z405">
            <v>24</v>
          </cell>
          <cell r="AA405">
            <v>23</v>
          </cell>
        </row>
        <row r="406">
          <cell r="C406" t="str">
            <v>양지뜸</v>
          </cell>
          <cell r="H406">
            <v>4</v>
          </cell>
          <cell r="I406">
            <v>10</v>
          </cell>
          <cell r="J406">
            <v>4</v>
          </cell>
          <cell r="K406">
            <v>10</v>
          </cell>
          <cell r="L406">
            <v>4</v>
          </cell>
          <cell r="M406">
            <v>10</v>
          </cell>
          <cell r="N406">
            <v>4</v>
          </cell>
          <cell r="O406">
            <v>10</v>
          </cell>
          <cell r="P406" t="str">
            <v>구성</v>
          </cell>
          <cell r="S406" t="str">
            <v>미처리</v>
          </cell>
          <cell r="T406" t="str">
            <v>미처리</v>
          </cell>
          <cell r="V406">
            <v>10</v>
          </cell>
          <cell r="W406">
            <v>10</v>
          </cell>
          <cell r="X406">
            <v>10</v>
          </cell>
          <cell r="Y406">
            <v>10</v>
          </cell>
          <cell r="Z406">
            <v>9</v>
          </cell>
          <cell r="AA406">
            <v>9</v>
          </cell>
        </row>
        <row r="407">
          <cell r="C407" t="str">
            <v>원터</v>
          </cell>
          <cell r="H407">
            <v>46</v>
          </cell>
          <cell r="I407">
            <v>78</v>
          </cell>
          <cell r="J407">
            <v>46</v>
          </cell>
          <cell r="K407">
            <v>79</v>
          </cell>
          <cell r="L407">
            <v>43</v>
          </cell>
          <cell r="M407">
            <v>74</v>
          </cell>
          <cell r="N407">
            <v>43</v>
          </cell>
          <cell r="O407">
            <v>75</v>
          </cell>
          <cell r="P407" t="str">
            <v>구성</v>
          </cell>
          <cell r="S407" t="str">
            <v>소규모</v>
          </cell>
          <cell r="T407" t="str">
            <v>원터</v>
          </cell>
          <cell r="U407">
            <v>2013</v>
          </cell>
          <cell r="V407">
            <v>75</v>
          </cell>
          <cell r="W407">
            <v>73</v>
          </cell>
          <cell r="X407">
            <v>72</v>
          </cell>
          <cell r="Y407">
            <v>71</v>
          </cell>
          <cell r="Z407">
            <v>71</v>
          </cell>
          <cell r="AA407">
            <v>70</v>
          </cell>
        </row>
        <row r="408">
          <cell r="C408" t="str">
            <v>마드리</v>
          </cell>
          <cell r="H408">
            <v>23</v>
          </cell>
          <cell r="I408">
            <v>37</v>
          </cell>
          <cell r="J408">
            <v>23</v>
          </cell>
          <cell r="K408">
            <v>37</v>
          </cell>
          <cell r="L408">
            <v>21</v>
          </cell>
          <cell r="M408">
            <v>35</v>
          </cell>
          <cell r="N408">
            <v>21</v>
          </cell>
          <cell r="O408">
            <v>35</v>
          </cell>
          <cell r="P408" t="str">
            <v>구성</v>
          </cell>
          <cell r="S408" t="str">
            <v>미처리</v>
          </cell>
          <cell r="T408" t="str">
            <v>미처리</v>
          </cell>
          <cell r="V408">
            <v>35</v>
          </cell>
          <cell r="W408">
            <v>34</v>
          </cell>
          <cell r="X408">
            <v>34</v>
          </cell>
          <cell r="Y408">
            <v>33</v>
          </cell>
          <cell r="Z408">
            <v>33</v>
          </cell>
          <cell r="AA408">
            <v>33</v>
          </cell>
        </row>
        <row r="409">
          <cell r="C409" t="str">
            <v>수도곡</v>
          </cell>
          <cell r="H409">
            <v>17</v>
          </cell>
          <cell r="I409">
            <v>27</v>
          </cell>
          <cell r="J409">
            <v>17</v>
          </cell>
          <cell r="K409">
            <v>27</v>
          </cell>
          <cell r="L409">
            <v>16</v>
          </cell>
          <cell r="M409">
            <v>25</v>
          </cell>
          <cell r="N409">
            <v>16</v>
          </cell>
          <cell r="O409">
            <v>25</v>
          </cell>
          <cell r="P409" t="str">
            <v>구성</v>
          </cell>
          <cell r="S409" t="str">
            <v>미처리</v>
          </cell>
          <cell r="T409" t="str">
            <v>미처리</v>
          </cell>
          <cell r="V409">
            <v>25</v>
          </cell>
          <cell r="W409">
            <v>24</v>
          </cell>
          <cell r="X409">
            <v>24</v>
          </cell>
          <cell r="Y409">
            <v>24</v>
          </cell>
          <cell r="Z409">
            <v>24</v>
          </cell>
          <cell r="AA409">
            <v>23</v>
          </cell>
        </row>
        <row r="410">
          <cell r="C410" t="str">
            <v>미평</v>
          </cell>
          <cell r="H410">
            <v>30</v>
          </cell>
          <cell r="I410">
            <v>61</v>
          </cell>
          <cell r="J410">
            <v>30</v>
          </cell>
          <cell r="K410">
            <v>62</v>
          </cell>
          <cell r="L410">
            <v>30</v>
          </cell>
          <cell r="M410">
            <v>61</v>
          </cell>
          <cell r="N410">
            <v>30</v>
          </cell>
          <cell r="O410">
            <v>62</v>
          </cell>
          <cell r="P410" t="str">
            <v>구성</v>
          </cell>
          <cell r="S410" t="str">
            <v>미처리</v>
          </cell>
          <cell r="T410" t="str">
            <v>미처리</v>
          </cell>
          <cell r="V410">
            <v>62</v>
          </cell>
          <cell r="W410">
            <v>60</v>
          </cell>
          <cell r="X410">
            <v>59</v>
          </cell>
          <cell r="Y410">
            <v>59</v>
          </cell>
          <cell r="Z410">
            <v>58</v>
          </cell>
          <cell r="AA410">
            <v>58</v>
          </cell>
        </row>
        <row r="411">
          <cell r="C411" t="str">
            <v>지품</v>
          </cell>
          <cell r="H411">
            <v>25</v>
          </cell>
          <cell r="I411">
            <v>51</v>
          </cell>
          <cell r="J411">
            <v>25</v>
          </cell>
          <cell r="K411">
            <v>51</v>
          </cell>
          <cell r="L411">
            <v>27</v>
          </cell>
          <cell r="M411">
            <v>52</v>
          </cell>
          <cell r="N411">
            <v>27</v>
          </cell>
          <cell r="O411">
            <v>53</v>
          </cell>
          <cell r="P411" t="str">
            <v>구성</v>
          </cell>
          <cell r="S411" t="str">
            <v>미처리</v>
          </cell>
          <cell r="T411" t="str">
            <v>미처리</v>
          </cell>
          <cell r="V411">
            <v>53</v>
          </cell>
          <cell r="W411">
            <v>51</v>
          </cell>
          <cell r="X411">
            <v>51</v>
          </cell>
          <cell r="Y411">
            <v>50</v>
          </cell>
          <cell r="Z411">
            <v>50</v>
          </cell>
          <cell r="AA411">
            <v>49</v>
          </cell>
        </row>
        <row r="412">
          <cell r="C412" t="str">
            <v>운동</v>
          </cell>
          <cell r="H412">
            <v>27</v>
          </cell>
          <cell r="I412">
            <v>54</v>
          </cell>
          <cell r="J412">
            <v>27</v>
          </cell>
          <cell r="K412">
            <v>62</v>
          </cell>
          <cell r="L412">
            <v>29</v>
          </cell>
          <cell r="M412">
            <v>54</v>
          </cell>
          <cell r="N412">
            <v>29</v>
          </cell>
          <cell r="O412">
            <v>62</v>
          </cell>
          <cell r="P412" t="str">
            <v>구성</v>
          </cell>
          <cell r="S412" t="str">
            <v>미처리</v>
          </cell>
          <cell r="T412" t="str">
            <v>미처리</v>
          </cell>
          <cell r="V412">
            <v>62</v>
          </cell>
          <cell r="W412">
            <v>49</v>
          </cell>
          <cell r="X412">
            <v>49</v>
          </cell>
          <cell r="Y412">
            <v>45</v>
          </cell>
          <cell r="Z412">
            <v>57</v>
          </cell>
          <cell r="AA412">
            <v>56</v>
          </cell>
        </row>
        <row r="413">
          <cell r="H413">
            <v>964</v>
          </cell>
          <cell r="I413">
            <v>1940</v>
          </cell>
          <cell r="J413">
            <v>964</v>
          </cell>
          <cell r="K413">
            <v>2002</v>
          </cell>
          <cell r="L413">
            <v>961</v>
          </cell>
          <cell r="M413">
            <v>1872</v>
          </cell>
          <cell r="N413">
            <v>961</v>
          </cell>
          <cell r="O413">
            <v>1932</v>
          </cell>
          <cell r="V413">
            <v>1932</v>
          </cell>
          <cell r="W413">
            <v>1875</v>
          </cell>
          <cell r="X413">
            <v>1854</v>
          </cell>
          <cell r="Y413">
            <v>1837</v>
          </cell>
          <cell r="Z413">
            <v>1821</v>
          </cell>
          <cell r="AA413">
            <v>1794</v>
          </cell>
        </row>
        <row r="414">
          <cell r="C414" t="str">
            <v>장터</v>
          </cell>
          <cell r="H414">
            <v>176</v>
          </cell>
          <cell r="I414">
            <v>354</v>
          </cell>
          <cell r="J414">
            <v>176</v>
          </cell>
          <cell r="K414">
            <v>365</v>
          </cell>
          <cell r="L414">
            <v>179</v>
          </cell>
          <cell r="M414">
            <v>349</v>
          </cell>
          <cell r="N414">
            <v>179</v>
          </cell>
          <cell r="O414">
            <v>360</v>
          </cell>
          <cell r="P414" t="str">
            <v>지례</v>
          </cell>
          <cell r="S414" t="str">
            <v>소규모</v>
          </cell>
          <cell r="T414" t="str">
            <v>지례</v>
          </cell>
          <cell r="U414">
            <v>2013</v>
          </cell>
          <cell r="V414">
            <v>360</v>
          </cell>
          <cell r="W414">
            <v>354</v>
          </cell>
          <cell r="X414">
            <v>350</v>
          </cell>
          <cell r="Y414">
            <v>347</v>
          </cell>
          <cell r="Z414">
            <v>339</v>
          </cell>
          <cell r="AA414">
            <v>334</v>
          </cell>
        </row>
        <row r="415">
          <cell r="C415" t="str">
            <v>온평</v>
          </cell>
          <cell r="H415">
            <v>17</v>
          </cell>
          <cell r="I415">
            <v>36</v>
          </cell>
          <cell r="J415">
            <v>17</v>
          </cell>
          <cell r="K415">
            <v>37</v>
          </cell>
          <cell r="L415">
            <v>15</v>
          </cell>
          <cell r="M415">
            <v>33</v>
          </cell>
          <cell r="N415">
            <v>15</v>
          </cell>
          <cell r="O415">
            <v>34</v>
          </cell>
          <cell r="P415" t="str">
            <v>지례</v>
          </cell>
          <cell r="S415" t="str">
            <v>소규모</v>
          </cell>
          <cell r="T415" t="str">
            <v>지례</v>
          </cell>
          <cell r="U415">
            <v>2013</v>
          </cell>
          <cell r="V415">
            <v>34</v>
          </cell>
          <cell r="W415">
            <v>33</v>
          </cell>
          <cell r="X415">
            <v>33</v>
          </cell>
          <cell r="Y415">
            <v>32</v>
          </cell>
          <cell r="Z415">
            <v>32</v>
          </cell>
          <cell r="AA415">
            <v>32</v>
          </cell>
        </row>
        <row r="416">
          <cell r="C416" t="str">
            <v>범박골</v>
          </cell>
          <cell r="H416">
            <v>39</v>
          </cell>
          <cell r="I416">
            <v>85</v>
          </cell>
          <cell r="J416">
            <v>39</v>
          </cell>
          <cell r="K416">
            <v>88</v>
          </cell>
          <cell r="L416">
            <v>34</v>
          </cell>
          <cell r="M416">
            <v>78</v>
          </cell>
          <cell r="N416">
            <v>34</v>
          </cell>
          <cell r="O416">
            <v>81</v>
          </cell>
          <cell r="P416" t="str">
            <v>지례</v>
          </cell>
          <cell r="S416" t="str">
            <v>소규모</v>
          </cell>
          <cell r="T416" t="str">
            <v>지례</v>
          </cell>
          <cell r="U416">
            <v>2013</v>
          </cell>
          <cell r="V416">
            <v>81</v>
          </cell>
          <cell r="W416">
            <v>79</v>
          </cell>
          <cell r="X416">
            <v>78</v>
          </cell>
          <cell r="Y416">
            <v>77</v>
          </cell>
          <cell r="Z416">
            <v>76</v>
          </cell>
          <cell r="AA416">
            <v>75</v>
          </cell>
        </row>
        <row r="417">
          <cell r="C417" t="str">
            <v>상부1리</v>
          </cell>
          <cell r="H417">
            <v>135</v>
          </cell>
          <cell r="I417">
            <v>309</v>
          </cell>
          <cell r="J417">
            <v>135</v>
          </cell>
          <cell r="K417">
            <v>319</v>
          </cell>
          <cell r="L417">
            <v>138</v>
          </cell>
          <cell r="M417">
            <v>292</v>
          </cell>
          <cell r="N417">
            <v>138</v>
          </cell>
          <cell r="O417">
            <v>301</v>
          </cell>
          <cell r="P417" t="str">
            <v>지례</v>
          </cell>
          <cell r="S417" t="str">
            <v>소규모</v>
          </cell>
          <cell r="T417" t="str">
            <v>지례</v>
          </cell>
          <cell r="U417">
            <v>2013</v>
          </cell>
          <cell r="V417">
            <v>301</v>
          </cell>
          <cell r="W417">
            <v>292</v>
          </cell>
          <cell r="X417">
            <v>289</v>
          </cell>
          <cell r="Y417">
            <v>286</v>
          </cell>
          <cell r="Z417">
            <v>284</v>
          </cell>
          <cell r="AA417">
            <v>280</v>
          </cell>
        </row>
        <row r="418">
          <cell r="C418" t="str">
            <v>남산</v>
          </cell>
          <cell r="H418">
            <v>42</v>
          </cell>
          <cell r="I418">
            <v>92</v>
          </cell>
          <cell r="J418">
            <v>42</v>
          </cell>
          <cell r="K418">
            <v>95</v>
          </cell>
          <cell r="L418">
            <v>43</v>
          </cell>
          <cell r="M418">
            <v>95</v>
          </cell>
          <cell r="N418">
            <v>43</v>
          </cell>
          <cell r="O418">
            <v>98</v>
          </cell>
          <cell r="P418" t="str">
            <v>지례</v>
          </cell>
          <cell r="S418" t="str">
            <v>소규모</v>
          </cell>
          <cell r="T418" t="str">
            <v>지례</v>
          </cell>
          <cell r="U418">
            <v>2013</v>
          </cell>
          <cell r="V418">
            <v>98</v>
          </cell>
          <cell r="W418">
            <v>95</v>
          </cell>
          <cell r="X418">
            <v>94</v>
          </cell>
          <cell r="Y418">
            <v>93</v>
          </cell>
          <cell r="Z418">
            <v>92</v>
          </cell>
          <cell r="AA418">
            <v>91</v>
          </cell>
        </row>
        <row r="419">
          <cell r="C419" t="str">
            <v>한뱀</v>
          </cell>
          <cell r="H419">
            <v>25</v>
          </cell>
          <cell r="I419">
            <v>51</v>
          </cell>
          <cell r="J419">
            <v>25</v>
          </cell>
          <cell r="K419">
            <v>53</v>
          </cell>
          <cell r="L419">
            <v>25</v>
          </cell>
          <cell r="M419">
            <v>49</v>
          </cell>
          <cell r="N419">
            <v>25</v>
          </cell>
          <cell r="O419">
            <v>51</v>
          </cell>
          <cell r="P419" t="str">
            <v>지례</v>
          </cell>
          <cell r="S419" t="str">
            <v>미처리</v>
          </cell>
          <cell r="T419" t="str">
            <v>미처리</v>
          </cell>
          <cell r="V419">
            <v>51</v>
          </cell>
          <cell r="W419">
            <v>49</v>
          </cell>
          <cell r="X419">
            <v>49</v>
          </cell>
          <cell r="Y419">
            <v>48</v>
          </cell>
          <cell r="Z419">
            <v>48</v>
          </cell>
          <cell r="AA419">
            <v>47</v>
          </cell>
        </row>
        <row r="420">
          <cell r="C420" t="str">
            <v>고렴</v>
          </cell>
          <cell r="H420">
            <v>22</v>
          </cell>
          <cell r="I420">
            <v>36</v>
          </cell>
          <cell r="J420">
            <v>22</v>
          </cell>
          <cell r="K420">
            <v>37</v>
          </cell>
          <cell r="L420">
            <v>22</v>
          </cell>
          <cell r="M420">
            <v>35</v>
          </cell>
          <cell r="N420">
            <v>22</v>
          </cell>
          <cell r="O420">
            <v>36</v>
          </cell>
          <cell r="P420" t="str">
            <v>지례</v>
          </cell>
          <cell r="S420" t="str">
            <v>미처리</v>
          </cell>
          <cell r="T420" t="str">
            <v>미처리</v>
          </cell>
          <cell r="V420">
            <v>36</v>
          </cell>
          <cell r="W420">
            <v>35</v>
          </cell>
          <cell r="X420">
            <v>35</v>
          </cell>
          <cell r="Y420">
            <v>34</v>
          </cell>
          <cell r="Z420">
            <v>34</v>
          </cell>
          <cell r="AA420">
            <v>33</v>
          </cell>
        </row>
        <row r="421">
          <cell r="C421" t="str">
            <v>거무실</v>
          </cell>
          <cell r="H421">
            <v>14</v>
          </cell>
          <cell r="I421">
            <v>33</v>
          </cell>
          <cell r="J421">
            <v>14</v>
          </cell>
          <cell r="K421">
            <v>34</v>
          </cell>
          <cell r="L421">
            <v>16</v>
          </cell>
          <cell r="M421">
            <v>30</v>
          </cell>
          <cell r="N421">
            <v>16</v>
          </cell>
          <cell r="O421">
            <v>31</v>
          </cell>
          <cell r="P421" t="str">
            <v>지례</v>
          </cell>
          <cell r="S421" t="str">
            <v>미처리</v>
          </cell>
          <cell r="T421" t="str">
            <v>미처리</v>
          </cell>
          <cell r="V421">
            <v>31</v>
          </cell>
          <cell r="W421">
            <v>30</v>
          </cell>
          <cell r="X421">
            <v>30</v>
          </cell>
          <cell r="Y421">
            <v>29</v>
          </cell>
          <cell r="Z421">
            <v>29</v>
          </cell>
          <cell r="AA421">
            <v>29</v>
          </cell>
        </row>
        <row r="422">
          <cell r="C422" t="str">
            <v>발람실</v>
          </cell>
          <cell r="H422">
            <v>18</v>
          </cell>
          <cell r="I422">
            <v>38</v>
          </cell>
          <cell r="J422">
            <v>18</v>
          </cell>
          <cell r="K422">
            <v>39</v>
          </cell>
          <cell r="L422">
            <v>20</v>
          </cell>
          <cell r="M422">
            <v>35</v>
          </cell>
          <cell r="N422">
            <v>20</v>
          </cell>
          <cell r="O422">
            <v>36</v>
          </cell>
          <cell r="P422" t="str">
            <v>지례</v>
          </cell>
          <cell r="S422" t="str">
            <v>미처리</v>
          </cell>
          <cell r="T422" t="str">
            <v>미처리</v>
          </cell>
          <cell r="V422">
            <v>36</v>
          </cell>
          <cell r="W422">
            <v>35</v>
          </cell>
          <cell r="X422">
            <v>35</v>
          </cell>
          <cell r="Y422">
            <v>34</v>
          </cell>
          <cell r="Z422">
            <v>34</v>
          </cell>
          <cell r="AA422">
            <v>33</v>
          </cell>
        </row>
        <row r="423">
          <cell r="C423" t="str">
            <v>도래실</v>
          </cell>
          <cell r="H423">
            <v>23</v>
          </cell>
          <cell r="I423">
            <v>49</v>
          </cell>
          <cell r="J423">
            <v>23</v>
          </cell>
          <cell r="K423">
            <v>51</v>
          </cell>
          <cell r="L423">
            <v>23</v>
          </cell>
          <cell r="M423">
            <v>47</v>
          </cell>
          <cell r="N423">
            <v>23</v>
          </cell>
          <cell r="O423">
            <v>49</v>
          </cell>
          <cell r="P423" t="str">
            <v>지례</v>
          </cell>
          <cell r="S423" t="str">
            <v>미처리</v>
          </cell>
          <cell r="T423" t="str">
            <v>미처리</v>
          </cell>
          <cell r="V423">
            <v>49</v>
          </cell>
          <cell r="W423">
            <v>48</v>
          </cell>
          <cell r="X423">
            <v>47</v>
          </cell>
          <cell r="Y423">
            <v>47</v>
          </cell>
          <cell r="Z423">
            <v>46</v>
          </cell>
          <cell r="AA423">
            <v>46</v>
          </cell>
        </row>
        <row r="424">
          <cell r="C424" t="str">
            <v>주치밭골</v>
          </cell>
          <cell r="H424">
            <v>22</v>
          </cell>
          <cell r="I424">
            <v>30</v>
          </cell>
          <cell r="J424">
            <v>22</v>
          </cell>
          <cell r="K424">
            <v>31</v>
          </cell>
          <cell r="L424">
            <v>22</v>
          </cell>
          <cell r="M424">
            <v>29</v>
          </cell>
          <cell r="N424">
            <v>22</v>
          </cell>
          <cell r="O424">
            <v>30</v>
          </cell>
          <cell r="P424" t="str">
            <v>지례</v>
          </cell>
          <cell r="S424" t="str">
            <v>소규모</v>
          </cell>
          <cell r="T424" t="str">
            <v>지례</v>
          </cell>
          <cell r="U424">
            <v>2013</v>
          </cell>
          <cell r="V424">
            <v>30</v>
          </cell>
          <cell r="W424">
            <v>29</v>
          </cell>
          <cell r="X424">
            <v>29</v>
          </cell>
          <cell r="Y424">
            <v>29</v>
          </cell>
          <cell r="Z424">
            <v>28</v>
          </cell>
          <cell r="AA424">
            <v>28</v>
          </cell>
        </row>
        <row r="425">
          <cell r="C425" t="str">
            <v>송천</v>
          </cell>
          <cell r="H425">
            <v>17</v>
          </cell>
          <cell r="I425">
            <v>47</v>
          </cell>
          <cell r="J425">
            <v>17</v>
          </cell>
          <cell r="K425">
            <v>49</v>
          </cell>
          <cell r="L425">
            <v>16</v>
          </cell>
          <cell r="M425">
            <v>43</v>
          </cell>
          <cell r="N425">
            <v>16</v>
          </cell>
          <cell r="O425">
            <v>44</v>
          </cell>
          <cell r="P425" t="str">
            <v>지례</v>
          </cell>
          <cell r="S425" t="str">
            <v>소규모</v>
          </cell>
          <cell r="T425" t="str">
            <v>지례</v>
          </cell>
          <cell r="U425">
            <v>2013</v>
          </cell>
          <cell r="V425">
            <v>44</v>
          </cell>
          <cell r="W425">
            <v>43</v>
          </cell>
          <cell r="X425">
            <v>42</v>
          </cell>
          <cell r="Y425">
            <v>42</v>
          </cell>
          <cell r="Z425">
            <v>41</v>
          </cell>
          <cell r="AA425">
            <v>41</v>
          </cell>
        </row>
        <row r="426">
          <cell r="C426" t="str">
            <v>신평</v>
          </cell>
          <cell r="H426">
            <v>43</v>
          </cell>
          <cell r="I426">
            <v>66</v>
          </cell>
          <cell r="J426">
            <v>43</v>
          </cell>
          <cell r="K426">
            <v>68</v>
          </cell>
          <cell r="L426">
            <v>40</v>
          </cell>
          <cell r="M426">
            <v>60</v>
          </cell>
          <cell r="N426">
            <v>40</v>
          </cell>
          <cell r="O426">
            <v>62</v>
          </cell>
          <cell r="P426" t="str">
            <v>지례</v>
          </cell>
          <cell r="S426" t="str">
            <v>미처리</v>
          </cell>
          <cell r="T426" t="str">
            <v>미처리</v>
          </cell>
          <cell r="V426">
            <v>62</v>
          </cell>
          <cell r="W426">
            <v>60</v>
          </cell>
          <cell r="X426">
            <v>59</v>
          </cell>
          <cell r="Y426">
            <v>59</v>
          </cell>
          <cell r="Z426">
            <v>58</v>
          </cell>
          <cell r="AA426">
            <v>58</v>
          </cell>
        </row>
        <row r="427">
          <cell r="C427" t="str">
            <v>가잠</v>
          </cell>
          <cell r="H427">
            <v>33</v>
          </cell>
          <cell r="I427">
            <v>66</v>
          </cell>
          <cell r="J427">
            <v>33</v>
          </cell>
          <cell r="K427">
            <v>68</v>
          </cell>
          <cell r="L427">
            <v>32</v>
          </cell>
          <cell r="M427">
            <v>60</v>
          </cell>
          <cell r="N427">
            <v>32</v>
          </cell>
          <cell r="O427">
            <v>62</v>
          </cell>
          <cell r="P427" t="str">
            <v>지례</v>
          </cell>
          <cell r="S427" t="str">
            <v>미처리</v>
          </cell>
          <cell r="T427" t="str">
            <v>미처리</v>
          </cell>
          <cell r="V427">
            <v>62</v>
          </cell>
          <cell r="W427">
            <v>60</v>
          </cell>
          <cell r="X427">
            <v>59</v>
          </cell>
          <cell r="Y427">
            <v>59</v>
          </cell>
          <cell r="Z427">
            <v>58</v>
          </cell>
          <cell r="AA427">
            <v>58</v>
          </cell>
        </row>
        <row r="428">
          <cell r="C428" t="str">
            <v>활람</v>
          </cell>
          <cell r="H428">
            <v>44</v>
          </cell>
          <cell r="I428">
            <v>98</v>
          </cell>
          <cell r="J428">
            <v>44</v>
          </cell>
          <cell r="K428">
            <v>101</v>
          </cell>
          <cell r="L428">
            <v>42</v>
          </cell>
          <cell r="M428">
            <v>95</v>
          </cell>
          <cell r="N428">
            <v>42</v>
          </cell>
          <cell r="O428">
            <v>98</v>
          </cell>
          <cell r="P428" t="str">
            <v>지례</v>
          </cell>
          <cell r="S428" t="str">
            <v>미처리</v>
          </cell>
          <cell r="T428" t="str">
            <v>미처리</v>
          </cell>
          <cell r="V428">
            <v>98</v>
          </cell>
          <cell r="W428">
            <v>95</v>
          </cell>
          <cell r="X428">
            <v>94</v>
          </cell>
          <cell r="Y428">
            <v>93</v>
          </cell>
          <cell r="Z428">
            <v>92</v>
          </cell>
          <cell r="AA428">
            <v>91</v>
          </cell>
        </row>
        <row r="429">
          <cell r="C429" t="str">
            <v>구수골</v>
          </cell>
          <cell r="H429">
            <v>20</v>
          </cell>
          <cell r="I429">
            <v>53</v>
          </cell>
          <cell r="J429">
            <v>20</v>
          </cell>
          <cell r="K429">
            <v>55</v>
          </cell>
          <cell r="L429">
            <v>20</v>
          </cell>
          <cell r="M429">
            <v>54</v>
          </cell>
          <cell r="N429">
            <v>20</v>
          </cell>
          <cell r="O429">
            <v>56</v>
          </cell>
          <cell r="P429" t="str">
            <v>지례</v>
          </cell>
          <cell r="S429" t="str">
            <v>미처리</v>
          </cell>
          <cell r="T429" t="str">
            <v>미처리</v>
          </cell>
          <cell r="V429">
            <v>56</v>
          </cell>
          <cell r="W429">
            <v>54</v>
          </cell>
          <cell r="X429">
            <v>54</v>
          </cell>
          <cell r="Y429">
            <v>53</v>
          </cell>
          <cell r="Z429">
            <v>53</v>
          </cell>
          <cell r="AA429">
            <v>52</v>
          </cell>
        </row>
        <row r="430">
          <cell r="C430" t="str">
            <v>등터</v>
          </cell>
          <cell r="H430">
            <v>26</v>
          </cell>
          <cell r="I430">
            <v>44</v>
          </cell>
          <cell r="J430">
            <v>26</v>
          </cell>
          <cell r="K430">
            <v>45</v>
          </cell>
          <cell r="L430">
            <v>27</v>
          </cell>
          <cell r="M430">
            <v>45</v>
          </cell>
          <cell r="N430">
            <v>27</v>
          </cell>
          <cell r="O430">
            <v>46</v>
          </cell>
          <cell r="P430" t="str">
            <v>신평</v>
          </cell>
          <cell r="S430" t="str">
            <v>미처리</v>
          </cell>
          <cell r="T430" t="str">
            <v>미처리</v>
          </cell>
          <cell r="V430">
            <v>46</v>
          </cell>
          <cell r="W430">
            <v>45</v>
          </cell>
          <cell r="X430">
            <v>44</v>
          </cell>
          <cell r="Y430">
            <v>44</v>
          </cell>
          <cell r="Z430">
            <v>43</v>
          </cell>
          <cell r="AA430">
            <v>43</v>
          </cell>
        </row>
        <row r="431">
          <cell r="C431" t="str">
            <v>원신평</v>
          </cell>
          <cell r="H431">
            <v>23</v>
          </cell>
          <cell r="I431">
            <v>32</v>
          </cell>
          <cell r="J431">
            <v>23</v>
          </cell>
          <cell r="K431">
            <v>33</v>
          </cell>
          <cell r="L431">
            <v>23</v>
          </cell>
          <cell r="M431">
            <v>33</v>
          </cell>
          <cell r="N431">
            <v>23</v>
          </cell>
          <cell r="O431">
            <v>34</v>
          </cell>
          <cell r="P431" t="str">
            <v>신평</v>
          </cell>
          <cell r="S431" t="str">
            <v>미처리</v>
          </cell>
          <cell r="T431" t="str">
            <v>미처리</v>
          </cell>
          <cell r="V431">
            <v>34</v>
          </cell>
          <cell r="W431">
            <v>33</v>
          </cell>
          <cell r="X431">
            <v>33</v>
          </cell>
          <cell r="Y431">
            <v>32</v>
          </cell>
          <cell r="Z431">
            <v>32</v>
          </cell>
          <cell r="AA431">
            <v>32</v>
          </cell>
        </row>
        <row r="432">
          <cell r="C432" t="str">
            <v>삼실</v>
          </cell>
          <cell r="H432">
            <v>39</v>
          </cell>
          <cell r="I432">
            <v>70</v>
          </cell>
          <cell r="J432">
            <v>39</v>
          </cell>
          <cell r="K432">
            <v>72</v>
          </cell>
          <cell r="L432">
            <v>37</v>
          </cell>
          <cell r="M432">
            <v>65</v>
          </cell>
          <cell r="N432">
            <v>37</v>
          </cell>
          <cell r="O432">
            <v>67</v>
          </cell>
          <cell r="P432" t="str">
            <v>신평</v>
          </cell>
          <cell r="S432" t="str">
            <v>미처리</v>
          </cell>
          <cell r="T432" t="str">
            <v>미처리</v>
          </cell>
          <cell r="V432">
            <v>67</v>
          </cell>
          <cell r="W432">
            <v>65</v>
          </cell>
          <cell r="X432">
            <v>64</v>
          </cell>
          <cell r="Y432">
            <v>64</v>
          </cell>
          <cell r="Z432">
            <v>63</v>
          </cell>
          <cell r="AA432">
            <v>62</v>
          </cell>
        </row>
        <row r="433">
          <cell r="H433">
            <v>44</v>
          </cell>
          <cell r="I433">
            <v>90</v>
          </cell>
          <cell r="J433">
            <v>44</v>
          </cell>
          <cell r="K433">
            <v>93</v>
          </cell>
          <cell r="L433">
            <v>46</v>
          </cell>
          <cell r="M433">
            <v>92</v>
          </cell>
          <cell r="N433">
            <v>46</v>
          </cell>
          <cell r="O433">
            <v>95</v>
          </cell>
          <cell r="P433" t="str">
            <v>신평</v>
          </cell>
          <cell r="S433" t="str">
            <v>미처리</v>
          </cell>
          <cell r="T433" t="str">
            <v>미처리</v>
          </cell>
          <cell r="V433">
            <v>95</v>
          </cell>
          <cell r="W433">
            <v>92</v>
          </cell>
          <cell r="X433">
            <v>91</v>
          </cell>
          <cell r="Y433">
            <v>90</v>
          </cell>
          <cell r="Z433">
            <v>90</v>
          </cell>
          <cell r="AA433">
            <v>88</v>
          </cell>
        </row>
        <row r="434">
          <cell r="C434" t="str">
            <v>울실</v>
          </cell>
          <cell r="H434">
            <v>42</v>
          </cell>
          <cell r="I434">
            <v>65</v>
          </cell>
          <cell r="J434">
            <v>42</v>
          </cell>
          <cell r="K434">
            <v>67</v>
          </cell>
          <cell r="L434">
            <v>41</v>
          </cell>
          <cell r="M434">
            <v>62</v>
          </cell>
          <cell r="N434">
            <v>41</v>
          </cell>
          <cell r="O434">
            <v>64</v>
          </cell>
          <cell r="P434" t="str">
            <v>신평</v>
          </cell>
          <cell r="S434" t="str">
            <v>미처리</v>
          </cell>
          <cell r="T434" t="str">
            <v>미처리</v>
          </cell>
          <cell r="V434">
            <v>64</v>
          </cell>
          <cell r="W434">
            <v>62</v>
          </cell>
          <cell r="X434">
            <v>61</v>
          </cell>
          <cell r="Y434">
            <v>61</v>
          </cell>
          <cell r="Z434">
            <v>60</v>
          </cell>
          <cell r="AA434">
            <v>59</v>
          </cell>
        </row>
        <row r="435">
          <cell r="C435" t="str">
            <v>안기터</v>
          </cell>
          <cell r="H435">
            <v>14</v>
          </cell>
          <cell r="I435">
            <v>27</v>
          </cell>
          <cell r="J435">
            <v>14</v>
          </cell>
          <cell r="K435">
            <v>28</v>
          </cell>
          <cell r="L435">
            <v>13</v>
          </cell>
          <cell r="M435">
            <v>25</v>
          </cell>
          <cell r="N435">
            <v>13</v>
          </cell>
          <cell r="O435">
            <v>26</v>
          </cell>
          <cell r="P435" t="str">
            <v>신평</v>
          </cell>
          <cell r="S435" t="str">
            <v>미처리</v>
          </cell>
          <cell r="T435" t="str">
            <v>미처리</v>
          </cell>
          <cell r="V435">
            <v>26</v>
          </cell>
          <cell r="W435">
            <v>25</v>
          </cell>
          <cell r="X435">
            <v>25</v>
          </cell>
          <cell r="Y435">
            <v>25</v>
          </cell>
          <cell r="Z435">
            <v>25</v>
          </cell>
          <cell r="AA435">
            <v>24</v>
          </cell>
        </row>
        <row r="436">
          <cell r="C436" t="str">
            <v>바깥기터</v>
          </cell>
          <cell r="H436">
            <v>18</v>
          </cell>
          <cell r="I436">
            <v>32</v>
          </cell>
          <cell r="J436">
            <v>18</v>
          </cell>
          <cell r="K436">
            <v>33</v>
          </cell>
          <cell r="L436">
            <v>18</v>
          </cell>
          <cell r="M436">
            <v>30</v>
          </cell>
          <cell r="N436">
            <v>18</v>
          </cell>
          <cell r="O436">
            <v>31</v>
          </cell>
          <cell r="P436" t="str">
            <v>신평</v>
          </cell>
          <cell r="S436" t="str">
            <v>미처리</v>
          </cell>
          <cell r="T436" t="str">
            <v>미처리</v>
          </cell>
          <cell r="V436">
            <v>31</v>
          </cell>
          <cell r="W436">
            <v>30</v>
          </cell>
          <cell r="X436">
            <v>30</v>
          </cell>
          <cell r="Y436">
            <v>29</v>
          </cell>
          <cell r="Z436">
            <v>29</v>
          </cell>
          <cell r="AA436">
            <v>29</v>
          </cell>
        </row>
        <row r="437">
          <cell r="C437" t="str">
            <v>너배</v>
          </cell>
          <cell r="H437">
            <v>30</v>
          </cell>
          <cell r="I437">
            <v>64</v>
          </cell>
          <cell r="J437">
            <v>30</v>
          </cell>
          <cell r="K437">
            <v>66</v>
          </cell>
          <cell r="L437">
            <v>30</v>
          </cell>
          <cell r="M437">
            <v>64</v>
          </cell>
          <cell r="N437">
            <v>30</v>
          </cell>
          <cell r="O437">
            <v>66</v>
          </cell>
          <cell r="P437" t="str">
            <v>지례</v>
          </cell>
          <cell r="S437" t="str">
            <v>미처리</v>
          </cell>
          <cell r="T437" t="str">
            <v>미처리</v>
          </cell>
          <cell r="V437">
            <v>66</v>
          </cell>
          <cell r="W437">
            <v>64</v>
          </cell>
          <cell r="X437">
            <v>63</v>
          </cell>
          <cell r="Y437">
            <v>63</v>
          </cell>
          <cell r="Z437">
            <v>62</v>
          </cell>
          <cell r="AA437">
            <v>61</v>
          </cell>
        </row>
        <row r="438">
          <cell r="C438" t="str">
            <v>속수</v>
          </cell>
          <cell r="H438">
            <v>23</v>
          </cell>
          <cell r="I438">
            <v>49</v>
          </cell>
          <cell r="J438">
            <v>23</v>
          </cell>
          <cell r="K438">
            <v>51</v>
          </cell>
          <cell r="L438">
            <v>25</v>
          </cell>
          <cell r="M438">
            <v>53</v>
          </cell>
          <cell r="N438">
            <v>25</v>
          </cell>
          <cell r="O438">
            <v>55</v>
          </cell>
          <cell r="P438" t="str">
            <v>지례</v>
          </cell>
          <cell r="S438" t="str">
            <v>미처리</v>
          </cell>
          <cell r="T438" t="str">
            <v>미처리</v>
          </cell>
          <cell r="V438">
            <v>55</v>
          </cell>
          <cell r="W438">
            <v>53</v>
          </cell>
          <cell r="X438">
            <v>53</v>
          </cell>
          <cell r="Y438">
            <v>52</v>
          </cell>
          <cell r="Z438">
            <v>52</v>
          </cell>
          <cell r="AA438">
            <v>51</v>
          </cell>
        </row>
        <row r="439">
          <cell r="C439" t="str">
            <v>도톨</v>
          </cell>
          <cell r="H439">
            <v>15</v>
          </cell>
          <cell r="I439">
            <v>24</v>
          </cell>
          <cell r="J439">
            <v>15</v>
          </cell>
          <cell r="K439">
            <v>24</v>
          </cell>
          <cell r="L439">
            <v>14</v>
          </cell>
          <cell r="M439">
            <v>19</v>
          </cell>
          <cell r="N439">
            <v>14</v>
          </cell>
          <cell r="O439">
            <v>19</v>
          </cell>
          <cell r="P439" t="str">
            <v>지례</v>
          </cell>
          <cell r="S439" t="str">
            <v>미처리</v>
          </cell>
          <cell r="T439" t="str">
            <v>미처리</v>
          </cell>
          <cell r="V439">
            <v>19</v>
          </cell>
          <cell r="W439">
            <v>15</v>
          </cell>
          <cell r="X439">
            <v>13</v>
          </cell>
          <cell r="Y439">
            <v>15</v>
          </cell>
          <cell r="Z439">
            <v>21</v>
          </cell>
          <cell r="AA439">
            <v>17</v>
          </cell>
        </row>
        <row r="440">
          <cell r="H440">
            <v>679</v>
          </cell>
          <cell r="I440">
            <v>1373</v>
          </cell>
          <cell r="J440">
            <v>679</v>
          </cell>
          <cell r="K440">
            <v>1385</v>
          </cell>
          <cell r="L440">
            <v>699</v>
          </cell>
          <cell r="M440">
            <v>1419</v>
          </cell>
          <cell r="N440">
            <v>699</v>
          </cell>
          <cell r="O440">
            <v>1431</v>
          </cell>
          <cell r="V440">
            <v>1431</v>
          </cell>
          <cell r="W440">
            <v>1389</v>
          </cell>
          <cell r="X440">
            <v>1373</v>
          </cell>
          <cell r="Y440">
            <v>1361</v>
          </cell>
          <cell r="Z440">
            <v>1349</v>
          </cell>
          <cell r="AA440">
            <v>1329</v>
          </cell>
        </row>
        <row r="441">
          <cell r="C441" t="str">
            <v>옥소</v>
          </cell>
          <cell r="H441">
            <v>9</v>
          </cell>
          <cell r="I441">
            <v>22</v>
          </cell>
          <cell r="J441">
            <v>9</v>
          </cell>
          <cell r="K441">
            <v>22</v>
          </cell>
          <cell r="L441">
            <v>9</v>
          </cell>
          <cell r="M441">
            <v>23</v>
          </cell>
          <cell r="N441">
            <v>9</v>
          </cell>
          <cell r="O441">
            <v>23</v>
          </cell>
          <cell r="P441" t="str">
            <v>부항</v>
          </cell>
          <cell r="S441" t="str">
            <v>미처리</v>
          </cell>
          <cell r="T441" t="str">
            <v>미처리</v>
          </cell>
          <cell r="V441">
            <v>23</v>
          </cell>
          <cell r="W441">
            <v>22</v>
          </cell>
          <cell r="X441">
            <v>22</v>
          </cell>
          <cell r="Y441">
            <v>22</v>
          </cell>
          <cell r="Z441">
            <v>22</v>
          </cell>
          <cell r="AA441">
            <v>21</v>
          </cell>
        </row>
        <row r="442">
          <cell r="C442" t="str">
            <v>유촌1</v>
          </cell>
          <cell r="H442">
            <v>4</v>
          </cell>
          <cell r="I442">
            <v>10</v>
          </cell>
          <cell r="J442">
            <v>4</v>
          </cell>
          <cell r="K442">
            <v>10</v>
          </cell>
          <cell r="L442">
            <v>1</v>
          </cell>
          <cell r="M442">
            <v>2</v>
          </cell>
          <cell r="N442">
            <v>1</v>
          </cell>
          <cell r="O442">
            <v>2</v>
          </cell>
          <cell r="P442" t="str">
            <v>부항</v>
          </cell>
          <cell r="S442" t="str">
            <v>미처리</v>
          </cell>
          <cell r="T442" t="str">
            <v>미처리</v>
          </cell>
          <cell r="V442">
            <v>2</v>
          </cell>
          <cell r="W442">
            <v>2</v>
          </cell>
          <cell r="X442">
            <v>2</v>
          </cell>
          <cell r="Y442">
            <v>2</v>
          </cell>
          <cell r="Z442">
            <v>2</v>
          </cell>
          <cell r="AA442">
            <v>2</v>
          </cell>
        </row>
        <row r="443">
          <cell r="C443" t="str">
            <v>한송정</v>
          </cell>
          <cell r="H443">
            <v>27</v>
          </cell>
          <cell r="I443">
            <v>48</v>
          </cell>
          <cell r="J443">
            <v>27</v>
          </cell>
          <cell r="K443">
            <v>48</v>
          </cell>
          <cell r="L443">
            <v>29</v>
          </cell>
          <cell r="M443">
            <v>55</v>
          </cell>
          <cell r="N443">
            <v>29</v>
          </cell>
          <cell r="O443">
            <v>55</v>
          </cell>
          <cell r="P443" t="str">
            <v>부항</v>
          </cell>
          <cell r="S443" t="str">
            <v>미처리</v>
          </cell>
          <cell r="T443" t="str">
            <v>미처리</v>
          </cell>
          <cell r="V443">
            <v>55</v>
          </cell>
          <cell r="W443">
            <v>53</v>
          </cell>
          <cell r="X443">
            <v>53</v>
          </cell>
          <cell r="Y443">
            <v>52</v>
          </cell>
          <cell r="Z443">
            <v>52</v>
          </cell>
          <cell r="AA443">
            <v>51</v>
          </cell>
        </row>
        <row r="444">
          <cell r="C444" t="str">
            <v>아랫갯절</v>
          </cell>
          <cell r="H444">
            <v>21</v>
          </cell>
          <cell r="I444">
            <v>41</v>
          </cell>
          <cell r="J444">
            <v>21</v>
          </cell>
          <cell r="K444">
            <v>41</v>
          </cell>
          <cell r="L444">
            <v>24</v>
          </cell>
          <cell r="M444">
            <v>44</v>
          </cell>
          <cell r="N444">
            <v>24</v>
          </cell>
          <cell r="O444">
            <v>44</v>
          </cell>
          <cell r="P444" t="str">
            <v>부항</v>
          </cell>
          <cell r="S444" t="str">
            <v>미처리</v>
          </cell>
          <cell r="T444" t="str">
            <v>미처리</v>
          </cell>
          <cell r="V444">
            <v>44</v>
          </cell>
          <cell r="W444">
            <v>43</v>
          </cell>
          <cell r="X444">
            <v>42</v>
          </cell>
          <cell r="Y444">
            <v>42</v>
          </cell>
          <cell r="Z444">
            <v>41</v>
          </cell>
          <cell r="AA444">
            <v>41</v>
          </cell>
        </row>
        <row r="445">
          <cell r="C445" t="str">
            <v>윗갯절</v>
          </cell>
          <cell r="H445">
            <v>4</v>
          </cell>
          <cell r="I445">
            <v>8</v>
          </cell>
          <cell r="J445">
            <v>4</v>
          </cell>
          <cell r="K445">
            <v>8</v>
          </cell>
          <cell r="L445">
            <v>4</v>
          </cell>
          <cell r="M445">
            <v>9</v>
          </cell>
          <cell r="N445">
            <v>4</v>
          </cell>
          <cell r="O445">
            <v>9</v>
          </cell>
          <cell r="P445" t="str">
            <v>부항</v>
          </cell>
          <cell r="S445" t="str">
            <v>미처리</v>
          </cell>
          <cell r="T445" t="str">
            <v>미처리</v>
          </cell>
          <cell r="V445">
            <v>9</v>
          </cell>
          <cell r="W445">
            <v>9</v>
          </cell>
          <cell r="X445">
            <v>9</v>
          </cell>
          <cell r="Y445">
            <v>9</v>
          </cell>
          <cell r="Z445">
            <v>8</v>
          </cell>
          <cell r="AA445">
            <v>8</v>
          </cell>
        </row>
        <row r="446">
          <cell r="C446" t="str">
            <v>윗사등</v>
          </cell>
          <cell r="H446">
            <v>11</v>
          </cell>
          <cell r="I446">
            <v>23</v>
          </cell>
          <cell r="J446">
            <v>11</v>
          </cell>
          <cell r="K446">
            <v>23</v>
          </cell>
          <cell r="L446">
            <v>12</v>
          </cell>
          <cell r="M446">
            <v>23</v>
          </cell>
          <cell r="N446">
            <v>12</v>
          </cell>
          <cell r="O446">
            <v>23</v>
          </cell>
          <cell r="P446" t="str">
            <v>부항</v>
          </cell>
          <cell r="S446" t="str">
            <v>미처리</v>
          </cell>
          <cell r="T446" t="str">
            <v>미처리</v>
          </cell>
          <cell r="V446">
            <v>23</v>
          </cell>
          <cell r="W446">
            <v>22</v>
          </cell>
          <cell r="X446">
            <v>22</v>
          </cell>
          <cell r="Y446">
            <v>22</v>
          </cell>
          <cell r="Z446">
            <v>22</v>
          </cell>
          <cell r="AA446">
            <v>21</v>
          </cell>
        </row>
        <row r="447">
          <cell r="C447" t="str">
            <v>아랫사등</v>
          </cell>
          <cell r="H447">
            <v>56</v>
          </cell>
          <cell r="I447">
            <v>94</v>
          </cell>
          <cell r="J447">
            <v>56</v>
          </cell>
          <cell r="K447">
            <v>95</v>
          </cell>
          <cell r="L447">
            <v>58</v>
          </cell>
          <cell r="M447">
            <v>95</v>
          </cell>
          <cell r="N447">
            <v>58</v>
          </cell>
          <cell r="O447">
            <v>96</v>
          </cell>
          <cell r="P447" t="str">
            <v>부항</v>
          </cell>
          <cell r="S447" t="str">
            <v>미처리</v>
          </cell>
          <cell r="T447" t="str">
            <v>미처리</v>
          </cell>
          <cell r="V447">
            <v>96</v>
          </cell>
          <cell r="W447">
            <v>93</v>
          </cell>
          <cell r="X447">
            <v>92</v>
          </cell>
          <cell r="Y447">
            <v>91</v>
          </cell>
          <cell r="Z447">
            <v>90</v>
          </cell>
          <cell r="AA447">
            <v>89</v>
          </cell>
        </row>
        <row r="448">
          <cell r="C448" t="str">
            <v>장자동</v>
          </cell>
          <cell r="H448">
            <v>13</v>
          </cell>
          <cell r="I448">
            <v>33</v>
          </cell>
          <cell r="J448">
            <v>13</v>
          </cell>
          <cell r="K448">
            <v>33</v>
          </cell>
          <cell r="L448">
            <v>14</v>
          </cell>
          <cell r="M448">
            <v>33</v>
          </cell>
          <cell r="N448">
            <v>14</v>
          </cell>
          <cell r="O448">
            <v>33</v>
          </cell>
          <cell r="P448" t="str">
            <v>부항</v>
          </cell>
          <cell r="S448" t="str">
            <v>미처리</v>
          </cell>
          <cell r="T448" t="str">
            <v>미처리</v>
          </cell>
          <cell r="V448">
            <v>33</v>
          </cell>
          <cell r="W448">
            <v>32</v>
          </cell>
          <cell r="X448">
            <v>32</v>
          </cell>
          <cell r="Y448">
            <v>31</v>
          </cell>
          <cell r="Z448">
            <v>31</v>
          </cell>
          <cell r="AA448">
            <v>31</v>
          </cell>
        </row>
        <row r="449">
          <cell r="C449" t="str">
            <v>한적동</v>
          </cell>
          <cell r="H449">
            <v>4</v>
          </cell>
          <cell r="I449">
            <v>8</v>
          </cell>
          <cell r="J449">
            <v>4</v>
          </cell>
          <cell r="K449">
            <v>8</v>
          </cell>
          <cell r="L449">
            <v>4</v>
          </cell>
          <cell r="M449">
            <v>8</v>
          </cell>
          <cell r="N449">
            <v>4</v>
          </cell>
          <cell r="O449">
            <v>8</v>
          </cell>
          <cell r="P449" t="str">
            <v>부항</v>
          </cell>
          <cell r="S449" t="str">
            <v>미처리</v>
          </cell>
          <cell r="T449" t="str">
            <v>미처리</v>
          </cell>
          <cell r="V449">
            <v>8</v>
          </cell>
          <cell r="W449">
            <v>8</v>
          </cell>
          <cell r="X449">
            <v>8</v>
          </cell>
          <cell r="Y449">
            <v>8</v>
          </cell>
          <cell r="Z449">
            <v>8</v>
          </cell>
          <cell r="AA449">
            <v>7</v>
          </cell>
        </row>
        <row r="450">
          <cell r="C450" t="str">
            <v>다레실</v>
          </cell>
          <cell r="H450">
            <v>76</v>
          </cell>
          <cell r="I450">
            <v>155</v>
          </cell>
          <cell r="J450">
            <v>76</v>
          </cell>
          <cell r="K450">
            <v>156</v>
          </cell>
          <cell r="L450">
            <v>74</v>
          </cell>
          <cell r="M450">
            <v>149</v>
          </cell>
          <cell r="N450">
            <v>74</v>
          </cell>
          <cell r="O450">
            <v>157</v>
          </cell>
          <cell r="P450" t="str">
            <v>부항</v>
          </cell>
          <cell r="S450" t="str">
            <v>소규모</v>
          </cell>
          <cell r="T450" t="str">
            <v>월곡</v>
          </cell>
          <cell r="U450">
            <v>2025</v>
          </cell>
          <cell r="V450">
            <v>157</v>
          </cell>
          <cell r="W450">
            <v>157</v>
          </cell>
          <cell r="X450">
            <v>156</v>
          </cell>
          <cell r="Y450">
            <v>154</v>
          </cell>
          <cell r="Z450">
            <v>148</v>
          </cell>
          <cell r="AA450">
            <v>146</v>
          </cell>
        </row>
        <row r="451">
          <cell r="C451" t="str">
            <v>학동</v>
          </cell>
          <cell r="H451">
            <v>13</v>
          </cell>
          <cell r="I451">
            <v>30</v>
          </cell>
          <cell r="J451">
            <v>13</v>
          </cell>
          <cell r="K451">
            <v>30</v>
          </cell>
          <cell r="L451">
            <v>13</v>
          </cell>
          <cell r="M451">
            <v>29</v>
          </cell>
          <cell r="N451">
            <v>13</v>
          </cell>
          <cell r="O451">
            <v>29</v>
          </cell>
          <cell r="P451" t="str">
            <v>부항</v>
          </cell>
          <cell r="S451" t="str">
            <v>미처리</v>
          </cell>
          <cell r="T451" t="str">
            <v>미처리</v>
          </cell>
          <cell r="V451">
            <v>29</v>
          </cell>
          <cell r="W451">
            <v>28</v>
          </cell>
          <cell r="X451">
            <v>28</v>
          </cell>
          <cell r="Y451">
            <v>28</v>
          </cell>
          <cell r="Z451">
            <v>27</v>
          </cell>
          <cell r="AA451">
            <v>27</v>
          </cell>
        </row>
        <row r="452">
          <cell r="C452" t="str">
            <v>몽구동</v>
          </cell>
          <cell r="H452">
            <v>4</v>
          </cell>
          <cell r="I452">
            <v>10</v>
          </cell>
          <cell r="J452">
            <v>4</v>
          </cell>
          <cell r="K452">
            <v>10</v>
          </cell>
          <cell r="L452">
            <v>4</v>
          </cell>
          <cell r="M452">
            <v>10</v>
          </cell>
          <cell r="N452">
            <v>4</v>
          </cell>
          <cell r="O452">
            <v>10</v>
          </cell>
          <cell r="P452" t="str">
            <v>부항</v>
          </cell>
          <cell r="S452" t="str">
            <v>미처리</v>
          </cell>
          <cell r="T452" t="str">
            <v>미처리</v>
          </cell>
          <cell r="V452">
            <v>10</v>
          </cell>
          <cell r="W452">
            <v>10</v>
          </cell>
          <cell r="X452">
            <v>10</v>
          </cell>
          <cell r="Y452">
            <v>10</v>
          </cell>
          <cell r="Z452">
            <v>9</v>
          </cell>
          <cell r="AA452">
            <v>9</v>
          </cell>
        </row>
        <row r="453">
          <cell r="C453" t="str">
            <v>어전</v>
          </cell>
          <cell r="H453">
            <v>25</v>
          </cell>
          <cell r="I453">
            <v>59</v>
          </cell>
          <cell r="J453">
            <v>25</v>
          </cell>
          <cell r="K453">
            <v>60</v>
          </cell>
          <cell r="L453">
            <v>29</v>
          </cell>
          <cell r="M453">
            <v>63</v>
          </cell>
          <cell r="N453">
            <v>29</v>
          </cell>
          <cell r="O453">
            <v>64</v>
          </cell>
          <cell r="P453" t="str">
            <v>부항</v>
          </cell>
          <cell r="S453" t="str">
            <v>미처리</v>
          </cell>
          <cell r="T453" t="str">
            <v>미처리</v>
          </cell>
          <cell r="V453">
            <v>64</v>
          </cell>
          <cell r="W453">
            <v>62</v>
          </cell>
          <cell r="X453">
            <v>61</v>
          </cell>
          <cell r="Y453">
            <v>61</v>
          </cell>
          <cell r="Z453">
            <v>60</v>
          </cell>
          <cell r="AA453">
            <v>59</v>
          </cell>
        </row>
        <row r="454">
          <cell r="C454" t="str">
            <v>가목</v>
          </cell>
          <cell r="H454">
            <v>33</v>
          </cell>
          <cell r="I454">
            <v>76</v>
          </cell>
          <cell r="J454">
            <v>33</v>
          </cell>
          <cell r="K454">
            <v>77</v>
          </cell>
          <cell r="L454">
            <v>36</v>
          </cell>
          <cell r="M454">
            <v>79</v>
          </cell>
          <cell r="N454">
            <v>36</v>
          </cell>
          <cell r="O454">
            <v>80</v>
          </cell>
          <cell r="P454" t="str">
            <v>부항</v>
          </cell>
          <cell r="S454" t="str">
            <v>미처리</v>
          </cell>
          <cell r="T454" t="str">
            <v>미처리</v>
          </cell>
          <cell r="V454">
            <v>80</v>
          </cell>
          <cell r="W454">
            <v>78</v>
          </cell>
          <cell r="X454">
            <v>77</v>
          </cell>
          <cell r="Y454">
            <v>76</v>
          </cell>
          <cell r="Z454">
            <v>75</v>
          </cell>
          <cell r="AA454">
            <v>74</v>
          </cell>
        </row>
        <row r="455">
          <cell r="C455" t="str">
            <v>조산동</v>
          </cell>
          <cell r="H455">
            <v>9</v>
          </cell>
          <cell r="I455">
            <v>18</v>
          </cell>
          <cell r="J455">
            <v>9</v>
          </cell>
          <cell r="K455">
            <v>18</v>
          </cell>
          <cell r="L455">
            <v>9</v>
          </cell>
          <cell r="M455">
            <v>19</v>
          </cell>
          <cell r="N455">
            <v>9</v>
          </cell>
          <cell r="O455">
            <v>19</v>
          </cell>
          <cell r="P455" t="str">
            <v>부항</v>
          </cell>
          <cell r="S455" t="str">
            <v>미처리</v>
          </cell>
          <cell r="T455" t="str">
            <v>미처리</v>
          </cell>
          <cell r="V455">
            <v>19</v>
          </cell>
          <cell r="W455">
            <v>18</v>
          </cell>
          <cell r="X455">
            <v>18</v>
          </cell>
          <cell r="Y455">
            <v>18</v>
          </cell>
          <cell r="Z455">
            <v>18</v>
          </cell>
          <cell r="AA455">
            <v>18</v>
          </cell>
        </row>
        <row r="456">
          <cell r="C456" t="str">
            <v>음달마</v>
          </cell>
          <cell r="H456">
            <v>4</v>
          </cell>
          <cell r="I456">
            <v>10</v>
          </cell>
          <cell r="J456">
            <v>4</v>
          </cell>
          <cell r="K456">
            <v>10</v>
          </cell>
          <cell r="L456">
            <v>4</v>
          </cell>
          <cell r="M456">
            <v>10</v>
          </cell>
          <cell r="N456">
            <v>4</v>
          </cell>
          <cell r="O456">
            <v>10</v>
          </cell>
          <cell r="P456" t="str">
            <v>부항</v>
          </cell>
          <cell r="S456" t="str">
            <v>미처리</v>
          </cell>
          <cell r="T456" t="str">
            <v>미처리</v>
          </cell>
          <cell r="V456">
            <v>10</v>
          </cell>
          <cell r="W456">
            <v>10</v>
          </cell>
          <cell r="X456">
            <v>10</v>
          </cell>
          <cell r="Y456">
            <v>10</v>
          </cell>
          <cell r="Z456">
            <v>9</v>
          </cell>
          <cell r="AA456">
            <v>9</v>
          </cell>
        </row>
        <row r="457">
          <cell r="C457" t="str">
            <v>뱃들</v>
          </cell>
          <cell r="H457">
            <v>28</v>
          </cell>
          <cell r="I457">
            <v>67</v>
          </cell>
          <cell r="J457">
            <v>28</v>
          </cell>
          <cell r="K457">
            <v>68</v>
          </cell>
          <cell r="L457">
            <v>29</v>
          </cell>
          <cell r="M457">
            <v>70</v>
          </cell>
          <cell r="N457">
            <v>29</v>
          </cell>
          <cell r="O457">
            <v>71</v>
          </cell>
          <cell r="P457" t="str">
            <v>부항</v>
          </cell>
          <cell r="S457" t="str">
            <v>미처리</v>
          </cell>
          <cell r="T457" t="str">
            <v>미처리</v>
          </cell>
          <cell r="V457">
            <v>71</v>
          </cell>
          <cell r="W457">
            <v>69</v>
          </cell>
          <cell r="X457">
            <v>68</v>
          </cell>
          <cell r="Y457">
            <v>68</v>
          </cell>
          <cell r="Z457">
            <v>67</v>
          </cell>
          <cell r="AA457">
            <v>66</v>
          </cell>
        </row>
        <row r="458">
          <cell r="C458" t="str">
            <v>지시</v>
          </cell>
          <cell r="H458">
            <v>15</v>
          </cell>
          <cell r="I458">
            <v>30</v>
          </cell>
          <cell r="J458">
            <v>15</v>
          </cell>
          <cell r="K458">
            <v>30</v>
          </cell>
          <cell r="L458">
            <v>15</v>
          </cell>
          <cell r="M458">
            <v>31</v>
          </cell>
          <cell r="N458">
            <v>15</v>
          </cell>
          <cell r="O458">
            <v>31</v>
          </cell>
          <cell r="P458" t="str">
            <v>부항</v>
          </cell>
          <cell r="S458" t="str">
            <v>미처리</v>
          </cell>
          <cell r="T458" t="str">
            <v>미처리</v>
          </cell>
          <cell r="V458">
            <v>31</v>
          </cell>
          <cell r="W458">
            <v>30</v>
          </cell>
          <cell r="X458">
            <v>30</v>
          </cell>
          <cell r="Y458">
            <v>29</v>
          </cell>
          <cell r="Z458">
            <v>29</v>
          </cell>
          <cell r="AA458">
            <v>29</v>
          </cell>
        </row>
        <row r="459">
          <cell r="C459" t="str">
            <v>아랫두대</v>
          </cell>
          <cell r="H459">
            <v>17</v>
          </cell>
          <cell r="I459">
            <v>35</v>
          </cell>
          <cell r="J459">
            <v>17</v>
          </cell>
          <cell r="K459">
            <v>35</v>
          </cell>
          <cell r="L459">
            <v>17</v>
          </cell>
          <cell r="M459">
            <v>36</v>
          </cell>
          <cell r="N459">
            <v>17</v>
          </cell>
          <cell r="O459">
            <v>36</v>
          </cell>
          <cell r="P459" t="str">
            <v>부항</v>
          </cell>
          <cell r="S459" t="str">
            <v>미처리</v>
          </cell>
          <cell r="T459" t="str">
            <v>미처리</v>
          </cell>
          <cell r="V459">
            <v>36</v>
          </cell>
          <cell r="W459">
            <v>35</v>
          </cell>
          <cell r="X459">
            <v>35</v>
          </cell>
          <cell r="Y459">
            <v>34</v>
          </cell>
          <cell r="Z459">
            <v>34</v>
          </cell>
          <cell r="AA459">
            <v>33</v>
          </cell>
        </row>
        <row r="460">
          <cell r="C460" t="str">
            <v>윗두대</v>
          </cell>
          <cell r="H460">
            <v>29</v>
          </cell>
          <cell r="I460">
            <v>55</v>
          </cell>
          <cell r="J460">
            <v>29</v>
          </cell>
          <cell r="K460">
            <v>55</v>
          </cell>
          <cell r="L460">
            <v>30</v>
          </cell>
          <cell r="M460">
            <v>60</v>
          </cell>
          <cell r="N460">
            <v>30</v>
          </cell>
          <cell r="O460">
            <v>61</v>
          </cell>
          <cell r="P460" t="str">
            <v>부항</v>
          </cell>
          <cell r="S460" t="str">
            <v>미처리</v>
          </cell>
          <cell r="T460" t="str">
            <v>미처리</v>
          </cell>
          <cell r="V460">
            <v>61</v>
          </cell>
          <cell r="W460">
            <v>59</v>
          </cell>
          <cell r="X460">
            <v>59</v>
          </cell>
          <cell r="Y460">
            <v>58</v>
          </cell>
          <cell r="Z460">
            <v>58</v>
          </cell>
          <cell r="AA460">
            <v>57</v>
          </cell>
        </row>
        <row r="461">
          <cell r="C461" t="str">
            <v>해인동</v>
          </cell>
          <cell r="H461">
            <v>14</v>
          </cell>
          <cell r="I461">
            <v>28</v>
          </cell>
          <cell r="J461">
            <v>14</v>
          </cell>
          <cell r="K461">
            <v>28</v>
          </cell>
          <cell r="L461">
            <v>15</v>
          </cell>
          <cell r="M461">
            <v>31</v>
          </cell>
          <cell r="N461">
            <v>15</v>
          </cell>
          <cell r="O461">
            <v>31</v>
          </cell>
          <cell r="P461" t="str">
            <v>부항</v>
          </cell>
          <cell r="S461" t="str">
            <v>미처리</v>
          </cell>
          <cell r="T461" t="str">
            <v>미처리</v>
          </cell>
          <cell r="V461">
            <v>31</v>
          </cell>
          <cell r="W461">
            <v>30</v>
          </cell>
          <cell r="X461">
            <v>30</v>
          </cell>
          <cell r="Y461">
            <v>29</v>
          </cell>
          <cell r="Z461">
            <v>29</v>
          </cell>
          <cell r="AA461">
            <v>29</v>
          </cell>
        </row>
        <row r="462">
          <cell r="C462" t="str">
            <v>갈불</v>
          </cell>
          <cell r="H462">
            <v>27</v>
          </cell>
          <cell r="I462">
            <v>66</v>
          </cell>
          <cell r="J462">
            <v>27</v>
          </cell>
          <cell r="K462">
            <v>67</v>
          </cell>
          <cell r="L462">
            <v>30</v>
          </cell>
          <cell r="M462">
            <v>75</v>
          </cell>
          <cell r="N462">
            <v>30</v>
          </cell>
          <cell r="O462">
            <v>76</v>
          </cell>
          <cell r="P462" t="str">
            <v>부항</v>
          </cell>
          <cell r="S462" t="str">
            <v>미처리</v>
          </cell>
          <cell r="T462" t="str">
            <v>미처리</v>
          </cell>
          <cell r="V462">
            <v>76</v>
          </cell>
          <cell r="W462">
            <v>74</v>
          </cell>
          <cell r="X462">
            <v>73</v>
          </cell>
          <cell r="Y462">
            <v>72</v>
          </cell>
          <cell r="Z462">
            <v>72</v>
          </cell>
          <cell r="AA462">
            <v>71</v>
          </cell>
        </row>
        <row r="463">
          <cell r="C463" t="str">
            <v>대동</v>
          </cell>
          <cell r="H463">
            <v>42</v>
          </cell>
          <cell r="I463">
            <v>88</v>
          </cell>
          <cell r="J463">
            <v>42</v>
          </cell>
          <cell r="K463">
            <v>89</v>
          </cell>
          <cell r="L463">
            <v>40</v>
          </cell>
          <cell r="M463">
            <v>89</v>
          </cell>
          <cell r="N463">
            <v>40</v>
          </cell>
          <cell r="O463">
            <v>90</v>
          </cell>
          <cell r="P463" t="str">
            <v>부항</v>
          </cell>
          <cell r="S463" t="str">
            <v>미처리</v>
          </cell>
          <cell r="T463" t="str">
            <v>미처리</v>
          </cell>
          <cell r="V463">
            <v>90</v>
          </cell>
          <cell r="W463">
            <v>87</v>
          </cell>
          <cell r="X463">
            <v>86</v>
          </cell>
          <cell r="Y463">
            <v>86</v>
          </cell>
          <cell r="Z463">
            <v>85</v>
          </cell>
          <cell r="AA463">
            <v>84</v>
          </cell>
        </row>
        <row r="464">
          <cell r="C464" t="str">
            <v>봄내</v>
          </cell>
          <cell r="H464">
            <v>32</v>
          </cell>
          <cell r="I464">
            <v>63</v>
          </cell>
          <cell r="J464">
            <v>32</v>
          </cell>
          <cell r="K464">
            <v>64</v>
          </cell>
          <cell r="L464">
            <v>34</v>
          </cell>
          <cell r="M464">
            <v>65</v>
          </cell>
          <cell r="N464">
            <v>34</v>
          </cell>
          <cell r="O464">
            <v>66</v>
          </cell>
          <cell r="P464" t="str">
            <v>부항</v>
          </cell>
          <cell r="S464" t="str">
            <v>미처리</v>
          </cell>
          <cell r="T464" t="str">
            <v>미처리</v>
          </cell>
          <cell r="V464">
            <v>66</v>
          </cell>
          <cell r="W464">
            <v>64</v>
          </cell>
          <cell r="X464">
            <v>63</v>
          </cell>
          <cell r="Y464">
            <v>63</v>
          </cell>
          <cell r="Z464">
            <v>62</v>
          </cell>
          <cell r="AA464">
            <v>61</v>
          </cell>
        </row>
        <row r="465">
          <cell r="C465" t="str">
            <v>대밭마</v>
          </cell>
          <cell r="H465">
            <v>7</v>
          </cell>
          <cell r="I465">
            <v>14</v>
          </cell>
          <cell r="J465">
            <v>7</v>
          </cell>
          <cell r="K465">
            <v>14</v>
          </cell>
          <cell r="L465">
            <v>7</v>
          </cell>
          <cell r="M465">
            <v>15</v>
          </cell>
          <cell r="N465">
            <v>7</v>
          </cell>
          <cell r="O465">
            <v>15</v>
          </cell>
          <cell r="P465" t="str">
            <v>부항</v>
          </cell>
          <cell r="S465" t="str">
            <v>미처리</v>
          </cell>
          <cell r="T465" t="str">
            <v>미처리</v>
          </cell>
          <cell r="V465">
            <v>15</v>
          </cell>
          <cell r="W465">
            <v>15</v>
          </cell>
          <cell r="X465">
            <v>14</v>
          </cell>
          <cell r="Y465">
            <v>14</v>
          </cell>
          <cell r="Z465">
            <v>14</v>
          </cell>
          <cell r="AA465">
            <v>14</v>
          </cell>
        </row>
        <row r="466">
          <cell r="C466" t="str">
            <v>부룡</v>
          </cell>
          <cell r="H466">
            <v>34</v>
          </cell>
          <cell r="I466">
            <v>55</v>
          </cell>
          <cell r="J466">
            <v>34</v>
          </cell>
          <cell r="K466">
            <v>55</v>
          </cell>
          <cell r="L466">
            <v>34</v>
          </cell>
          <cell r="M466">
            <v>60</v>
          </cell>
          <cell r="N466">
            <v>34</v>
          </cell>
          <cell r="O466">
            <v>61</v>
          </cell>
          <cell r="P466" t="str">
            <v>부항</v>
          </cell>
          <cell r="S466" t="str">
            <v>미처리</v>
          </cell>
          <cell r="T466" t="str">
            <v>미처리</v>
          </cell>
          <cell r="V466">
            <v>61</v>
          </cell>
          <cell r="W466">
            <v>59</v>
          </cell>
          <cell r="X466">
            <v>59</v>
          </cell>
          <cell r="Y466">
            <v>58</v>
          </cell>
          <cell r="Z466">
            <v>58</v>
          </cell>
          <cell r="AA466">
            <v>57</v>
          </cell>
        </row>
        <row r="467">
          <cell r="C467" t="str">
            <v>숲실</v>
          </cell>
          <cell r="H467">
            <v>10</v>
          </cell>
          <cell r="I467">
            <v>20</v>
          </cell>
          <cell r="J467">
            <v>10</v>
          </cell>
          <cell r="K467">
            <v>20</v>
          </cell>
          <cell r="L467">
            <v>10</v>
          </cell>
          <cell r="M467">
            <v>22</v>
          </cell>
          <cell r="N467">
            <v>10</v>
          </cell>
          <cell r="O467">
            <v>22</v>
          </cell>
          <cell r="P467" t="str">
            <v>부항</v>
          </cell>
          <cell r="S467" t="str">
            <v>미처리</v>
          </cell>
          <cell r="T467" t="str">
            <v>미처리</v>
          </cell>
          <cell r="V467">
            <v>22</v>
          </cell>
          <cell r="W467">
            <v>21</v>
          </cell>
          <cell r="X467">
            <v>21</v>
          </cell>
          <cell r="Y467">
            <v>21</v>
          </cell>
          <cell r="Z467">
            <v>21</v>
          </cell>
          <cell r="AA467">
            <v>20</v>
          </cell>
        </row>
        <row r="468">
          <cell r="C468" t="str">
            <v>안간</v>
          </cell>
          <cell r="H468">
            <v>18</v>
          </cell>
          <cell r="I468">
            <v>45</v>
          </cell>
          <cell r="J468">
            <v>18</v>
          </cell>
          <cell r="K468">
            <v>45</v>
          </cell>
          <cell r="L468">
            <v>17</v>
          </cell>
          <cell r="M468">
            <v>46</v>
          </cell>
          <cell r="N468">
            <v>17</v>
          </cell>
          <cell r="O468">
            <v>46</v>
          </cell>
          <cell r="P468" t="str">
            <v>부항</v>
          </cell>
          <cell r="S468" t="str">
            <v>미처리</v>
          </cell>
          <cell r="T468" t="str">
            <v>미처리</v>
          </cell>
          <cell r="V468">
            <v>46</v>
          </cell>
          <cell r="W468">
            <v>45</v>
          </cell>
          <cell r="X468">
            <v>44</v>
          </cell>
          <cell r="Y468">
            <v>44</v>
          </cell>
          <cell r="Z468">
            <v>43</v>
          </cell>
          <cell r="AA468">
            <v>43</v>
          </cell>
        </row>
        <row r="469">
          <cell r="C469" t="str">
            <v>대평동</v>
          </cell>
          <cell r="H469">
            <v>8</v>
          </cell>
          <cell r="I469">
            <v>12</v>
          </cell>
          <cell r="J469">
            <v>8</v>
          </cell>
          <cell r="K469">
            <v>12</v>
          </cell>
          <cell r="L469">
            <v>7</v>
          </cell>
          <cell r="M469">
            <v>12</v>
          </cell>
          <cell r="N469">
            <v>7</v>
          </cell>
          <cell r="O469">
            <v>12</v>
          </cell>
          <cell r="P469" t="str">
            <v>부항</v>
          </cell>
          <cell r="S469" t="str">
            <v>미처리</v>
          </cell>
          <cell r="T469" t="str">
            <v>미처리</v>
          </cell>
          <cell r="V469">
            <v>12</v>
          </cell>
          <cell r="W469">
            <v>12</v>
          </cell>
          <cell r="X469">
            <v>12</v>
          </cell>
          <cell r="Y469">
            <v>11</v>
          </cell>
          <cell r="Z469">
            <v>11</v>
          </cell>
          <cell r="AA469">
            <v>11</v>
          </cell>
        </row>
        <row r="470">
          <cell r="C470" t="str">
            <v>아래안간</v>
          </cell>
          <cell r="H470">
            <v>2</v>
          </cell>
          <cell r="I470">
            <v>5</v>
          </cell>
          <cell r="J470">
            <v>2</v>
          </cell>
          <cell r="K470">
            <v>5</v>
          </cell>
          <cell r="L470">
            <v>2</v>
          </cell>
          <cell r="M470">
            <v>5</v>
          </cell>
          <cell r="N470">
            <v>2</v>
          </cell>
          <cell r="O470">
            <v>5</v>
          </cell>
          <cell r="P470" t="str">
            <v>부항</v>
          </cell>
          <cell r="S470" t="str">
            <v>미처리</v>
          </cell>
          <cell r="T470" t="str">
            <v>미처리</v>
          </cell>
          <cell r="V470">
            <v>5</v>
          </cell>
          <cell r="W470">
            <v>5</v>
          </cell>
          <cell r="X470">
            <v>5</v>
          </cell>
          <cell r="Y470">
            <v>5</v>
          </cell>
          <cell r="Z470">
            <v>5</v>
          </cell>
          <cell r="AA470">
            <v>5</v>
          </cell>
        </row>
        <row r="471">
          <cell r="C471" t="str">
            <v>갈계</v>
          </cell>
          <cell r="H471">
            <v>17</v>
          </cell>
          <cell r="I471">
            <v>21</v>
          </cell>
          <cell r="J471">
            <v>17</v>
          </cell>
          <cell r="K471">
            <v>21</v>
          </cell>
          <cell r="L471">
            <v>18</v>
          </cell>
          <cell r="M471">
            <v>22</v>
          </cell>
          <cell r="N471">
            <v>18</v>
          </cell>
          <cell r="O471">
            <v>22</v>
          </cell>
          <cell r="P471" t="str">
            <v>부항</v>
          </cell>
          <cell r="S471" t="str">
            <v>미처리</v>
          </cell>
          <cell r="T471" t="str">
            <v>미처리</v>
          </cell>
          <cell r="V471">
            <v>22</v>
          </cell>
          <cell r="W471">
            <v>21</v>
          </cell>
          <cell r="X471">
            <v>21</v>
          </cell>
          <cell r="Y471">
            <v>21</v>
          </cell>
          <cell r="Z471">
            <v>21</v>
          </cell>
          <cell r="AA471">
            <v>20</v>
          </cell>
        </row>
        <row r="472">
          <cell r="C472" t="str">
            <v>말미</v>
          </cell>
          <cell r="H472">
            <v>12</v>
          </cell>
          <cell r="I472">
            <v>22</v>
          </cell>
          <cell r="J472">
            <v>12</v>
          </cell>
          <cell r="K472">
            <v>22</v>
          </cell>
          <cell r="L472">
            <v>13</v>
          </cell>
          <cell r="M472">
            <v>23</v>
          </cell>
          <cell r="N472">
            <v>13</v>
          </cell>
          <cell r="O472">
            <v>23</v>
          </cell>
          <cell r="P472" t="str">
            <v>부항</v>
          </cell>
          <cell r="S472" t="str">
            <v>미처리</v>
          </cell>
          <cell r="T472" t="str">
            <v>미처리</v>
          </cell>
          <cell r="V472">
            <v>23</v>
          </cell>
          <cell r="W472">
            <v>22</v>
          </cell>
          <cell r="X472">
            <v>22</v>
          </cell>
          <cell r="Y472">
            <v>22</v>
          </cell>
          <cell r="Z472">
            <v>22</v>
          </cell>
          <cell r="AA472">
            <v>21</v>
          </cell>
        </row>
        <row r="473">
          <cell r="C473" t="str">
            <v>가마고개</v>
          </cell>
          <cell r="H473">
            <v>9</v>
          </cell>
          <cell r="I473">
            <v>18</v>
          </cell>
          <cell r="J473">
            <v>9</v>
          </cell>
          <cell r="K473">
            <v>18</v>
          </cell>
          <cell r="L473">
            <v>10</v>
          </cell>
          <cell r="M473">
            <v>18</v>
          </cell>
          <cell r="N473">
            <v>10</v>
          </cell>
          <cell r="O473">
            <v>18</v>
          </cell>
          <cell r="P473" t="str">
            <v>부항</v>
          </cell>
          <cell r="S473" t="str">
            <v>미처리</v>
          </cell>
          <cell r="T473" t="str">
            <v>미처리</v>
          </cell>
          <cell r="V473">
            <v>18</v>
          </cell>
          <cell r="W473">
            <v>17</v>
          </cell>
          <cell r="X473">
            <v>17</v>
          </cell>
          <cell r="Y473">
            <v>17</v>
          </cell>
          <cell r="Z473">
            <v>17</v>
          </cell>
          <cell r="AA473">
            <v>17</v>
          </cell>
        </row>
        <row r="474">
          <cell r="C474" t="str">
            <v>아네실</v>
          </cell>
          <cell r="H474">
            <v>12</v>
          </cell>
          <cell r="I474">
            <v>24</v>
          </cell>
          <cell r="J474">
            <v>12</v>
          </cell>
          <cell r="K474">
            <v>24</v>
          </cell>
          <cell r="L474">
            <v>13</v>
          </cell>
          <cell r="M474">
            <v>25</v>
          </cell>
          <cell r="N474">
            <v>13</v>
          </cell>
          <cell r="O474">
            <v>25</v>
          </cell>
          <cell r="P474" t="str">
            <v>부항</v>
          </cell>
          <cell r="S474" t="str">
            <v>미처리</v>
          </cell>
          <cell r="T474" t="str">
            <v>미처리</v>
          </cell>
          <cell r="V474">
            <v>25</v>
          </cell>
          <cell r="W474">
            <v>24</v>
          </cell>
          <cell r="X474">
            <v>24</v>
          </cell>
          <cell r="Y474">
            <v>24</v>
          </cell>
          <cell r="Z474">
            <v>24</v>
          </cell>
          <cell r="AA474">
            <v>23</v>
          </cell>
        </row>
        <row r="475">
          <cell r="C475" t="str">
            <v>앳골</v>
          </cell>
          <cell r="H475">
            <v>23</v>
          </cell>
          <cell r="I475">
            <v>37</v>
          </cell>
          <cell r="J475">
            <v>23</v>
          </cell>
          <cell r="K475">
            <v>37</v>
          </cell>
          <cell r="L475">
            <v>24</v>
          </cell>
          <cell r="M475">
            <v>39</v>
          </cell>
          <cell r="N475">
            <v>24</v>
          </cell>
          <cell r="O475">
            <v>39</v>
          </cell>
          <cell r="P475" t="str">
            <v>부항</v>
          </cell>
          <cell r="S475" t="str">
            <v>미처리</v>
          </cell>
          <cell r="T475" t="str">
            <v>미처리</v>
          </cell>
          <cell r="V475">
            <v>39</v>
          </cell>
          <cell r="W475">
            <v>38</v>
          </cell>
          <cell r="X475">
            <v>37</v>
          </cell>
          <cell r="Y475">
            <v>37</v>
          </cell>
          <cell r="Z475">
            <v>37</v>
          </cell>
          <cell r="AA475">
            <v>36</v>
          </cell>
        </row>
        <row r="476">
          <cell r="C476" t="str">
            <v>숫골</v>
          </cell>
          <cell r="H476">
            <v>10</v>
          </cell>
          <cell r="I476">
            <v>23</v>
          </cell>
          <cell r="J476">
            <v>10</v>
          </cell>
          <cell r="K476">
            <v>27</v>
          </cell>
          <cell r="L476">
            <v>10</v>
          </cell>
          <cell r="M476">
            <v>24</v>
          </cell>
          <cell r="N476">
            <v>10</v>
          </cell>
          <cell r="O476">
            <v>19</v>
          </cell>
          <cell r="P476" t="str">
            <v>부항</v>
          </cell>
          <cell r="S476" t="str">
            <v>미처리</v>
          </cell>
          <cell r="T476" t="str">
            <v>미처리</v>
          </cell>
          <cell r="V476">
            <v>19</v>
          </cell>
          <cell r="W476">
            <v>15</v>
          </cell>
          <cell r="X476">
            <v>11</v>
          </cell>
          <cell r="Y476">
            <v>12</v>
          </cell>
          <cell r="Z476">
            <v>18</v>
          </cell>
          <cell r="AA476">
            <v>19</v>
          </cell>
        </row>
        <row r="477">
          <cell r="D477">
            <v>2673</v>
          </cell>
          <cell r="H477">
            <v>1192</v>
          </cell>
          <cell r="I477">
            <v>2460</v>
          </cell>
          <cell r="J477">
            <v>1192</v>
          </cell>
          <cell r="K477">
            <v>2467</v>
          </cell>
          <cell r="L477">
            <v>1206</v>
          </cell>
          <cell r="M477">
            <v>2449</v>
          </cell>
          <cell r="N477">
            <v>1206</v>
          </cell>
          <cell r="O477">
            <v>2461</v>
          </cell>
          <cell r="V477">
            <v>2461</v>
          </cell>
          <cell r="W477">
            <v>2389</v>
          </cell>
          <cell r="X477">
            <v>2362</v>
          </cell>
          <cell r="Y477">
            <v>2340</v>
          </cell>
          <cell r="Z477">
            <v>2319</v>
          </cell>
          <cell r="AA477">
            <v>2285</v>
          </cell>
        </row>
        <row r="478">
          <cell r="C478" t="str">
            <v>연화</v>
          </cell>
          <cell r="D478">
            <v>190</v>
          </cell>
          <cell r="H478">
            <v>69</v>
          </cell>
          <cell r="I478">
            <v>154</v>
          </cell>
          <cell r="J478">
            <v>69</v>
          </cell>
          <cell r="K478">
            <v>154</v>
          </cell>
          <cell r="L478">
            <v>68</v>
          </cell>
          <cell r="M478">
            <v>141</v>
          </cell>
          <cell r="N478">
            <v>68</v>
          </cell>
          <cell r="O478">
            <v>142</v>
          </cell>
          <cell r="P478" t="str">
            <v>대덕</v>
          </cell>
          <cell r="S478" t="str">
            <v>미처리</v>
          </cell>
          <cell r="T478" t="str">
            <v>미처리</v>
          </cell>
          <cell r="V478">
            <v>142</v>
          </cell>
          <cell r="W478">
            <v>143</v>
          </cell>
          <cell r="X478">
            <v>141</v>
          </cell>
          <cell r="Y478">
            <v>140</v>
          </cell>
          <cell r="Z478">
            <v>134</v>
          </cell>
          <cell r="AA478">
            <v>132</v>
          </cell>
        </row>
        <row r="479">
          <cell r="C479" t="str">
            <v>소태실</v>
          </cell>
          <cell r="D479">
            <v>66</v>
          </cell>
          <cell r="H479">
            <v>28</v>
          </cell>
          <cell r="I479">
            <v>46</v>
          </cell>
          <cell r="J479">
            <v>28</v>
          </cell>
          <cell r="K479">
            <v>46</v>
          </cell>
          <cell r="L479">
            <v>27</v>
          </cell>
          <cell r="M479">
            <v>43</v>
          </cell>
          <cell r="N479">
            <v>27</v>
          </cell>
          <cell r="O479">
            <v>43</v>
          </cell>
          <cell r="P479" t="str">
            <v>대덕</v>
          </cell>
          <cell r="S479" t="str">
            <v>미처리</v>
          </cell>
          <cell r="T479" t="str">
            <v>미처리</v>
          </cell>
          <cell r="V479">
            <v>43</v>
          </cell>
          <cell r="W479">
            <v>42</v>
          </cell>
          <cell r="X479">
            <v>41</v>
          </cell>
          <cell r="Y479">
            <v>41</v>
          </cell>
          <cell r="Z479">
            <v>41</v>
          </cell>
          <cell r="AA479">
            <v>40</v>
          </cell>
        </row>
        <row r="480">
          <cell r="C480" t="str">
            <v>덕산</v>
          </cell>
          <cell r="D480">
            <v>56</v>
          </cell>
          <cell r="H480">
            <v>31</v>
          </cell>
          <cell r="I480">
            <v>46</v>
          </cell>
          <cell r="J480">
            <v>31</v>
          </cell>
          <cell r="K480">
            <v>46</v>
          </cell>
          <cell r="L480">
            <v>32</v>
          </cell>
          <cell r="M480">
            <v>49</v>
          </cell>
          <cell r="N480">
            <v>32</v>
          </cell>
          <cell r="O480">
            <v>49</v>
          </cell>
          <cell r="P480" t="str">
            <v>대덕</v>
          </cell>
          <cell r="S480" t="str">
            <v>미처리</v>
          </cell>
          <cell r="T480" t="str">
            <v>미처리</v>
          </cell>
          <cell r="V480">
            <v>49</v>
          </cell>
          <cell r="W480">
            <v>48</v>
          </cell>
          <cell r="X480">
            <v>47</v>
          </cell>
          <cell r="Y480">
            <v>47</v>
          </cell>
          <cell r="Z480">
            <v>46</v>
          </cell>
          <cell r="AA480">
            <v>45</v>
          </cell>
        </row>
        <row r="481">
          <cell r="C481" t="str">
            <v>온배미</v>
          </cell>
          <cell r="D481">
            <v>96</v>
          </cell>
          <cell r="H481">
            <v>47</v>
          </cell>
          <cell r="I481">
            <v>88</v>
          </cell>
          <cell r="J481">
            <v>47</v>
          </cell>
          <cell r="K481">
            <v>88</v>
          </cell>
          <cell r="L481">
            <v>45</v>
          </cell>
          <cell r="M481">
            <v>85</v>
          </cell>
          <cell r="N481">
            <v>45</v>
          </cell>
          <cell r="O481">
            <v>85</v>
          </cell>
          <cell r="P481" t="str">
            <v>대덕</v>
          </cell>
          <cell r="S481" t="str">
            <v>미처리</v>
          </cell>
          <cell r="T481" t="str">
            <v>미처리</v>
          </cell>
          <cell r="V481">
            <v>85</v>
          </cell>
          <cell r="W481">
            <v>83</v>
          </cell>
          <cell r="X481">
            <v>82</v>
          </cell>
          <cell r="Y481">
            <v>81</v>
          </cell>
          <cell r="Z481">
            <v>80</v>
          </cell>
          <cell r="AA481">
            <v>79</v>
          </cell>
        </row>
        <row r="482">
          <cell r="C482" t="str">
            <v>외감</v>
          </cell>
          <cell r="D482">
            <v>47</v>
          </cell>
          <cell r="H482">
            <v>19</v>
          </cell>
          <cell r="I482">
            <v>42.081395348837212</v>
          </cell>
          <cell r="J482">
            <v>19</v>
          </cell>
          <cell r="K482">
            <v>42</v>
          </cell>
          <cell r="L482">
            <v>19</v>
          </cell>
          <cell r="M482">
            <v>43</v>
          </cell>
          <cell r="N482">
            <v>19</v>
          </cell>
          <cell r="O482">
            <v>43</v>
          </cell>
          <cell r="P482" t="str">
            <v>대덕</v>
          </cell>
          <cell r="S482" t="str">
            <v>미처리</v>
          </cell>
          <cell r="T482" t="str">
            <v>미처리</v>
          </cell>
          <cell r="V482">
            <v>43</v>
          </cell>
          <cell r="W482">
            <v>42</v>
          </cell>
          <cell r="X482">
            <v>41</v>
          </cell>
          <cell r="Y482">
            <v>41</v>
          </cell>
          <cell r="Z482">
            <v>41</v>
          </cell>
          <cell r="AA482">
            <v>40</v>
          </cell>
        </row>
        <row r="483">
          <cell r="C483" t="str">
            <v>절골</v>
          </cell>
          <cell r="D483">
            <v>39</v>
          </cell>
          <cell r="H483">
            <v>16</v>
          </cell>
          <cell r="I483">
            <v>34.918604651162788</v>
          </cell>
          <cell r="J483">
            <v>16</v>
          </cell>
          <cell r="K483">
            <v>35</v>
          </cell>
          <cell r="L483">
            <v>16</v>
          </cell>
          <cell r="M483">
            <v>35</v>
          </cell>
          <cell r="N483">
            <v>16</v>
          </cell>
          <cell r="O483">
            <v>35</v>
          </cell>
          <cell r="P483" t="str">
            <v>대덕</v>
          </cell>
          <cell r="S483" t="str">
            <v>미처리</v>
          </cell>
          <cell r="T483" t="str">
            <v>미처리</v>
          </cell>
          <cell r="V483">
            <v>35</v>
          </cell>
          <cell r="W483">
            <v>34</v>
          </cell>
          <cell r="X483">
            <v>34</v>
          </cell>
          <cell r="Y483">
            <v>33</v>
          </cell>
          <cell r="Z483">
            <v>33</v>
          </cell>
          <cell r="AA483">
            <v>32</v>
          </cell>
        </row>
        <row r="484">
          <cell r="C484" t="str">
            <v>내감</v>
          </cell>
          <cell r="D484">
            <v>43</v>
          </cell>
          <cell r="H484">
            <v>23</v>
          </cell>
          <cell r="I484">
            <v>38.222222222222221</v>
          </cell>
          <cell r="J484">
            <v>23</v>
          </cell>
          <cell r="K484">
            <v>38</v>
          </cell>
          <cell r="L484">
            <v>25</v>
          </cell>
          <cell r="M484">
            <v>41</v>
          </cell>
          <cell r="N484">
            <v>25</v>
          </cell>
          <cell r="O484">
            <v>41</v>
          </cell>
          <cell r="P484" t="str">
            <v>대덕</v>
          </cell>
          <cell r="S484" t="str">
            <v>미처리</v>
          </cell>
          <cell r="T484" t="str">
            <v>미처리</v>
          </cell>
          <cell r="V484">
            <v>41</v>
          </cell>
          <cell r="W484">
            <v>40</v>
          </cell>
          <cell r="X484">
            <v>39</v>
          </cell>
          <cell r="Y484">
            <v>39</v>
          </cell>
          <cell r="Z484">
            <v>39</v>
          </cell>
          <cell r="AA484">
            <v>38</v>
          </cell>
        </row>
        <row r="485">
          <cell r="C485" t="str">
            <v>중감</v>
          </cell>
          <cell r="D485">
            <v>38</v>
          </cell>
          <cell r="H485">
            <v>21</v>
          </cell>
          <cell r="I485">
            <v>33.777777777777779</v>
          </cell>
          <cell r="J485">
            <v>21</v>
          </cell>
          <cell r="K485">
            <v>34</v>
          </cell>
          <cell r="L485">
            <v>22</v>
          </cell>
          <cell r="M485">
            <v>36</v>
          </cell>
          <cell r="N485">
            <v>22</v>
          </cell>
          <cell r="O485">
            <v>36</v>
          </cell>
          <cell r="P485" t="str">
            <v>대덕</v>
          </cell>
          <cell r="S485" t="str">
            <v>미처리</v>
          </cell>
          <cell r="T485" t="str">
            <v>미처리</v>
          </cell>
          <cell r="V485">
            <v>36</v>
          </cell>
          <cell r="W485">
            <v>35</v>
          </cell>
          <cell r="X485">
            <v>35</v>
          </cell>
          <cell r="Y485">
            <v>34</v>
          </cell>
          <cell r="Z485">
            <v>34</v>
          </cell>
          <cell r="AA485">
            <v>33</v>
          </cell>
        </row>
        <row r="486">
          <cell r="C486" t="str">
            <v>가례</v>
          </cell>
          <cell r="D486">
            <v>126</v>
          </cell>
          <cell r="H486">
            <v>54</v>
          </cell>
          <cell r="I486">
            <v>122.25</v>
          </cell>
          <cell r="J486">
            <v>54</v>
          </cell>
          <cell r="K486">
            <v>123</v>
          </cell>
          <cell r="L486">
            <v>68</v>
          </cell>
          <cell r="M486">
            <v>153</v>
          </cell>
          <cell r="N486">
            <v>68</v>
          </cell>
          <cell r="O486">
            <v>154</v>
          </cell>
          <cell r="P486" t="str">
            <v>대덕</v>
          </cell>
          <cell r="S486" t="str">
            <v>소규모</v>
          </cell>
          <cell r="T486" t="str">
            <v>가례</v>
          </cell>
          <cell r="U486">
            <v>2013</v>
          </cell>
          <cell r="V486">
            <v>154</v>
          </cell>
          <cell r="W486">
            <v>149</v>
          </cell>
          <cell r="X486">
            <v>148</v>
          </cell>
          <cell r="Y486">
            <v>146</v>
          </cell>
          <cell r="Z486">
            <v>145</v>
          </cell>
          <cell r="AA486">
            <v>143</v>
          </cell>
        </row>
        <row r="487">
          <cell r="C487" t="str">
            <v>석정</v>
          </cell>
          <cell r="D487">
            <v>42</v>
          </cell>
          <cell r="H487">
            <v>18</v>
          </cell>
          <cell r="I487">
            <v>40.75</v>
          </cell>
          <cell r="J487">
            <v>18</v>
          </cell>
          <cell r="K487">
            <v>41</v>
          </cell>
          <cell r="L487">
            <v>23</v>
          </cell>
          <cell r="M487">
            <v>51</v>
          </cell>
          <cell r="N487">
            <v>23</v>
          </cell>
          <cell r="O487">
            <v>51</v>
          </cell>
          <cell r="P487" t="str">
            <v>대덕</v>
          </cell>
          <cell r="S487" t="str">
            <v>미처리</v>
          </cell>
          <cell r="T487" t="str">
            <v>미처리</v>
          </cell>
          <cell r="V487">
            <v>51</v>
          </cell>
          <cell r="W487">
            <v>50</v>
          </cell>
          <cell r="X487">
            <v>49</v>
          </cell>
          <cell r="Y487">
            <v>48</v>
          </cell>
          <cell r="Z487">
            <v>48</v>
          </cell>
          <cell r="AA487">
            <v>47</v>
          </cell>
        </row>
        <row r="488">
          <cell r="C488" t="str">
            <v>조룡</v>
          </cell>
          <cell r="D488">
            <v>157</v>
          </cell>
          <cell r="H488">
            <v>69</v>
          </cell>
          <cell r="I488">
            <v>136</v>
          </cell>
          <cell r="J488">
            <v>69</v>
          </cell>
          <cell r="K488">
            <v>136</v>
          </cell>
          <cell r="L488">
            <v>85</v>
          </cell>
          <cell r="M488">
            <v>164</v>
          </cell>
          <cell r="N488">
            <v>85</v>
          </cell>
          <cell r="O488">
            <v>165</v>
          </cell>
          <cell r="P488" t="str">
            <v>대덕</v>
          </cell>
          <cell r="S488" t="str">
            <v>미처리</v>
          </cell>
          <cell r="T488" t="str">
            <v>미처리</v>
          </cell>
          <cell r="V488">
            <v>165</v>
          </cell>
          <cell r="W488">
            <v>160</v>
          </cell>
          <cell r="X488">
            <v>158</v>
          </cell>
          <cell r="Y488">
            <v>157</v>
          </cell>
          <cell r="Z488">
            <v>155</v>
          </cell>
          <cell r="AA488">
            <v>153</v>
          </cell>
        </row>
        <row r="489">
          <cell r="C489" t="str">
            <v>윗새재</v>
          </cell>
          <cell r="D489">
            <v>52</v>
          </cell>
          <cell r="H489">
            <v>24.227272727272727</v>
          </cell>
          <cell r="I489">
            <v>49.636363636363633</v>
          </cell>
          <cell r="J489">
            <v>24.227272727272727</v>
          </cell>
          <cell r="K489">
            <v>50</v>
          </cell>
          <cell r="L489">
            <v>25</v>
          </cell>
          <cell r="M489">
            <v>49</v>
          </cell>
          <cell r="N489">
            <v>25</v>
          </cell>
          <cell r="O489">
            <v>49</v>
          </cell>
          <cell r="P489" t="str">
            <v>대덕</v>
          </cell>
          <cell r="S489" t="str">
            <v>미처리</v>
          </cell>
          <cell r="T489" t="str">
            <v>미처리</v>
          </cell>
          <cell r="V489">
            <v>49</v>
          </cell>
          <cell r="W489">
            <v>48</v>
          </cell>
          <cell r="X489">
            <v>47</v>
          </cell>
          <cell r="Y489">
            <v>47</v>
          </cell>
          <cell r="Z489">
            <v>46</v>
          </cell>
          <cell r="AA489">
            <v>45</v>
          </cell>
        </row>
        <row r="490">
          <cell r="C490" t="str">
            <v>아랫새재</v>
          </cell>
          <cell r="D490">
            <v>36</v>
          </cell>
          <cell r="H490">
            <v>16.772727272727273</v>
          </cell>
          <cell r="I490">
            <v>34.363636363636367</v>
          </cell>
          <cell r="J490">
            <v>16.772727272727273</v>
          </cell>
          <cell r="K490">
            <v>34</v>
          </cell>
          <cell r="L490">
            <v>17</v>
          </cell>
          <cell r="M490">
            <v>34</v>
          </cell>
          <cell r="N490">
            <v>17</v>
          </cell>
          <cell r="O490">
            <v>34</v>
          </cell>
          <cell r="P490" t="str">
            <v>대덕</v>
          </cell>
          <cell r="S490" t="str">
            <v>미처리</v>
          </cell>
          <cell r="T490" t="str">
            <v>미처리</v>
          </cell>
          <cell r="V490">
            <v>34</v>
          </cell>
          <cell r="W490">
            <v>33</v>
          </cell>
          <cell r="X490">
            <v>33</v>
          </cell>
          <cell r="Y490">
            <v>32</v>
          </cell>
          <cell r="Z490">
            <v>32</v>
          </cell>
          <cell r="AA490">
            <v>32</v>
          </cell>
        </row>
        <row r="491">
          <cell r="C491" t="str">
            <v>가례실</v>
          </cell>
          <cell r="D491">
            <v>108</v>
          </cell>
          <cell r="H491">
            <v>48</v>
          </cell>
          <cell r="I491">
            <v>102</v>
          </cell>
          <cell r="J491">
            <v>48</v>
          </cell>
          <cell r="K491">
            <v>102</v>
          </cell>
          <cell r="L491">
            <v>46</v>
          </cell>
          <cell r="M491">
            <v>97</v>
          </cell>
          <cell r="N491">
            <v>46</v>
          </cell>
          <cell r="O491">
            <v>97</v>
          </cell>
          <cell r="P491" t="str">
            <v>대덕</v>
          </cell>
          <cell r="S491" t="str">
            <v>소규모</v>
          </cell>
          <cell r="T491" t="str">
            <v>장곡</v>
          </cell>
          <cell r="U491">
            <v>2013</v>
          </cell>
          <cell r="V491">
            <v>97</v>
          </cell>
          <cell r="W491">
            <v>94</v>
          </cell>
          <cell r="X491">
            <v>93</v>
          </cell>
          <cell r="Y491">
            <v>92</v>
          </cell>
          <cell r="Z491">
            <v>91</v>
          </cell>
          <cell r="AA491">
            <v>90</v>
          </cell>
        </row>
        <row r="492">
          <cell r="C492" t="str">
            <v>솔밭골</v>
          </cell>
          <cell r="D492">
            <v>75</v>
          </cell>
          <cell r="H492">
            <v>34</v>
          </cell>
          <cell r="I492">
            <v>77</v>
          </cell>
          <cell r="J492">
            <v>34</v>
          </cell>
          <cell r="K492">
            <v>77</v>
          </cell>
          <cell r="L492">
            <v>34</v>
          </cell>
          <cell r="M492">
            <v>73</v>
          </cell>
          <cell r="N492">
            <v>34</v>
          </cell>
          <cell r="O492">
            <v>73</v>
          </cell>
          <cell r="P492" t="str">
            <v>대덕</v>
          </cell>
          <cell r="S492" t="str">
            <v>미처리</v>
          </cell>
          <cell r="T492" t="str">
            <v>미처리</v>
          </cell>
          <cell r="V492">
            <v>73</v>
          </cell>
          <cell r="W492">
            <v>71</v>
          </cell>
          <cell r="X492">
            <v>70</v>
          </cell>
          <cell r="Y492">
            <v>69</v>
          </cell>
          <cell r="Z492">
            <v>69</v>
          </cell>
          <cell r="AA492">
            <v>68</v>
          </cell>
        </row>
        <row r="493">
          <cell r="C493" t="str">
            <v>관터</v>
          </cell>
          <cell r="D493">
            <v>82</v>
          </cell>
          <cell r="H493">
            <v>41.763975155279503</v>
          </cell>
          <cell r="I493">
            <v>74.869565217391298</v>
          </cell>
          <cell r="J493">
            <v>41.763975155279503</v>
          </cell>
          <cell r="K493">
            <v>75</v>
          </cell>
          <cell r="L493">
            <v>42</v>
          </cell>
          <cell r="M493">
            <v>75</v>
          </cell>
          <cell r="N493">
            <v>42</v>
          </cell>
          <cell r="O493">
            <v>75</v>
          </cell>
          <cell r="P493" t="str">
            <v>대덕</v>
          </cell>
          <cell r="S493" t="str">
            <v>소규모</v>
          </cell>
          <cell r="T493" t="str">
            <v>장곡</v>
          </cell>
          <cell r="U493">
            <v>2013</v>
          </cell>
          <cell r="V493">
            <v>75</v>
          </cell>
          <cell r="W493">
            <v>73</v>
          </cell>
          <cell r="X493">
            <v>72</v>
          </cell>
          <cell r="Y493">
            <v>71</v>
          </cell>
          <cell r="Z493">
            <v>71</v>
          </cell>
          <cell r="AA493">
            <v>70</v>
          </cell>
        </row>
        <row r="494">
          <cell r="C494" t="str">
            <v>옷장터</v>
          </cell>
          <cell r="D494">
            <v>79</v>
          </cell>
          <cell r="H494">
            <v>40.236024844720497</v>
          </cell>
          <cell r="I494">
            <v>72.130434782608702</v>
          </cell>
          <cell r="J494">
            <v>40.236024844720497</v>
          </cell>
          <cell r="K494">
            <v>72</v>
          </cell>
          <cell r="L494">
            <v>41</v>
          </cell>
          <cell r="M494">
            <v>72</v>
          </cell>
          <cell r="N494">
            <v>41</v>
          </cell>
          <cell r="O494">
            <v>72</v>
          </cell>
          <cell r="P494" t="str">
            <v>대덕</v>
          </cell>
          <cell r="S494" t="str">
            <v>소규모</v>
          </cell>
          <cell r="T494" t="str">
            <v>장곡</v>
          </cell>
          <cell r="U494">
            <v>2013</v>
          </cell>
          <cell r="V494">
            <v>72</v>
          </cell>
          <cell r="W494">
            <v>70</v>
          </cell>
          <cell r="X494">
            <v>69</v>
          </cell>
          <cell r="Y494">
            <v>68</v>
          </cell>
          <cell r="Z494">
            <v>68</v>
          </cell>
          <cell r="AA494">
            <v>67</v>
          </cell>
        </row>
        <row r="495">
          <cell r="C495" t="str">
            <v>장터(대덕)</v>
          </cell>
          <cell r="D495">
            <v>315</v>
          </cell>
          <cell r="H495">
            <v>141</v>
          </cell>
          <cell r="I495">
            <v>286</v>
          </cell>
          <cell r="J495">
            <v>141</v>
          </cell>
          <cell r="K495">
            <v>287</v>
          </cell>
          <cell r="L495">
            <v>126</v>
          </cell>
          <cell r="M495">
            <v>257</v>
          </cell>
          <cell r="N495">
            <v>126</v>
          </cell>
          <cell r="O495">
            <v>258</v>
          </cell>
          <cell r="P495" t="str">
            <v>대덕</v>
          </cell>
          <cell r="S495" t="str">
            <v>소규모</v>
          </cell>
          <cell r="T495" t="str">
            <v>장곡</v>
          </cell>
          <cell r="U495">
            <v>2013</v>
          </cell>
          <cell r="V495">
            <v>258</v>
          </cell>
          <cell r="W495">
            <v>250</v>
          </cell>
          <cell r="X495">
            <v>248</v>
          </cell>
          <cell r="Y495">
            <v>245</v>
          </cell>
          <cell r="Z495">
            <v>243</v>
          </cell>
          <cell r="AA495">
            <v>240</v>
          </cell>
        </row>
        <row r="496">
          <cell r="C496" t="str">
            <v>호미</v>
          </cell>
          <cell r="D496">
            <v>294</v>
          </cell>
          <cell r="H496">
            <v>91</v>
          </cell>
          <cell r="I496">
            <v>261</v>
          </cell>
          <cell r="J496">
            <v>91</v>
          </cell>
          <cell r="K496">
            <v>262</v>
          </cell>
          <cell r="L496">
            <v>86</v>
          </cell>
          <cell r="M496">
            <v>236</v>
          </cell>
          <cell r="N496">
            <v>86</v>
          </cell>
          <cell r="O496">
            <v>237</v>
          </cell>
          <cell r="P496" t="str">
            <v>대덕</v>
          </cell>
          <cell r="S496" t="str">
            <v>미처리</v>
          </cell>
          <cell r="T496" t="str">
            <v>미처리</v>
          </cell>
          <cell r="V496">
            <v>237</v>
          </cell>
          <cell r="W496">
            <v>230</v>
          </cell>
          <cell r="X496">
            <v>227</v>
          </cell>
          <cell r="Y496">
            <v>225</v>
          </cell>
          <cell r="Z496">
            <v>223</v>
          </cell>
          <cell r="AA496">
            <v>220</v>
          </cell>
        </row>
        <row r="497">
          <cell r="C497" t="str">
            <v>화전</v>
          </cell>
          <cell r="D497">
            <v>71</v>
          </cell>
          <cell r="H497">
            <v>42.39568345323741</v>
          </cell>
          <cell r="I497">
            <v>80.194244604316552</v>
          </cell>
          <cell r="J497">
            <v>42.39568345323741</v>
          </cell>
          <cell r="K497">
            <v>80</v>
          </cell>
          <cell r="L497">
            <v>40</v>
          </cell>
          <cell r="M497">
            <v>79</v>
          </cell>
          <cell r="N497">
            <v>40</v>
          </cell>
          <cell r="O497">
            <v>79</v>
          </cell>
          <cell r="P497" t="str">
            <v>대덕</v>
          </cell>
          <cell r="S497" t="str">
            <v>미처리</v>
          </cell>
          <cell r="T497" t="str">
            <v>미처리</v>
          </cell>
          <cell r="V497">
            <v>79</v>
          </cell>
          <cell r="W497">
            <v>77</v>
          </cell>
          <cell r="X497">
            <v>76</v>
          </cell>
          <cell r="Y497">
            <v>75</v>
          </cell>
          <cell r="Z497">
            <v>74</v>
          </cell>
          <cell r="AA497">
            <v>73</v>
          </cell>
        </row>
        <row r="498">
          <cell r="C498" t="str">
            <v>광신원</v>
          </cell>
          <cell r="D498">
            <v>68</v>
          </cell>
          <cell r="H498">
            <v>40.60431654676259</v>
          </cell>
          <cell r="I498">
            <v>76.805755395683448</v>
          </cell>
          <cell r="J498">
            <v>40.60431654676259</v>
          </cell>
          <cell r="K498">
            <v>77</v>
          </cell>
          <cell r="L498">
            <v>39</v>
          </cell>
          <cell r="M498">
            <v>75</v>
          </cell>
          <cell r="N498">
            <v>39</v>
          </cell>
          <cell r="O498">
            <v>75</v>
          </cell>
          <cell r="P498" t="str">
            <v>대덕</v>
          </cell>
          <cell r="S498" t="str">
            <v>미처리</v>
          </cell>
          <cell r="T498" t="str">
            <v>미처리</v>
          </cell>
          <cell r="V498">
            <v>75</v>
          </cell>
          <cell r="W498">
            <v>73</v>
          </cell>
          <cell r="X498">
            <v>72</v>
          </cell>
          <cell r="Y498">
            <v>71</v>
          </cell>
          <cell r="Z498">
            <v>71</v>
          </cell>
          <cell r="AA498">
            <v>70</v>
          </cell>
        </row>
        <row r="499">
          <cell r="C499" t="str">
            <v>텃골</v>
          </cell>
          <cell r="D499">
            <v>90</v>
          </cell>
          <cell r="H499">
            <v>38.391608391608393</v>
          </cell>
          <cell r="I499">
            <v>72.377622377622373</v>
          </cell>
          <cell r="J499">
            <v>38.391608391608393</v>
          </cell>
          <cell r="K499">
            <v>73</v>
          </cell>
          <cell r="L499">
            <v>38</v>
          </cell>
          <cell r="M499">
            <v>72</v>
          </cell>
          <cell r="N499">
            <v>38</v>
          </cell>
          <cell r="O499">
            <v>72</v>
          </cell>
          <cell r="P499" t="str">
            <v>대덕</v>
          </cell>
          <cell r="S499" t="str">
            <v>미처리</v>
          </cell>
          <cell r="T499" t="str">
            <v>미처리</v>
          </cell>
          <cell r="V499">
            <v>72</v>
          </cell>
          <cell r="W499">
            <v>70</v>
          </cell>
          <cell r="X499">
            <v>69</v>
          </cell>
          <cell r="Y499">
            <v>68</v>
          </cell>
          <cell r="Z499">
            <v>68</v>
          </cell>
          <cell r="AA499">
            <v>67</v>
          </cell>
        </row>
        <row r="500">
          <cell r="C500" t="str">
            <v>달매</v>
          </cell>
          <cell r="D500">
            <v>53</v>
          </cell>
          <cell r="H500">
            <v>22.608391608391607</v>
          </cell>
          <cell r="I500">
            <v>42.622377622377627</v>
          </cell>
          <cell r="J500">
            <v>22.608391608391607</v>
          </cell>
          <cell r="K500">
            <v>43</v>
          </cell>
          <cell r="L500">
            <v>22</v>
          </cell>
          <cell r="M500">
            <v>43</v>
          </cell>
          <cell r="N500">
            <v>22</v>
          </cell>
          <cell r="O500">
            <v>43</v>
          </cell>
          <cell r="P500" t="str">
            <v>대덕</v>
          </cell>
          <cell r="S500" t="str">
            <v>미처리</v>
          </cell>
          <cell r="T500" t="str">
            <v>미처리</v>
          </cell>
          <cell r="V500">
            <v>43</v>
          </cell>
          <cell r="W500">
            <v>42</v>
          </cell>
          <cell r="X500">
            <v>41</v>
          </cell>
          <cell r="Y500">
            <v>41</v>
          </cell>
          <cell r="Z500">
            <v>41</v>
          </cell>
          <cell r="AA500">
            <v>40</v>
          </cell>
        </row>
        <row r="501">
          <cell r="C501" t="str">
            <v>원문의</v>
          </cell>
          <cell r="D501">
            <v>48</v>
          </cell>
          <cell r="H501">
            <v>29.419354838709676</v>
          </cell>
          <cell r="I501">
            <v>57.29032258064516</v>
          </cell>
          <cell r="J501">
            <v>29.419354838709676</v>
          </cell>
          <cell r="K501">
            <v>57</v>
          </cell>
          <cell r="L501">
            <v>29</v>
          </cell>
          <cell r="M501">
            <v>50</v>
          </cell>
          <cell r="N501">
            <v>29</v>
          </cell>
          <cell r="O501">
            <v>50</v>
          </cell>
          <cell r="P501" t="str">
            <v>대덕</v>
          </cell>
          <cell r="S501" t="str">
            <v>미처리</v>
          </cell>
          <cell r="T501" t="str">
            <v>미처리</v>
          </cell>
          <cell r="V501">
            <v>50</v>
          </cell>
          <cell r="W501">
            <v>49</v>
          </cell>
          <cell r="X501">
            <v>48</v>
          </cell>
          <cell r="Y501">
            <v>48</v>
          </cell>
          <cell r="Z501">
            <v>47</v>
          </cell>
          <cell r="AA501">
            <v>46</v>
          </cell>
        </row>
        <row r="502">
          <cell r="C502" t="str">
            <v>임터</v>
          </cell>
          <cell r="D502">
            <v>45</v>
          </cell>
          <cell r="H502">
            <v>27.580645161290324</v>
          </cell>
          <cell r="I502">
            <v>53.70967741935484</v>
          </cell>
          <cell r="J502">
            <v>27.580645161290324</v>
          </cell>
          <cell r="K502">
            <v>54</v>
          </cell>
          <cell r="L502">
            <v>27</v>
          </cell>
          <cell r="M502">
            <v>47</v>
          </cell>
          <cell r="N502">
            <v>27</v>
          </cell>
          <cell r="O502">
            <v>47</v>
          </cell>
          <cell r="P502" t="str">
            <v>대덕</v>
          </cell>
          <cell r="S502" t="str">
            <v>미처리</v>
          </cell>
          <cell r="T502" t="str">
            <v>미처리</v>
          </cell>
          <cell r="V502">
            <v>47</v>
          </cell>
          <cell r="W502">
            <v>46</v>
          </cell>
          <cell r="X502">
            <v>45</v>
          </cell>
          <cell r="Y502">
            <v>45</v>
          </cell>
          <cell r="Z502">
            <v>44</v>
          </cell>
          <cell r="AA502">
            <v>44</v>
          </cell>
        </row>
        <row r="503">
          <cell r="C503" t="str">
            <v>골담</v>
          </cell>
          <cell r="D503">
            <v>27</v>
          </cell>
          <cell r="H503">
            <v>13.292307692307693</v>
          </cell>
          <cell r="I503">
            <v>25.338461538461537</v>
          </cell>
          <cell r="J503">
            <v>13.292307692307693</v>
          </cell>
          <cell r="K503">
            <v>25</v>
          </cell>
          <cell r="L503">
            <v>14</v>
          </cell>
          <cell r="M503">
            <v>26</v>
          </cell>
          <cell r="N503">
            <v>14</v>
          </cell>
          <cell r="O503">
            <v>26</v>
          </cell>
          <cell r="P503" t="str">
            <v>대덕</v>
          </cell>
          <cell r="S503" t="str">
            <v>미처리</v>
          </cell>
          <cell r="T503" t="str">
            <v>미처리</v>
          </cell>
          <cell r="V503">
            <v>26</v>
          </cell>
          <cell r="W503">
            <v>25</v>
          </cell>
          <cell r="X503">
            <v>25</v>
          </cell>
          <cell r="Y503">
            <v>25</v>
          </cell>
          <cell r="Z503">
            <v>24</v>
          </cell>
          <cell r="AA503">
            <v>24</v>
          </cell>
        </row>
        <row r="504">
          <cell r="C504" t="str">
            <v>예서</v>
          </cell>
          <cell r="D504">
            <v>38</v>
          </cell>
          <cell r="H504">
            <v>18.707692307692305</v>
          </cell>
          <cell r="I504">
            <v>35.661538461538463</v>
          </cell>
          <cell r="J504">
            <v>18.707692307692305</v>
          </cell>
          <cell r="K504">
            <v>36</v>
          </cell>
          <cell r="L504">
            <v>20</v>
          </cell>
          <cell r="M504">
            <v>36</v>
          </cell>
          <cell r="N504">
            <v>20</v>
          </cell>
          <cell r="O504">
            <v>36</v>
          </cell>
          <cell r="P504" t="str">
            <v>대덕</v>
          </cell>
          <cell r="S504" t="str">
            <v>미처리</v>
          </cell>
          <cell r="T504" t="str">
            <v>미처리</v>
          </cell>
          <cell r="V504">
            <v>36</v>
          </cell>
          <cell r="W504">
            <v>35</v>
          </cell>
          <cell r="X504">
            <v>35</v>
          </cell>
          <cell r="Y504">
            <v>34</v>
          </cell>
          <cell r="Z504">
            <v>34</v>
          </cell>
          <cell r="AA504">
            <v>33</v>
          </cell>
        </row>
        <row r="505">
          <cell r="C505" t="str">
            <v>대동</v>
          </cell>
          <cell r="D505">
            <v>68</v>
          </cell>
          <cell r="H505">
            <v>38</v>
          </cell>
          <cell r="I505">
            <v>71</v>
          </cell>
          <cell r="J505">
            <v>38</v>
          </cell>
          <cell r="K505">
            <v>71</v>
          </cell>
          <cell r="L505">
            <v>35</v>
          </cell>
          <cell r="M505">
            <v>68</v>
          </cell>
          <cell r="N505">
            <v>35</v>
          </cell>
          <cell r="O505">
            <v>68</v>
          </cell>
          <cell r="P505" t="str">
            <v>대덕</v>
          </cell>
          <cell r="S505" t="str">
            <v>미처리</v>
          </cell>
          <cell r="T505" t="str">
            <v>미처리</v>
          </cell>
          <cell r="V505">
            <v>68</v>
          </cell>
          <cell r="W505">
            <v>66</v>
          </cell>
          <cell r="X505">
            <v>65</v>
          </cell>
          <cell r="Y505">
            <v>65</v>
          </cell>
          <cell r="Z505">
            <v>64</v>
          </cell>
          <cell r="AA505">
            <v>63</v>
          </cell>
        </row>
        <row r="506">
          <cell r="C506" t="str">
            <v>중산</v>
          </cell>
          <cell r="D506">
            <v>123</v>
          </cell>
          <cell r="H506">
            <v>52</v>
          </cell>
          <cell r="I506">
            <v>118</v>
          </cell>
          <cell r="J506">
            <v>52</v>
          </cell>
          <cell r="K506">
            <v>118</v>
          </cell>
          <cell r="L506">
            <v>57</v>
          </cell>
          <cell r="M506">
            <v>124</v>
          </cell>
          <cell r="N506">
            <v>57</v>
          </cell>
          <cell r="O506">
            <v>125</v>
          </cell>
          <cell r="P506" t="str">
            <v>대덕</v>
          </cell>
          <cell r="S506" t="str">
            <v>미처리</v>
          </cell>
          <cell r="T506" t="str">
            <v>미처리</v>
          </cell>
          <cell r="V506">
            <v>125</v>
          </cell>
          <cell r="W506">
            <v>121</v>
          </cell>
          <cell r="X506">
            <v>120</v>
          </cell>
          <cell r="Y506">
            <v>119</v>
          </cell>
          <cell r="Z506">
            <v>118</v>
          </cell>
          <cell r="AA506">
            <v>116</v>
          </cell>
        </row>
        <row r="507">
          <cell r="C507" t="str">
            <v>다화</v>
          </cell>
          <cell r="D507">
            <v>101</v>
          </cell>
          <cell r="H507">
            <v>37</v>
          </cell>
          <cell r="I507">
            <v>88</v>
          </cell>
          <cell r="J507">
            <v>37</v>
          </cell>
          <cell r="K507">
            <v>91</v>
          </cell>
          <cell r="L507">
            <v>38</v>
          </cell>
          <cell r="M507">
            <v>95</v>
          </cell>
          <cell r="N507">
            <v>38</v>
          </cell>
          <cell r="O507">
            <v>101</v>
          </cell>
          <cell r="P507" t="str">
            <v>대덕</v>
          </cell>
          <cell r="S507" t="str">
            <v>미처리</v>
          </cell>
          <cell r="T507" t="str">
            <v>미처리</v>
          </cell>
          <cell r="V507">
            <v>101</v>
          </cell>
          <cell r="W507">
            <v>90</v>
          </cell>
          <cell r="X507">
            <v>92</v>
          </cell>
          <cell r="Y507">
            <v>93</v>
          </cell>
          <cell r="Z507">
            <v>95</v>
          </cell>
          <cell r="AA507">
            <v>95</v>
          </cell>
        </row>
        <row r="508">
          <cell r="H508">
            <v>608</v>
          </cell>
          <cell r="I508">
            <v>1249</v>
          </cell>
          <cell r="J508">
            <v>608</v>
          </cell>
          <cell r="K508">
            <v>1254</v>
          </cell>
          <cell r="L508">
            <v>626</v>
          </cell>
          <cell r="M508">
            <v>1269</v>
          </cell>
          <cell r="N508">
            <v>626</v>
          </cell>
          <cell r="O508">
            <v>1274</v>
          </cell>
          <cell r="V508">
            <v>1274</v>
          </cell>
          <cell r="W508">
            <v>1240</v>
          </cell>
          <cell r="X508">
            <v>1222</v>
          </cell>
          <cell r="Y508">
            <v>1212</v>
          </cell>
          <cell r="Z508">
            <v>1199</v>
          </cell>
          <cell r="AA508">
            <v>1187</v>
          </cell>
        </row>
        <row r="509">
          <cell r="C509" t="str">
            <v>누루묵</v>
          </cell>
          <cell r="H509">
            <v>22</v>
          </cell>
          <cell r="I509">
            <v>51</v>
          </cell>
          <cell r="J509">
            <v>22</v>
          </cell>
          <cell r="K509">
            <v>51</v>
          </cell>
          <cell r="L509">
            <v>25</v>
          </cell>
          <cell r="M509">
            <v>62</v>
          </cell>
          <cell r="N509">
            <v>25</v>
          </cell>
          <cell r="O509">
            <v>62</v>
          </cell>
          <cell r="P509" t="str">
            <v>증산</v>
          </cell>
          <cell r="S509" t="str">
            <v>미처리</v>
          </cell>
          <cell r="T509" t="str">
            <v>미처리</v>
          </cell>
          <cell r="V509">
            <v>62</v>
          </cell>
          <cell r="W509">
            <v>60</v>
          </cell>
          <cell r="X509">
            <v>59</v>
          </cell>
          <cell r="Y509">
            <v>59</v>
          </cell>
          <cell r="Z509">
            <v>58</v>
          </cell>
          <cell r="AA509">
            <v>58</v>
          </cell>
        </row>
        <row r="510">
          <cell r="C510" t="str">
            <v>이전</v>
          </cell>
          <cell r="H510">
            <v>18</v>
          </cell>
          <cell r="I510">
            <v>43</v>
          </cell>
          <cell r="J510">
            <v>18</v>
          </cell>
          <cell r="K510">
            <v>43</v>
          </cell>
          <cell r="L510">
            <v>17</v>
          </cell>
          <cell r="M510">
            <v>42</v>
          </cell>
          <cell r="N510">
            <v>17</v>
          </cell>
          <cell r="O510">
            <v>42</v>
          </cell>
          <cell r="P510" t="str">
            <v>증산</v>
          </cell>
          <cell r="S510" t="str">
            <v>미처리</v>
          </cell>
          <cell r="T510" t="str">
            <v>미처리</v>
          </cell>
          <cell r="V510">
            <v>42</v>
          </cell>
          <cell r="W510">
            <v>41</v>
          </cell>
          <cell r="X510">
            <v>40</v>
          </cell>
          <cell r="Y510">
            <v>40</v>
          </cell>
          <cell r="Z510">
            <v>40</v>
          </cell>
          <cell r="AA510">
            <v>39</v>
          </cell>
        </row>
        <row r="511">
          <cell r="C511" t="str">
            <v>감나무골</v>
          </cell>
          <cell r="H511">
            <v>8</v>
          </cell>
          <cell r="I511">
            <v>17</v>
          </cell>
          <cell r="J511">
            <v>8</v>
          </cell>
          <cell r="K511">
            <v>17</v>
          </cell>
          <cell r="L511">
            <v>7</v>
          </cell>
          <cell r="M511">
            <v>16</v>
          </cell>
          <cell r="N511">
            <v>7</v>
          </cell>
          <cell r="O511">
            <v>16</v>
          </cell>
          <cell r="P511" t="str">
            <v>증산</v>
          </cell>
          <cell r="S511" t="str">
            <v>미처리</v>
          </cell>
          <cell r="T511" t="str">
            <v>미처리</v>
          </cell>
          <cell r="V511">
            <v>16</v>
          </cell>
          <cell r="W511">
            <v>16</v>
          </cell>
          <cell r="X511">
            <v>15</v>
          </cell>
          <cell r="Y511">
            <v>15</v>
          </cell>
          <cell r="Z511">
            <v>15</v>
          </cell>
          <cell r="AA511">
            <v>15</v>
          </cell>
        </row>
        <row r="512">
          <cell r="C512" t="str">
            <v>새부락</v>
          </cell>
          <cell r="H512">
            <v>26</v>
          </cell>
          <cell r="I512">
            <v>53</v>
          </cell>
          <cell r="J512">
            <v>26</v>
          </cell>
          <cell r="K512">
            <v>53</v>
          </cell>
          <cell r="L512">
            <v>25</v>
          </cell>
          <cell r="M512">
            <v>52</v>
          </cell>
          <cell r="N512">
            <v>25</v>
          </cell>
          <cell r="O512">
            <v>52</v>
          </cell>
          <cell r="P512" t="str">
            <v>증산</v>
          </cell>
          <cell r="S512" t="str">
            <v>미처리</v>
          </cell>
          <cell r="T512" t="str">
            <v>미처리</v>
          </cell>
          <cell r="V512">
            <v>52</v>
          </cell>
          <cell r="W512">
            <v>51</v>
          </cell>
          <cell r="X512">
            <v>50</v>
          </cell>
          <cell r="Y512">
            <v>49</v>
          </cell>
          <cell r="Z512">
            <v>49</v>
          </cell>
          <cell r="AA512">
            <v>48</v>
          </cell>
        </row>
        <row r="513">
          <cell r="C513" t="str">
            <v>원동안</v>
          </cell>
          <cell r="H513">
            <v>32</v>
          </cell>
          <cell r="I513">
            <v>62</v>
          </cell>
          <cell r="J513">
            <v>32</v>
          </cell>
          <cell r="K513">
            <v>62</v>
          </cell>
          <cell r="L513">
            <v>30</v>
          </cell>
          <cell r="M513">
            <v>61</v>
          </cell>
          <cell r="N513">
            <v>30</v>
          </cell>
          <cell r="O513">
            <v>61</v>
          </cell>
          <cell r="P513" t="str">
            <v>증산</v>
          </cell>
          <cell r="S513" t="str">
            <v>미처리</v>
          </cell>
          <cell r="T513" t="str">
            <v>미처리</v>
          </cell>
          <cell r="V513">
            <v>61</v>
          </cell>
          <cell r="W513">
            <v>59</v>
          </cell>
          <cell r="X513">
            <v>59</v>
          </cell>
          <cell r="Y513">
            <v>58</v>
          </cell>
          <cell r="Z513">
            <v>57</v>
          </cell>
          <cell r="AA513">
            <v>57</v>
          </cell>
        </row>
        <row r="514">
          <cell r="C514" t="str">
            <v>금포</v>
          </cell>
          <cell r="H514">
            <v>30</v>
          </cell>
          <cell r="I514">
            <v>36</v>
          </cell>
          <cell r="J514">
            <v>30</v>
          </cell>
          <cell r="K514">
            <v>36</v>
          </cell>
          <cell r="L514">
            <v>32</v>
          </cell>
          <cell r="M514">
            <v>36</v>
          </cell>
          <cell r="N514">
            <v>32</v>
          </cell>
          <cell r="O514">
            <v>36</v>
          </cell>
          <cell r="P514" t="str">
            <v>증산</v>
          </cell>
          <cell r="S514" t="str">
            <v>소규모</v>
          </cell>
          <cell r="T514" t="str">
            <v>옥동</v>
          </cell>
          <cell r="U514">
            <v>2020</v>
          </cell>
          <cell r="V514">
            <v>36</v>
          </cell>
          <cell r="W514">
            <v>35</v>
          </cell>
          <cell r="X514">
            <v>35</v>
          </cell>
          <cell r="Y514">
            <v>34</v>
          </cell>
          <cell r="Z514">
            <v>34</v>
          </cell>
          <cell r="AA514">
            <v>34</v>
          </cell>
        </row>
        <row r="515">
          <cell r="C515" t="str">
            <v>원황정</v>
          </cell>
          <cell r="H515">
            <v>50</v>
          </cell>
          <cell r="I515">
            <v>85</v>
          </cell>
          <cell r="J515">
            <v>50</v>
          </cell>
          <cell r="K515">
            <v>85</v>
          </cell>
          <cell r="L515">
            <v>55</v>
          </cell>
          <cell r="M515">
            <v>87</v>
          </cell>
          <cell r="N515">
            <v>55</v>
          </cell>
          <cell r="O515">
            <v>87</v>
          </cell>
          <cell r="P515" t="str">
            <v>증산</v>
          </cell>
          <cell r="S515" t="str">
            <v>소규모</v>
          </cell>
          <cell r="T515" t="str">
            <v>옥동</v>
          </cell>
          <cell r="U515">
            <v>2020</v>
          </cell>
          <cell r="V515">
            <v>87</v>
          </cell>
          <cell r="W515">
            <v>85</v>
          </cell>
          <cell r="X515">
            <v>83</v>
          </cell>
          <cell r="Y515">
            <v>83</v>
          </cell>
          <cell r="Z515">
            <v>82</v>
          </cell>
          <cell r="AA515">
            <v>81</v>
          </cell>
        </row>
        <row r="516">
          <cell r="C516" t="str">
            <v>웃가랫재</v>
          </cell>
          <cell r="H516">
            <v>9</v>
          </cell>
          <cell r="I516">
            <v>34</v>
          </cell>
          <cell r="J516">
            <v>9</v>
          </cell>
          <cell r="K516">
            <v>34</v>
          </cell>
          <cell r="L516">
            <v>8</v>
          </cell>
          <cell r="M516">
            <v>32</v>
          </cell>
          <cell r="N516">
            <v>8</v>
          </cell>
          <cell r="O516">
            <v>32</v>
          </cell>
          <cell r="P516" t="str">
            <v>증산</v>
          </cell>
          <cell r="S516" t="str">
            <v>미처리</v>
          </cell>
          <cell r="T516" t="str">
            <v>미처리</v>
          </cell>
          <cell r="V516">
            <v>32</v>
          </cell>
          <cell r="W516">
            <v>31</v>
          </cell>
          <cell r="X516">
            <v>31</v>
          </cell>
          <cell r="Y516">
            <v>30</v>
          </cell>
          <cell r="Z516">
            <v>30</v>
          </cell>
          <cell r="AA516">
            <v>30</v>
          </cell>
        </row>
        <row r="517">
          <cell r="C517" t="str">
            <v>원평촌</v>
          </cell>
          <cell r="H517">
            <v>32</v>
          </cell>
          <cell r="I517">
            <v>83</v>
          </cell>
          <cell r="J517">
            <v>32</v>
          </cell>
          <cell r="K517">
            <v>83</v>
          </cell>
          <cell r="L517">
            <v>30</v>
          </cell>
          <cell r="M517">
            <v>77</v>
          </cell>
          <cell r="N517">
            <v>30</v>
          </cell>
          <cell r="O517">
            <v>77</v>
          </cell>
          <cell r="P517" t="str">
            <v>증산</v>
          </cell>
          <cell r="S517" t="str">
            <v>미처리</v>
          </cell>
          <cell r="T517" t="str">
            <v>미처리</v>
          </cell>
          <cell r="V517">
            <v>77</v>
          </cell>
          <cell r="W517">
            <v>75</v>
          </cell>
          <cell r="X517">
            <v>74</v>
          </cell>
          <cell r="Y517">
            <v>73</v>
          </cell>
          <cell r="Z517">
            <v>72</v>
          </cell>
          <cell r="AA517">
            <v>72</v>
          </cell>
        </row>
        <row r="518">
          <cell r="C518" t="str">
            <v>장들</v>
          </cell>
          <cell r="H518">
            <v>51</v>
          </cell>
          <cell r="I518">
            <v>131</v>
          </cell>
          <cell r="J518">
            <v>51</v>
          </cell>
          <cell r="K518">
            <v>132</v>
          </cell>
          <cell r="L518">
            <v>50</v>
          </cell>
          <cell r="M518">
            <v>122</v>
          </cell>
          <cell r="N518">
            <v>50</v>
          </cell>
          <cell r="O518">
            <v>122</v>
          </cell>
          <cell r="P518" t="str">
            <v>증산</v>
          </cell>
          <cell r="S518" t="str">
            <v>소규모</v>
          </cell>
          <cell r="T518" t="str">
            <v>장평</v>
          </cell>
          <cell r="U518">
            <v>2013</v>
          </cell>
          <cell r="V518">
            <v>122</v>
          </cell>
          <cell r="W518">
            <v>122</v>
          </cell>
          <cell r="X518">
            <v>120</v>
          </cell>
          <cell r="Y518">
            <v>119</v>
          </cell>
          <cell r="Z518">
            <v>115</v>
          </cell>
          <cell r="AA518">
            <v>114</v>
          </cell>
        </row>
        <row r="519">
          <cell r="C519" t="str">
            <v>수도</v>
          </cell>
          <cell r="H519">
            <v>43</v>
          </cell>
          <cell r="I519">
            <v>88</v>
          </cell>
          <cell r="J519">
            <v>43</v>
          </cell>
          <cell r="K519">
            <v>88</v>
          </cell>
          <cell r="L519">
            <v>44</v>
          </cell>
          <cell r="M519">
            <v>86</v>
          </cell>
          <cell r="N519">
            <v>44</v>
          </cell>
          <cell r="O519">
            <v>86</v>
          </cell>
          <cell r="P519" t="str">
            <v>증산</v>
          </cell>
          <cell r="S519" t="str">
            <v>미처리</v>
          </cell>
          <cell r="T519" t="str">
            <v>미처리</v>
          </cell>
          <cell r="V519">
            <v>86</v>
          </cell>
          <cell r="W519">
            <v>84</v>
          </cell>
          <cell r="X519">
            <v>82</v>
          </cell>
          <cell r="Y519">
            <v>82</v>
          </cell>
          <cell r="Z519">
            <v>81</v>
          </cell>
          <cell r="AA519">
            <v>80</v>
          </cell>
        </row>
        <row r="520">
          <cell r="C520" t="str">
            <v>옥동</v>
          </cell>
          <cell r="H520">
            <v>70</v>
          </cell>
          <cell r="I520">
            <v>130</v>
          </cell>
          <cell r="J520">
            <v>70</v>
          </cell>
          <cell r="K520">
            <v>131</v>
          </cell>
          <cell r="L520">
            <v>81</v>
          </cell>
          <cell r="M520">
            <v>156</v>
          </cell>
          <cell r="N520">
            <v>81</v>
          </cell>
          <cell r="O520">
            <v>157</v>
          </cell>
          <cell r="P520" t="str">
            <v>증산</v>
          </cell>
          <cell r="S520" t="str">
            <v>소규모</v>
          </cell>
          <cell r="T520" t="str">
            <v>옥동</v>
          </cell>
          <cell r="U520">
            <v>2020</v>
          </cell>
          <cell r="V520">
            <v>157</v>
          </cell>
          <cell r="W520">
            <v>153</v>
          </cell>
          <cell r="X520">
            <v>151</v>
          </cell>
          <cell r="Y520">
            <v>149</v>
          </cell>
          <cell r="Z520">
            <v>148</v>
          </cell>
          <cell r="AA520">
            <v>146</v>
          </cell>
        </row>
        <row r="521">
          <cell r="C521" t="str">
            <v>지소</v>
          </cell>
          <cell r="H521">
            <v>11</v>
          </cell>
          <cell r="I521">
            <v>20</v>
          </cell>
          <cell r="J521">
            <v>11</v>
          </cell>
          <cell r="K521">
            <v>20</v>
          </cell>
          <cell r="L521">
            <v>12</v>
          </cell>
          <cell r="M521">
            <v>20</v>
          </cell>
          <cell r="N521">
            <v>12</v>
          </cell>
          <cell r="O521">
            <v>20</v>
          </cell>
          <cell r="P521" t="str">
            <v>증산</v>
          </cell>
          <cell r="S521" t="str">
            <v>소규모</v>
          </cell>
          <cell r="T521" t="str">
            <v>옥동</v>
          </cell>
          <cell r="U521">
            <v>2020</v>
          </cell>
          <cell r="V521">
            <v>20</v>
          </cell>
          <cell r="W521">
            <v>19</v>
          </cell>
          <cell r="X521">
            <v>19</v>
          </cell>
          <cell r="Y521">
            <v>19</v>
          </cell>
          <cell r="Z521">
            <v>19</v>
          </cell>
          <cell r="AA521">
            <v>19</v>
          </cell>
        </row>
        <row r="522">
          <cell r="C522" t="str">
            <v>유성</v>
          </cell>
          <cell r="H522">
            <v>34</v>
          </cell>
          <cell r="I522">
            <v>65</v>
          </cell>
          <cell r="J522">
            <v>34</v>
          </cell>
          <cell r="K522">
            <v>65</v>
          </cell>
          <cell r="L522">
            <v>34</v>
          </cell>
          <cell r="M522">
            <v>63</v>
          </cell>
          <cell r="N522">
            <v>34</v>
          </cell>
          <cell r="O522">
            <v>63</v>
          </cell>
          <cell r="P522" t="str">
            <v>증산</v>
          </cell>
          <cell r="S522" t="str">
            <v>소규모</v>
          </cell>
          <cell r="T522" t="str">
            <v>유성</v>
          </cell>
          <cell r="U522">
            <v>2013</v>
          </cell>
          <cell r="V522">
            <v>63</v>
          </cell>
          <cell r="W522">
            <v>61</v>
          </cell>
          <cell r="X522">
            <v>60</v>
          </cell>
          <cell r="Y522">
            <v>60</v>
          </cell>
          <cell r="Z522">
            <v>59</v>
          </cell>
          <cell r="AA522">
            <v>59</v>
          </cell>
        </row>
        <row r="523">
          <cell r="C523" t="str">
            <v>가정지</v>
          </cell>
          <cell r="H523">
            <v>18</v>
          </cell>
          <cell r="I523">
            <v>36</v>
          </cell>
          <cell r="J523">
            <v>18</v>
          </cell>
          <cell r="K523">
            <v>36</v>
          </cell>
          <cell r="L523">
            <v>18</v>
          </cell>
          <cell r="M523">
            <v>36</v>
          </cell>
          <cell r="N523">
            <v>18</v>
          </cell>
          <cell r="O523">
            <v>36</v>
          </cell>
          <cell r="P523" t="str">
            <v>증산</v>
          </cell>
          <cell r="S523" t="str">
            <v>미처리</v>
          </cell>
          <cell r="T523" t="str">
            <v>미처리</v>
          </cell>
          <cell r="V523">
            <v>36</v>
          </cell>
          <cell r="W523">
            <v>35</v>
          </cell>
          <cell r="X523">
            <v>35</v>
          </cell>
          <cell r="Y523">
            <v>34</v>
          </cell>
          <cell r="Z523">
            <v>34</v>
          </cell>
          <cell r="AA523">
            <v>34</v>
          </cell>
        </row>
        <row r="524">
          <cell r="C524" t="str">
            <v>거물리</v>
          </cell>
          <cell r="H524">
            <v>23</v>
          </cell>
          <cell r="I524">
            <v>47</v>
          </cell>
          <cell r="J524">
            <v>23</v>
          </cell>
          <cell r="K524">
            <v>47</v>
          </cell>
          <cell r="L524">
            <v>22</v>
          </cell>
          <cell r="M524">
            <v>48</v>
          </cell>
          <cell r="N524">
            <v>22</v>
          </cell>
          <cell r="O524">
            <v>48</v>
          </cell>
          <cell r="P524" t="str">
            <v>증산</v>
          </cell>
          <cell r="S524" t="str">
            <v>미처리</v>
          </cell>
          <cell r="T524" t="str">
            <v>미처리</v>
          </cell>
          <cell r="V524">
            <v>48</v>
          </cell>
          <cell r="W524">
            <v>47</v>
          </cell>
          <cell r="X524">
            <v>46</v>
          </cell>
          <cell r="Y524">
            <v>46</v>
          </cell>
          <cell r="Z524">
            <v>45</v>
          </cell>
          <cell r="AA524">
            <v>45</v>
          </cell>
        </row>
        <row r="525">
          <cell r="C525" t="str">
            <v>구금곡</v>
          </cell>
          <cell r="H525">
            <v>6</v>
          </cell>
          <cell r="I525">
            <v>15</v>
          </cell>
          <cell r="J525">
            <v>6</v>
          </cell>
          <cell r="K525">
            <v>15</v>
          </cell>
          <cell r="L525">
            <v>6</v>
          </cell>
          <cell r="M525">
            <v>15</v>
          </cell>
          <cell r="N525">
            <v>6</v>
          </cell>
          <cell r="O525">
            <v>15</v>
          </cell>
          <cell r="P525" t="str">
            <v>증산</v>
          </cell>
          <cell r="S525" t="str">
            <v>미처리</v>
          </cell>
          <cell r="T525" t="str">
            <v>미처리</v>
          </cell>
          <cell r="V525">
            <v>15</v>
          </cell>
          <cell r="W525">
            <v>15</v>
          </cell>
          <cell r="X525">
            <v>14</v>
          </cell>
          <cell r="Y525">
            <v>14</v>
          </cell>
          <cell r="Z525">
            <v>14</v>
          </cell>
          <cell r="AA525">
            <v>14</v>
          </cell>
        </row>
        <row r="526">
          <cell r="C526" t="str">
            <v>안터</v>
          </cell>
          <cell r="H526">
            <v>18</v>
          </cell>
          <cell r="I526">
            <v>46</v>
          </cell>
          <cell r="J526">
            <v>18</v>
          </cell>
          <cell r="K526">
            <v>46</v>
          </cell>
          <cell r="L526">
            <v>18</v>
          </cell>
          <cell r="M526">
            <v>46</v>
          </cell>
          <cell r="N526">
            <v>18</v>
          </cell>
          <cell r="O526">
            <v>46</v>
          </cell>
          <cell r="P526" t="str">
            <v>증산</v>
          </cell>
          <cell r="S526" t="str">
            <v>미처리</v>
          </cell>
          <cell r="T526" t="str">
            <v>미처리</v>
          </cell>
          <cell r="V526">
            <v>46</v>
          </cell>
          <cell r="W526">
            <v>45</v>
          </cell>
          <cell r="X526">
            <v>44</v>
          </cell>
          <cell r="Y526">
            <v>44</v>
          </cell>
          <cell r="Z526">
            <v>43</v>
          </cell>
          <cell r="AA526">
            <v>43</v>
          </cell>
        </row>
        <row r="527">
          <cell r="C527" t="str">
            <v>서무터</v>
          </cell>
          <cell r="H527">
            <v>6</v>
          </cell>
          <cell r="I527">
            <v>15</v>
          </cell>
          <cell r="J527">
            <v>6</v>
          </cell>
          <cell r="K527">
            <v>15</v>
          </cell>
          <cell r="L527">
            <v>6</v>
          </cell>
          <cell r="M527">
            <v>15</v>
          </cell>
          <cell r="N527">
            <v>6</v>
          </cell>
          <cell r="O527">
            <v>15</v>
          </cell>
          <cell r="P527" t="str">
            <v>증산</v>
          </cell>
          <cell r="S527" t="str">
            <v>미처리</v>
          </cell>
          <cell r="T527" t="str">
            <v>미처리</v>
          </cell>
          <cell r="V527">
            <v>15</v>
          </cell>
          <cell r="W527">
            <v>15</v>
          </cell>
          <cell r="X527">
            <v>14</v>
          </cell>
          <cell r="Y527">
            <v>14</v>
          </cell>
          <cell r="Z527">
            <v>14</v>
          </cell>
          <cell r="AA527">
            <v>14</v>
          </cell>
        </row>
        <row r="528">
          <cell r="C528" t="str">
            <v>청천</v>
          </cell>
          <cell r="H528">
            <v>25</v>
          </cell>
          <cell r="I528">
            <v>49</v>
          </cell>
          <cell r="J528">
            <v>25</v>
          </cell>
          <cell r="K528">
            <v>49</v>
          </cell>
          <cell r="L528">
            <v>26</v>
          </cell>
          <cell r="M528">
            <v>47</v>
          </cell>
          <cell r="N528">
            <v>26</v>
          </cell>
          <cell r="O528">
            <v>47</v>
          </cell>
          <cell r="P528" t="str">
            <v>증산</v>
          </cell>
          <cell r="S528" t="str">
            <v>미처리</v>
          </cell>
          <cell r="T528" t="str">
            <v>미처리</v>
          </cell>
          <cell r="V528">
            <v>47</v>
          </cell>
          <cell r="W528">
            <v>46</v>
          </cell>
          <cell r="X528">
            <v>45</v>
          </cell>
          <cell r="Y528">
            <v>45</v>
          </cell>
          <cell r="Z528">
            <v>44</v>
          </cell>
          <cell r="AA528">
            <v>44</v>
          </cell>
        </row>
        <row r="529">
          <cell r="C529" t="str">
            <v>마고실</v>
          </cell>
          <cell r="H529">
            <v>31</v>
          </cell>
          <cell r="I529">
            <v>64</v>
          </cell>
          <cell r="J529">
            <v>31</v>
          </cell>
          <cell r="K529">
            <v>64</v>
          </cell>
          <cell r="L529">
            <v>33</v>
          </cell>
          <cell r="M529">
            <v>62</v>
          </cell>
          <cell r="N529">
            <v>33</v>
          </cell>
          <cell r="O529">
            <v>62</v>
          </cell>
          <cell r="P529" t="str">
            <v>증산</v>
          </cell>
          <cell r="S529" t="str">
            <v>미처리</v>
          </cell>
          <cell r="T529" t="str">
            <v>미처리</v>
          </cell>
          <cell r="V529">
            <v>62</v>
          </cell>
          <cell r="W529">
            <v>60</v>
          </cell>
          <cell r="X529">
            <v>59</v>
          </cell>
          <cell r="Y529">
            <v>59</v>
          </cell>
          <cell r="Z529">
            <v>58</v>
          </cell>
          <cell r="AA529">
            <v>58</v>
          </cell>
        </row>
        <row r="530">
          <cell r="C530" t="str">
            <v>초동</v>
          </cell>
          <cell r="H530">
            <v>7</v>
          </cell>
          <cell r="I530">
            <v>13</v>
          </cell>
          <cell r="J530">
            <v>7</v>
          </cell>
          <cell r="K530">
            <v>13</v>
          </cell>
          <cell r="L530">
            <v>7</v>
          </cell>
          <cell r="M530">
            <v>14</v>
          </cell>
          <cell r="N530">
            <v>7</v>
          </cell>
          <cell r="O530">
            <v>14</v>
          </cell>
          <cell r="P530" t="str">
            <v>증산</v>
          </cell>
          <cell r="S530" t="str">
            <v>미처리</v>
          </cell>
          <cell r="T530" t="str">
            <v>미처리</v>
          </cell>
          <cell r="V530">
            <v>14</v>
          </cell>
          <cell r="W530">
            <v>14</v>
          </cell>
          <cell r="X530">
            <v>13</v>
          </cell>
          <cell r="Y530">
            <v>13</v>
          </cell>
          <cell r="Z530">
            <v>13</v>
          </cell>
          <cell r="AA530">
            <v>13</v>
          </cell>
        </row>
        <row r="531">
          <cell r="C531" t="str">
            <v>원황점</v>
          </cell>
          <cell r="H531">
            <v>15</v>
          </cell>
          <cell r="I531">
            <v>28</v>
          </cell>
          <cell r="J531">
            <v>15</v>
          </cell>
          <cell r="K531">
            <v>28</v>
          </cell>
          <cell r="L531">
            <v>16</v>
          </cell>
          <cell r="M531">
            <v>31</v>
          </cell>
          <cell r="N531">
            <v>16</v>
          </cell>
          <cell r="O531">
            <v>31</v>
          </cell>
          <cell r="P531" t="str">
            <v>증산</v>
          </cell>
          <cell r="S531" t="str">
            <v>미처리</v>
          </cell>
          <cell r="T531" t="str">
            <v>미처리</v>
          </cell>
          <cell r="V531">
            <v>31</v>
          </cell>
          <cell r="W531">
            <v>30</v>
          </cell>
          <cell r="X531">
            <v>30</v>
          </cell>
          <cell r="Y531">
            <v>29</v>
          </cell>
          <cell r="Z531">
            <v>29</v>
          </cell>
          <cell r="AA531">
            <v>29</v>
          </cell>
        </row>
        <row r="532">
          <cell r="C532" t="str">
            <v>대목</v>
          </cell>
          <cell r="H532">
            <v>7</v>
          </cell>
          <cell r="I532">
            <v>15</v>
          </cell>
          <cell r="J532">
            <v>7</v>
          </cell>
          <cell r="K532">
            <v>15</v>
          </cell>
          <cell r="L532">
            <v>7</v>
          </cell>
          <cell r="M532">
            <v>17</v>
          </cell>
          <cell r="N532">
            <v>7</v>
          </cell>
          <cell r="O532">
            <v>17</v>
          </cell>
          <cell r="P532" t="str">
            <v>증산</v>
          </cell>
          <cell r="S532" t="str">
            <v>미처리</v>
          </cell>
          <cell r="T532" t="str">
            <v>미처리</v>
          </cell>
          <cell r="V532">
            <v>17</v>
          </cell>
          <cell r="W532">
            <v>17</v>
          </cell>
          <cell r="X532">
            <v>16</v>
          </cell>
          <cell r="Y532">
            <v>16</v>
          </cell>
          <cell r="Z532">
            <v>16</v>
          </cell>
          <cell r="AA532">
            <v>16</v>
          </cell>
        </row>
        <row r="533">
          <cell r="C533" t="str">
            <v>아랫문예</v>
          </cell>
          <cell r="H533">
            <v>16</v>
          </cell>
          <cell r="I533">
            <v>23</v>
          </cell>
          <cell r="J533">
            <v>16</v>
          </cell>
          <cell r="K533">
            <v>26</v>
          </cell>
          <cell r="L533">
            <v>17</v>
          </cell>
          <cell r="M533">
            <v>26</v>
          </cell>
          <cell r="N533">
            <v>17</v>
          </cell>
          <cell r="O533">
            <v>30</v>
          </cell>
          <cell r="P533" t="str">
            <v>증산</v>
          </cell>
          <cell r="S533" t="str">
            <v>미처리</v>
          </cell>
          <cell r="T533" t="str">
            <v>미처리</v>
          </cell>
          <cell r="V533">
            <v>30</v>
          </cell>
          <cell r="W533">
            <v>24</v>
          </cell>
          <cell r="X533">
            <v>28</v>
          </cell>
          <cell r="Y533">
            <v>28</v>
          </cell>
          <cell r="Z533">
            <v>30</v>
          </cell>
          <cell r="AA533">
            <v>25</v>
          </cell>
        </row>
        <row r="536">
          <cell r="T536" t="str">
            <v>미처리</v>
          </cell>
          <cell r="V536">
            <v>16030</v>
          </cell>
          <cell r="W536">
            <v>15544</v>
          </cell>
          <cell r="X536">
            <v>15355</v>
          </cell>
          <cell r="Y536">
            <v>15223</v>
          </cell>
          <cell r="Z536">
            <v>15109</v>
          </cell>
          <cell r="AA536">
            <v>14892</v>
          </cell>
        </row>
      </sheetData>
      <sheetData sheetId="1">
        <row r="3">
          <cell r="C3" t="str">
            <v>법정동</v>
          </cell>
          <cell r="D3" t="str">
            <v>배수구역</v>
          </cell>
          <cell r="E3" t="str">
            <v>배수분구</v>
          </cell>
          <cell r="F3" t="str">
            <v>처리구역</v>
          </cell>
          <cell r="G3" t="str">
            <v>처리분구</v>
          </cell>
          <cell r="H3" t="str">
            <v>처리단계</v>
          </cell>
          <cell r="I3" t="str">
            <v>처리인구 합계(인)</v>
          </cell>
        </row>
        <row r="4">
          <cell r="I4">
            <v>2013</v>
          </cell>
          <cell r="J4">
            <v>2015</v>
          </cell>
          <cell r="K4">
            <v>2020</v>
          </cell>
          <cell r="L4">
            <v>2025</v>
          </cell>
          <cell r="M4">
            <v>2030</v>
          </cell>
          <cell r="N4">
            <v>2035</v>
          </cell>
        </row>
        <row r="5">
          <cell r="I5">
            <v>106476</v>
          </cell>
          <cell r="J5">
            <v>103378</v>
          </cell>
          <cell r="K5">
            <v>127021</v>
          </cell>
          <cell r="L5">
            <v>136436</v>
          </cell>
          <cell r="M5">
            <v>135368</v>
          </cell>
          <cell r="N5">
            <v>133705</v>
          </cell>
        </row>
        <row r="6">
          <cell r="I6">
            <v>84776</v>
          </cell>
          <cell r="J6">
            <v>82285</v>
          </cell>
          <cell r="K6">
            <v>97780</v>
          </cell>
          <cell r="L6">
            <v>97051</v>
          </cell>
          <cell r="M6">
            <v>96316</v>
          </cell>
          <cell r="N6">
            <v>95145</v>
          </cell>
        </row>
        <row r="7">
          <cell r="C7" t="str">
            <v>소  계</v>
          </cell>
          <cell r="I7">
            <v>9053</v>
          </cell>
          <cell r="J7">
            <v>8787</v>
          </cell>
          <cell r="K7">
            <v>8687</v>
          </cell>
          <cell r="L7">
            <v>8610</v>
          </cell>
          <cell r="M7">
            <v>8531</v>
          </cell>
          <cell r="N7">
            <v>8407</v>
          </cell>
        </row>
        <row r="8">
          <cell r="C8" t="str">
            <v>감호동</v>
          </cell>
          <cell r="D8" t="str">
            <v>김천</v>
          </cell>
          <cell r="E8" t="str">
            <v>모암</v>
          </cell>
          <cell r="F8" t="str">
            <v>김천</v>
          </cell>
          <cell r="G8" t="str">
            <v>모암</v>
          </cell>
          <cell r="H8">
            <v>2013</v>
          </cell>
          <cell r="I8">
            <v>630</v>
          </cell>
          <cell r="J8">
            <v>611</v>
          </cell>
          <cell r="K8">
            <v>605</v>
          </cell>
          <cell r="L8">
            <v>599</v>
          </cell>
          <cell r="M8">
            <v>594</v>
          </cell>
          <cell r="N8">
            <v>585</v>
          </cell>
        </row>
        <row r="9">
          <cell r="C9" t="str">
            <v>용두동</v>
          </cell>
          <cell r="D9" t="str">
            <v>김천</v>
          </cell>
          <cell r="E9" t="str">
            <v>모암</v>
          </cell>
          <cell r="F9" t="str">
            <v>김천</v>
          </cell>
          <cell r="G9" t="str">
            <v>모암</v>
          </cell>
          <cell r="H9">
            <v>2013</v>
          </cell>
          <cell r="I9">
            <v>1059</v>
          </cell>
          <cell r="J9">
            <v>1028</v>
          </cell>
          <cell r="K9">
            <v>1016</v>
          </cell>
          <cell r="L9">
            <v>1007</v>
          </cell>
          <cell r="M9">
            <v>998</v>
          </cell>
          <cell r="N9">
            <v>983</v>
          </cell>
        </row>
        <row r="10">
          <cell r="C10" t="str">
            <v>모암동</v>
          </cell>
          <cell r="D10" t="str">
            <v>김천</v>
          </cell>
          <cell r="E10" t="str">
            <v>모암</v>
          </cell>
          <cell r="F10" t="str">
            <v>김천</v>
          </cell>
          <cell r="G10" t="str">
            <v>모암</v>
          </cell>
          <cell r="H10">
            <v>2013</v>
          </cell>
          <cell r="I10">
            <v>4109</v>
          </cell>
          <cell r="J10">
            <v>3988</v>
          </cell>
          <cell r="K10">
            <v>3943</v>
          </cell>
          <cell r="L10">
            <v>3908</v>
          </cell>
          <cell r="M10">
            <v>3872</v>
          </cell>
          <cell r="N10">
            <v>3816</v>
          </cell>
        </row>
        <row r="11">
          <cell r="C11" t="str">
            <v>성내동</v>
          </cell>
          <cell r="D11" t="str">
            <v>김천</v>
          </cell>
          <cell r="E11" t="str">
            <v>모암</v>
          </cell>
          <cell r="F11" t="str">
            <v>김천</v>
          </cell>
          <cell r="G11" t="str">
            <v>모암</v>
          </cell>
          <cell r="H11">
            <v>2013</v>
          </cell>
          <cell r="I11">
            <v>859</v>
          </cell>
          <cell r="J11">
            <v>834</v>
          </cell>
          <cell r="K11">
            <v>824</v>
          </cell>
          <cell r="L11">
            <v>817</v>
          </cell>
          <cell r="M11">
            <v>809</v>
          </cell>
          <cell r="N11">
            <v>798</v>
          </cell>
        </row>
        <row r="12">
          <cell r="C12" t="str">
            <v>성내동</v>
          </cell>
          <cell r="D12" t="str">
            <v>김천</v>
          </cell>
          <cell r="E12" t="str">
            <v>모암</v>
          </cell>
          <cell r="F12" t="str">
            <v>김천</v>
          </cell>
          <cell r="G12" t="str">
            <v>평화</v>
          </cell>
          <cell r="H12">
            <v>2013</v>
          </cell>
          <cell r="I12">
            <v>2396</v>
          </cell>
          <cell r="J12">
            <v>2326</v>
          </cell>
          <cell r="K12">
            <v>2299</v>
          </cell>
          <cell r="L12">
            <v>2279</v>
          </cell>
          <cell r="M12">
            <v>2258</v>
          </cell>
          <cell r="N12">
            <v>2225</v>
          </cell>
        </row>
        <row r="13">
          <cell r="C13" t="str">
            <v>소  계</v>
          </cell>
          <cell r="D13">
            <v>0</v>
          </cell>
          <cell r="E13">
            <v>0</v>
          </cell>
          <cell r="I13">
            <v>10454</v>
          </cell>
          <cell r="J13">
            <v>10147</v>
          </cell>
          <cell r="K13">
            <v>10032</v>
          </cell>
          <cell r="L13">
            <v>9942</v>
          </cell>
          <cell r="M13">
            <v>9852</v>
          </cell>
          <cell r="N13">
            <v>9708</v>
          </cell>
        </row>
        <row r="14">
          <cell r="C14" t="str">
            <v>평화동</v>
          </cell>
          <cell r="D14" t="str">
            <v>김천</v>
          </cell>
          <cell r="E14" t="str">
            <v>평화</v>
          </cell>
          <cell r="F14" t="str">
            <v>김천</v>
          </cell>
          <cell r="G14" t="str">
            <v>평화</v>
          </cell>
          <cell r="H14">
            <v>2013</v>
          </cell>
          <cell r="I14">
            <v>7604</v>
          </cell>
          <cell r="J14">
            <v>7381</v>
          </cell>
          <cell r="K14">
            <v>7297</v>
          </cell>
          <cell r="L14">
            <v>7232</v>
          </cell>
          <cell r="M14">
            <v>7166</v>
          </cell>
          <cell r="N14">
            <v>7061</v>
          </cell>
        </row>
        <row r="15">
          <cell r="C15" t="str">
            <v>남산동</v>
          </cell>
          <cell r="D15" t="str">
            <v>김천</v>
          </cell>
          <cell r="E15" t="str">
            <v>모암</v>
          </cell>
          <cell r="F15" t="str">
            <v>김천</v>
          </cell>
          <cell r="G15" t="str">
            <v>모암</v>
          </cell>
          <cell r="H15">
            <v>2013</v>
          </cell>
          <cell r="I15">
            <v>2850</v>
          </cell>
          <cell r="J15">
            <v>2766</v>
          </cell>
          <cell r="K15">
            <v>2735</v>
          </cell>
          <cell r="L15">
            <v>2710</v>
          </cell>
          <cell r="M15">
            <v>2686</v>
          </cell>
          <cell r="N15">
            <v>2647</v>
          </cell>
        </row>
        <row r="16">
          <cell r="C16" t="str">
            <v>소  계</v>
          </cell>
          <cell r="D16">
            <v>0</v>
          </cell>
          <cell r="E16">
            <v>0</v>
          </cell>
          <cell r="I16">
            <v>5004</v>
          </cell>
          <cell r="J16">
            <v>4857</v>
          </cell>
          <cell r="K16">
            <v>4802</v>
          </cell>
          <cell r="L16">
            <v>4759</v>
          </cell>
          <cell r="M16">
            <v>4716</v>
          </cell>
          <cell r="N16">
            <v>4646</v>
          </cell>
        </row>
        <row r="17">
          <cell r="C17" t="str">
            <v>황금동</v>
          </cell>
          <cell r="D17" t="str">
            <v>김천</v>
          </cell>
          <cell r="E17" t="str">
            <v>모암</v>
          </cell>
          <cell r="F17" t="str">
            <v>김천</v>
          </cell>
          <cell r="G17" t="str">
            <v>모암</v>
          </cell>
          <cell r="H17">
            <v>2013</v>
          </cell>
          <cell r="I17">
            <v>4282</v>
          </cell>
          <cell r="J17">
            <v>4156</v>
          </cell>
          <cell r="K17">
            <v>4109</v>
          </cell>
          <cell r="L17">
            <v>4072</v>
          </cell>
          <cell r="M17">
            <v>4036</v>
          </cell>
          <cell r="N17">
            <v>3976</v>
          </cell>
        </row>
        <row r="18">
          <cell r="C18" t="str">
            <v>양천동</v>
          </cell>
          <cell r="D18" t="str">
            <v>김천</v>
          </cell>
          <cell r="E18" t="str">
            <v>양천</v>
          </cell>
          <cell r="F18" t="str">
            <v>김천</v>
          </cell>
          <cell r="G18" t="str">
            <v>양천</v>
          </cell>
          <cell r="H18">
            <v>2013</v>
          </cell>
          <cell r="I18">
            <v>722</v>
          </cell>
          <cell r="J18">
            <v>701</v>
          </cell>
          <cell r="K18">
            <v>693</v>
          </cell>
          <cell r="L18">
            <v>687</v>
          </cell>
          <cell r="M18">
            <v>680</v>
          </cell>
          <cell r="N18">
            <v>670</v>
          </cell>
        </row>
        <row r="19">
          <cell r="C19" t="str">
            <v>새마을외</v>
          </cell>
          <cell r="D19" t="str">
            <v>김천</v>
          </cell>
          <cell r="E19" t="str">
            <v>양천</v>
          </cell>
          <cell r="F19" t="str">
            <v>미처리</v>
          </cell>
          <cell r="G19" t="str">
            <v>미처리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C20" t="str">
            <v>소  계</v>
          </cell>
          <cell r="D20">
            <v>0</v>
          </cell>
          <cell r="E20">
            <v>0</v>
          </cell>
          <cell r="I20">
            <v>26255</v>
          </cell>
          <cell r="J20">
            <v>25483</v>
          </cell>
          <cell r="K20">
            <v>25840</v>
          </cell>
          <cell r="L20">
            <v>25613</v>
          </cell>
          <cell r="M20">
            <v>25385</v>
          </cell>
          <cell r="N20">
            <v>25022</v>
          </cell>
        </row>
        <row r="21">
          <cell r="C21" t="str">
            <v>신음동</v>
          </cell>
          <cell r="D21" t="str">
            <v>김천</v>
          </cell>
          <cell r="E21" t="str">
            <v>신음</v>
          </cell>
          <cell r="F21" t="str">
            <v>김천</v>
          </cell>
          <cell r="G21" t="str">
            <v>신음</v>
          </cell>
          <cell r="H21">
            <v>2013</v>
          </cell>
          <cell r="I21">
            <v>18181</v>
          </cell>
          <cell r="J21">
            <v>17647</v>
          </cell>
          <cell r="K21">
            <v>17447</v>
          </cell>
          <cell r="L21">
            <v>17291</v>
          </cell>
          <cell r="M21">
            <v>17134</v>
          </cell>
          <cell r="N21">
            <v>16884</v>
          </cell>
        </row>
        <row r="22">
          <cell r="C22" t="str">
            <v>신음동</v>
          </cell>
          <cell r="D22" t="str">
            <v>김천</v>
          </cell>
          <cell r="E22" t="str">
            <v>신음</v>
          </cell>
          <cell r="F22" t="str">
            <v>김천</v>
          </cell>
          <cell r="G22" t="str">
            <v>대광</v>
          </cell>
          <cell r="H22">
            <v>2013</v>
          </cell>
          <cell r="I22">
            <v>49</v>
          </cell>
          <cell r="J22">
            <v>48</v>
          </cell>
          <cell r="K22">
            <v>131</v>
          </cell>
          <cell r="L22">
            <v>131</v>
          </cell>
          <cell r="M22">
            <v>130</v>
          </cell>
          <cell r="N22">
            <v>130</v>
          </cell>
        </row>
        <row r="23">
          <cell r="C23" t="str">
            <v>삼애원</v>
          </cell>
          <cell r="D23" t="str">
            <v>김천</v>
          </cell>
          <cell r="E23" t="str">
            <v>신음</v>
          </cell>
          <cell r="F23" t="str">
            <v>김천</v>
          </cell>
          <cell r="G23" t="str">
            <v>신음</v>
          </cell>
          <cell r="H23">
            <v>2013</v>
          </cell>
          <cell r="I23">
            <v>194</v>
          </cell>
          <cell r="J23">
            <v>188</v>
          </cell>
          <cell r="K23">
            <v>186</v>
          </cell>
          <cell r="L23">
            <v>184</v>
          </cell>
          <cell r="M23">
            <v>183</v>
          </cell>
          <cell r="N23">
            <v>180</v>
          </cell>
        </row>
        <row r="24">
          <cell r="C24" t="str">
            <v>교동</v>
          </cell>
          <cell r="D24" t="str">
            <v>김천</v>
          </cell>
          <cell r="E24" t="str">
            <v>교동</v>
          </cell>
          <cell r="F24" t="str">
            <v>김천</v>
          </cell>
          <cell r="G24" t="str">
            <v>교동</v>
          </cell>
          <cell r="H24">
            <v>2013</v>
          </cell>
          <cell r="I24">
            <v>4215</v>
          </cell>
          <cell r="J24">
            <v>4091</v>
          </cell>
          <cell r="K24">
            <v>4045</v>
          </cell>
          <cell r="L24">
            <v>4009</v>
          </cell>
          <cell r="M24">
            <v>3972</v>
          </cell>
          <cell r="N24">
            <v>3914</v>
          </cell>
        </row>
        <row r="25">
          <cell r="C25" t="str">
            <v>삼락동</v>
          </cell>
          <cell r="D25" t="str">
            <v>김천</v>
          </cell>
          <cell r="E25" t="str">
            <v>교동</v>
          </cell>
          <cell r="F25" t="str">
            <v>김천</v>
          </cell>
          <cell r="G25" t="str">
            <v>교동</v>
          </cell>
          <cell r="H25">
            <v>2013</v>
          </cell>
          <cell r="I25">
            <v>2420</v>
          </cell>
          <cell r="J25">
            <v>2349</v>
          </cell>
          <cell r="K25">
            <v>2322</v>
          </cell>
          <cell r="L25">
            <v>2301</v>
          </cell>
          <cell r="M25">
            <v>2281</v>
          </cell>
          <cell r="N25">
            <v>2247</v>
          </cell>
        </row>
        <row r="26">
          <cell r="C26" t="str">
            <v>문당동</v>
          </cell>
          <cell r="D26" t="str">
            <v>김천</v>
          </cell>
          <cell r="E26" t="str">
            <v>교동</v>
          </cell>
          <cell r="F26" t="str">
            <v>김천</v>
          </cell>
          <cell r="G26" t="str">
            <v>교동</v>
          </cell>
          <cell r="H26">
            <v>2013</v>
          </cell>
          <cell r="I26">
            <v>414</v>
          </cell>
          <cell r="J26">
            <v>402</v>
          </cell>
          <cell r="K26">
            <v>397</v>
          </cell>
          <cell r="L26">
            <v>394</v>
          </cell>
          <cell r="M26">
            <v>390</v>
          </cell>
          <cell r="N26">
            <v>384</v>
          </cell>
        </row>
        <row r="27">
          <cell r="C27" t="str">
            <v>당곡마을</v>
          </cell>
          <cell r="D27" t="str">
            <v>김천</v>
          </cell>
          <cell r="E27" t="str">
            <v>교동</v>
          </cell>
          <cell r="F27" t="str">
            <v>김천</v>
          </cell>
          <cell r="G27" t="str">
            <v>교동</v>
          </cell>
          <cell r="H27">
            <v>2020</v>
          </cell>
          <cell r="I27">
            <v>0</v>
          </cell>
          <cell r="J27">
            <v>0</v>
          </cell>
          <cell r="K27">
            <v>141</v>
          </cell>
          <cell r="L27">
            <v>140</v>
          </cell>
          <cell r="M27">
            <v>139</v>
          </cell>
          <cell r="N27">
            <v>137</v>
          </cell>
        </row>
        <row r="28">
          <cell r="C28" t="str">
            <v>대광동</v>
          </cell>
          <cell r="D28" t="str">
            <v>김천</v>
          </cell>
          <cell r="E28" t="str">
            <v>대광</v>
          </cell>
          <cell r="F28" t="str">
            <v>김천</v>
          </cell>
          <cell r="G28" t="str">
            <v>대광</v>
          </cell>
          <cell r="H28">
            <v>2013</v>
          </cell>
          <cell r="I28">
            <v>278</v>
          </cell>
          <cell r="J28">
            <v>270</v>
          </cell>
          <cell r="K28">
            <v>267</v>
          </cell>
          <cell r="L28">
            <v>264</v>
          </cell>
          <cell r="M28">
            <v>262</v>
          </cell>
          <cell r="N28">
            <v>258</v>
          </cell>
        </row>
        <row r="29">
          <cell r="C29" t="str">
            <v>응명동</v>
          </cell>
          <cell r="D29" t="str">
            <v>김천</v>
          </cell>
          <cell r="E29" t="str">
            <v>대광</v>
          </cell>
          <cell r="F29" t="str">
            <v>김천</v>
          </cell>
          <cell r="G29" t="str">
            <v>대광</v>
          </cell>
          <cell r="H29">
            <v>2013</v>
          </cell>
          <cell r="I29">
            <v>504</v>
          </cell>
          <cell r="J29">
            <v>488</v>
          </cell>
          <cell r="K29">
            <v>904</v>
          </cell>
          <cell r="L29">
            <v>899</v>
          </cell>
          <cell r="M29">
            <v>894</v>
          </cell>
          <cell r="N29">
            <v>888</v>
          </cell>
        </row>
        <row r="30">
          <cell r="C30" t="str">
            <v>소  계</v>
          </cell>
          <cell r="D30">
            <v>0</v>
          </cell>
          <cell r="E30">
            <v>0</v>
          </cell>
          <cell r="I30">
            <v>23023</v>
          </cell>
          <cell r="J30">
            <v>22347</v>
          </cell>
          <cell r="K30">
            <v>22093</v>
          </cell>
          <cell r="L30">
            <v>21896</v>
          </cell>
          <cell r="M30">
            <v>21697</v>
          </cell>
          <cell r="N30">
            <v>21380</v>
          </cell>
        </row>
        <row r="31">
          <cell r="C31" t="str">
            <v>부곡동</v>
          </cell>
          <cell r="D31" t="str">
            <v>김천</v>
          </cell>
          <cell r="E31" t="str">
            <v>평화</v>
          </cell>
          <cell r="F31" t="str">
            <v>김천</v>
          </cell>
          <cell r="G31" t="str">
            <v>평화</v>
          </cell>
          <cell r="H31">
            <v>2013</v>
          </cell>
          <cell r="I31">
            <v>20229</v>
          </cell>
          <cell r="J31">
            <v>19635</v>
          </cell>
          <cell r="K31">
            <v>19412</v>
          </cell>
          <cell r="L31">
            <v>19239</v>
          </cell>
          <cell r="M31">
            <v>19064</v>
          </cell>
          <cell r="N31">
            <v>18785</v>
          </cell>
        </row>
        <row r="32">
          <cell r="C32" t="str">
            <v>다수동</v>
          </cell>
          <cell r="D32" t="str">
            <v>김천</v>
          </cell>
          <cell r="E32" t="str">
            <v>평화</v>
          </cell>
          <cell r="F32" t="str">
            <v>김천</v>
          </cell>
          <cell r="G32" t="str">
            <v>평화</v>
          </cell>
          <cell r="H32">
            <v>2013</v>
          </cell>
          <cell r="I32">
            <v>1569</v>
          </cell>
          <cell r="J32">
            <v>1523</v>
          </cell>
          <cell r="K32">
            <v>1506</v>
          </cell>
          <cell r="L32">
            <v>1492</v>
          </cell>
          <cell r="M32">
            <v>1479</v>
          </cell>
          <cell r="N32">
            <v>1457</v>
          </cell>
        </row>
        <row r="33">
          <cell r="C33" t="str">
            <v>백옥동</v>
          </cell>
          <cell r="D33" t="str">
            <v>김천</v>
          </cell>
          <cell r="E33" t="str">
            <v>평화</v>
          </cell>
          <cell r="F33" t="str">
            <v>김천</v>
          </cell>
          <cell r="G33" t="str">
            <v>평화</v>
          </cell>
          <cell r="H33">
            <v>2013</v>
          </cell>
          <cell r="I33">
            <v>1225</v>
          </cell>
          <cell r="J33">
            <v>1189</v>
          </cell>
          <cell r="K33">
            <v>1175</v>
          </cell>
          <cell r="L33">
            <v>1165</v>
          </cell>
          <cell r="M33">
            <v>1154</v>
          </cell>
          <cell r="N33">
            <v>1138</v>
          </cell>
        </row>
        <row r="34">
          <cell r="C34" t="str">
            <v>소  계</v>
          </cell>
          <cell r="D34">
            <v>0</v>
          </cell>
          <cell r="E34">
            <v>0</v>
          </cell>
          <cell r="I34">
            <v>10987</v>
          </cell>
          <cell r="J34">
            <v>10664</v>
          </cell>
          <cell r="K34">
            <v>10650</v>
          </cell>
          <cell r="L34">
            <v>10555</v>
          </cell>
          <cell r="M34">
            <v>10459</v>
          </cell>
          <cell r="N34">
            <v>10306</v>
          </cell>
        </row>
        <row r="35">
          <cell r="C35" t="str">
            <v>지좌동</v>
          </cell>
          <cell r="D35" t="str">
            <v>김천</v>
          </cell>
          <cell r="E35" t="str">
            <v>지좌</v>
          </cell>
          <cell r="F35" t="str">
            <v>김천</v>
          </cell>
          <cell r="G35" t="str">
            <v>지좌</v>
          </cell>
          <cell r="H35">
            <v>2013</v>
          </cell>
          <cell r="I35">
            <v>6116</v>
          </cell>
          <cell r="J35">
            <v>5936</v>
          </cell>
          <cell r="K35">
            <v>5869</v>
          </cell>
          <cell r="L35">
            <v>5817</v>
          </cell>
          <cell r="M35">
            <v>5764</v>
          </cell>
          <cell r="N35">
            <v>5680</v>
          </cell>
        </row>
        <row r="36">
          <cell r="C36" t="str">
            <v>새마을</v>
          </cell>
          <cell r="D36" t="str">
            <v>김천</v>
          </cell>
          <cell r="E36" t="str">
            <v>지좌</v>
          </cell>
          <cell r="F36" t="str">
            <v>김천</v>
          </cell>
          <cell r="G36" t="str">
            <v>지좌</v>
          </cell>
          <cell r="H36">
            <v>2020</v>
          </cell>
          <cell r="I36">
            <v>0</v>
          </cell>
          <cell r="J36">
            <v>0</v>
          </cell>
          <cell r="K36">
            <v>107</v>
          </cell>
          <cell r="L36">
            <v>106</v>
          </cell>
          <cell r="M36">
            <v>105</v>
          </cell>
          <cell r="N36">
            <v>103</v>
          </cell>
        </row>
        <row r="37">
          <cell r="C37" t="str">
            <v>덕곡동</v>
          </cell>
          <cell r="D37" t="str">
            <v>김천</v>
          </cell>
          <cell r="E37" t="str">
            <v>지좌</v>
          </cell>
          <cell r="F37" t="str">
            <v>김천</v>
          </cell>
          <cell r="G37" t="str">
            <v>지좌</v>
          </cell>
          <cell r="H37">
            <v>2013</v>
          </cell>
          <cell r="I37">
            <v>3303</v>
          </cell>
          <cell r="J37">
            <v>3206</v>
          </cell>
          <cell r="K37">
            <v>3170</v>
          </cell>
          <cell r="L37">
            <v>3141</v>
          </cell>
          <cell r="M37">
            <v>3113</v>
          </cell>
          <cell r="N37">
            <v>3067</v>
          </cell>
        </row>
        <row r="38">
          <cell r="C38" t="str">
            <v>덕곡동</v>
          </cell>
          <cell r="D38" t="str">
            <v>김천</v>
          </cell>
          <cell r="E38" t="str">
            <v>지좌</v>
          </cell>
          <cell r="F38" t="str">
            <v>김천</v>
          </cell>
          <cell r="G38" t="str">
            <v>농소</v>
          </cell>
          <cell r="H38">
            <v>2013</v>
          </cell>
          <cell r="I38">
            <v>1568</v>
          </cell>
          <cell r="J38">
            <v>1522</v>
          </cell>
          <cell r="K38">
            <v>1504</v>
          </cell>
          <cell r="L38">
            <v>1491</v>
          </cell>
          <cell r="M38">
            <v>1477</v>
          </cell>
          <cell r="N38">
            <v>1456</v>
          </cell>
        </row>
        <row r="39">
          <cell r="C39" t="str">
            <v>혁신도시</v>
          </cell>
          <cell r="D39" t="str">
            <v>율곡</v>
          </cell>
          <cell r="E39">
            <v>0</v>
          </cell>
          <cell r="F39" t="str">
            <v>김천</v>
          </cell>
          <cell r="G39" t="str">
            <v>혁신도시</v>
          </cell>
          <cell r="H39">
            <v>2020</v>
          </cell>
          <cell r="I39">
            <v>0</v>
          </cell>
          <cell r="J39">
            <v>0</v>
          </cell>
          <cell r="K39">
            <v>15676</v>
          </cell>
          <cell r="L39">
            <v>15676</v>
          </cell>
          <cell r="M39">
            <v>15676</v>
          </cell>
          <cell r="N39">
            <v>15676</v>
          </cell>
        </row>
        <row r="40">
          <cell r="D40">
            <v>0</v>
          </cell>
          <cell r="E40">
            <v>0</v>
          </cell>
          <cell r="I40">
            <v>5862</v>
          </cell>
          <cell r="J40">
            <v>5694</v>
          </cell>
          <cell r="K40">
            <v>6073</v>
          </cell>
          <cell r="L40">
            <v>12732</v>
          </cell>
          <cell r="M40">
            <v>12657</v>
          </cell>
          <cell r="N40">
            <v>12548</v>
          </cell>
        </row>
        <row r="41">
          <cell r="C41" t="str">
            <v>살꼬지</v>
          </cell>
          <cell r="D41" t="str">
            <v>연봉</v>
          </cell>
          <cell r="E41">
            <v>0</v>
          </cell>
          <cell r="F41" t="str">
            <v>아포</v>
          </cell>
          <cell r="G41" t="str">
            <v>아포</v>
          </cell>
          <cell r="H41">
            <v>2013</v>
          </cell>
          <cell r="I41">
            <v>248</v>
          </cell>
          <cell r="J41">
            <v>241</v>
          </cell>
          <cell r="K41">
            <v>238</v>
          </cell>
          <cell r="L41">
            <v>236</v>
          </cell>
          <cell r="M41">
            <v>234</v>
          </cell>
          <cell r="N41">
            <v>230</v>
          </cell>
        </row>
        <row r="42">
          <cell r="C42" t="str">
            <v>연실</v>
          </cell>
          <cell r="D42" t="str">
            <v>연봉</v>
          </cell>
          <cell r="E42">
            <v>0</v>
          </cell>
          <cell r="F42" t="str">
            <v>미처리</v>
          </cell>
          <cell r="G42" t="str">
            <v>미처리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C43" t="str">
            <v>연모사</v>
          </cell>
          <cell r="D43" t="str">
            <v>연봉</v>
          </cell>
          <cell r="E43">
            <v>0</v>
          </cell>
          <cell r="F43" t="str">
            <v>미처리</v>
          </cell>
          <cell r="G43" t="str">
            <v>미처리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C44" t="str">
            <v>야동</v>
          </cell>
          <cell r="D44" t="str">
            <v>연봉</v>
          </cell>
          <cell r="E44">
            <v>0</v>
          </cell>
          <cell r="F44" t="str">
            <v>미처리</v>
          </cell>
          <cell r="G44" t="str">
            <v>미처리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C45" t="str">
            <v>봉명</v>
          </cell>
          <cell r="D45" t="str">
            <v>연봉</v>
          </cell>
          <cell r="E45">
            <v>0</v>
          </cell>
          <cell r="F45" t="str">
            <v>미처리</v>
          </cell>
          <cell r="G45" t="str">
            <v>미처리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C46" t="str">
            <v>황소</v>
          </cell>
          <cell r="D46" t="str">
            <v>연봉</v>
          </cell>
          <cell r="E46">
            <v>0</v>
          </cell>
          <cell r="F46" t="str">
            <v>소규모</v>
          </cell>
          <cell r="G46" t="str">
            <v>황소</v>
          </cell>
          <cell r="H46">
            <v>2013</v>
          </cell>
          <cell r="I46">
            <v>187</v>
          </cell>
          <cell r="J46">
            <v>181</v>
          </cell>
          <cell r="K46">
            <v>179</v>
          </cell>
          <cell r="L46">
            <v>178</v>
          </cell>
          <cell r="M46">
            <v>176</v>
          </cell>
          <cell r="N46">
            <v>174</v>
          </cell>
        </row>
        <row r="47">
          <cell r="C47" t="str">
            <v>신촌</v>
          </cell>
          <cell r="D47" t="str">
            <v>연봉</v>
          </cell>
          <cell r="E47">
            <v>0</v>
          </cell>
          <cell r="F47" t="str">
            <v>아포</v>
          </cell>
          <cell r="G47" t="str">
            <v>아포</v>
          </cell>
          <cell r="H47">
            <v>2025</v>
          </cell>
          <cell r="I47">
            <v>0</v>
          </cell>
          <cell r="J47">
            <v>0</v>
          </cell>
          <cell r="K47">
            <v>0</v>
          </cell>
          <cell r="L47">
            <v>406</v>
          </cell>
          <cell r="M47">
            <v>402</v>
          </cell>
          <cell r="N47">
            <v>397</v>
          </cell>
        </row>
        <row r="48">
          <cell r="C48" t="str">
            <v>공쌍</v>
          </cell>
          <cell r="D48" t="str">
            <v>연봉</v>
          </cell>
          <cell r="E48">
            <v>0</v>
          </cell>
          <cell r="F48" t="str">
            <v>아포</v>
          </cell>
          <cell r="G48" t="str">
            <v>아포</v>
          </cell>
          <cell r="H48">
            <v>2025</v>
          </cell>
          <cell r="I48">
            <v>0</v>
          </cell>
          <cell r="J48">
            <v>0</v>
          </cell>
          <cell r="K48">
            <v>0</v>
          </cell>
          <cell r="L48">
            <v>141</v>
          </cell>
          <cell r="M48">
            <v>139</v>
          </cell>
          <cell r="N48">
            <v>137</v>
          </cell>
        </row>
        <row r="49">
          <cell r="C49" t="str">
            <v>구암</v>
          </cell>
          <cell r="D49" t="str">
            <v>연봉</v>
          </cell>
          <cell r="E49">
            <v>0</v>
          </cell>
          <cell r="F49" t="str">
            <v>미처리</v>
          </cell>
          <cell r="G49" t="str">
            <v>미처리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C50" t="str">
            <v>샛터</v>
          </cell>
          <cell r="D50" t="str">
            <v>연봉</v>
          </cell>
          <cell r="E50">
            <v>0</v>
          </cell>
          <cell r="F50" t="str">
            <v>미처리</v>
          </cell>
          <cell r="G50" t="str">
            <v>미처리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C51" t="str">
            <v>지사</v>
          </cell>
          <cell r="D51" t="str">
            <v>연봉</v>
          </cell>
          <cell r="E51">
            <v>0</v>
          </cell>
          <cell r="F51" t="str">
            <v>미처리</v>
          </cell>
          <cell r="G51" t="str">
            <v>미처리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C52" t="str">
            <v>서당</v>
          </cell>
          <cell r="D52" t="str">
            <v>연봉</v>
          </cell>
          <cell r="E52">
            <v>0</v>
          </cell>
          <cell r="F52" t="str">
            <v>소규모</v>
          </cell>
          <cell r="G52" t="str">
            <v>서당</v>
          </cell>
          <cell r="H52">
            <v>2013</v>
          </cell>
          <cell r="I52">
            <v>94</v>
          </cell>
          <cell r="J52">
            <v>91</v>
          </cell>
          <cell r="K52">
            <v>90</v>
          </cell>
          <cell r="L52">
            <v>89</v>
          </cell>
          <cell r="M52">
            <v>89</v>
          </cell>
          <cell r="N52">
            <v>87</v>
          </cell>
        </row>
        <row r="53">
          <cell r="C53" t="str">
            <v>명예</v>
          </cell>
          <cell r="D53" t="str">
            <v>연봉</v>
          </cell>
          <cell r="E53">
            <v>0</v>
          </cell>
          <cell r="F53" t="str">
            <v>미처리</v>
          </cell>
          <cell r="G53" t="str">
            <v>미처리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C54" t="str">
            <v>고삽</v>
          </cell>
          <cell r="D54" t="str">
            <v>연봉</v>
          </cell>
          <cell r="E54">
            <v>0</v>
          </cell>
          <cell r="F54" t="str">
            <v>소규모</v>
          </cell>
          <cell r="G54" t="str">
            <v>황소</v>
          </cell>
          <cell r="H54">
            <v>2020</v>
          </cell>
          <cell r="I54">
            <v>0</v>
          </cell>
          <cell r="J54">
            <v>0</v>
          </cell>
          <cell r="K54">
            <v>284</v>
          </cell>
          <cell r="L54">
            <v>282</v>
          </cell>
          <cell r="M54">
            <v>279</v>
          </cell>
          <cell r="N54">
            <v>275</v>
          </cell>
        </row>
        <row r="55">
          <cell r="C55" t="str">
            <v>양산</v>
          </cell>
          <cell r="D55" t="str">
            <v>연봉</v>
          </cell>
          <cell r="E55">
            <v>0</v>
          </cell>
          <cell r="F55" t="str">
            <v>소규모</v>
          </cell>
          <cell r="G55" t="str">
            <v>양산</v>
          </cell>
          <cell r="H55">
            <v>2013</v>
          </cell>
          <cell r="I55">
            <v>72</v>
          </cell>
          <cell r="J55">
            <v>70</v>
          </cell>
          <cell r="K55">
            <v>69</v>
          </cell>
          <cell r="L55">
            <v>68</v>
          </cell>
          <cell r="M55">
            <v>68</v>
          </cell>
          <cell r="N55">
            <v>67</v>
          </cell>
        </row>
        <row r="56">
          <cell r="C56" t="str">
            <v>강호</v>
          </cell>
          <cell r="D56" t="str">
            <v>연봉</v>
          </cell>
          <cell r="E56">
            <v>0</v>
          </cell>
          <cell r="F56" t="str">
            <v>미처리</v>
          </cell>
          <cell r="G56" t="str">
            <v>미처리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C57" t="str">
            <v>함골</v>
          </cell>
          <cell r="D57" t="str">
            <v>연봉</v>
          </cell>
          <cell r="E57">
            <v>0</v>
          </cell>
          <cell r="F57" t="str">
            <v>아포</v>
          </cell>
          <cell r="G57" t="str">
            <v>대신</v>
          </cell>
          <cell r="H57">
            <v>2013</v>
          </cell>
          <cell r="I57">
            <v>277</v>
          </cell>
          <cell r="J57">
            <v>269</v>
          </cell>
          <cell r="K57">
            <v>266</v>
          </cell>
          <cell r="L57">
            <v>263</v>
          </cell>
          <cell r="M57">
            <v>261</v>
          </cell>
          <cell r="N57">
            <v>257</v>
          </cell>
        </row>
        <row r="58">
          <cell r="C58" t="str">
            <v>역전</v>
          </cell>
          <cell r="D58" t="str">
            <v>연봉</v>
          </cell>
          <cell r="E58">
            <v>0</v>
          </cell>
          <cell r="F58" t="str">
            <v>아포</v>
          </cell>
          <cell r="G58" t="str">
            <v>대신</v>
          </cell>
          <cell r="H58">
            <v>2013</v>
          </cell>
          <cell r="I58">
            <v>175</v>
          </cell>
          <cell r="J58">
            <v>170</v>
          </cell>
          <cell r="K58">
            <v>168</v>
          </cell>
          <cell r="L58">
            <v>166</v>
          </cell>
          <cell r="M58">
            <v>165</v>
          </cell>
          <cell r="N58">
            <v>163</v>
          </cell>
        </row>
        <row r="59">
          <cell r="C59" t="str">
            <v>동신</v>
          </cell>
          <cell r="D59" t="str">
            <v>연봉</v>
          </cell>
          <cell r="E59">
            <v>0</v>
          </cell>
          <cell r="F59" t="str">
            <v>아포</v>
          </cell>
          <cell r="G59" t="str">
            <v>대신</v>
          </cell>
          <cell r="H59">
            <v>2013</v>
          </cell>
          <cell r="I59">
            <v>255</v>
          </cell>
          <cell r="J59">
            <v>247</v>
          </cell>
          <cell r="K59">
            <v>245</v>
          </cell>
          <cell r="L59">
            <v>243</v>
          </cell>
          <cell r="M59">
            <v>240</v>
          </cell>
          <cell r="N59">
            <v>237</v>
          </cell>
        </row>
        <row r="60">
          <cell r="C60" t="str">
            <v>말바우</v>
          </cell>
          <cell r="D60" t="str">
            <v>연봉</v>
          </cell>
          <cell r="E60">
            <v>0</v>
          </cell>
          <cell r="F60" t="str">
            <v>아포</v>
          </cell>
          <cell r="G60" t="str">
            <v>대신</v>
          </cell>
          <cell r="H60">
            <v>2013</v>
          </cell>
          <cell r="I60">
            <v>105</v>
          </cell>
          <cell r="J60">
            <v>102</v>
          </cell>
          <cell r="K60">
            <v>101</v>
          </cell>
          <cell r="L60">
            <v>100</v>
          </cell>
          <cell r="M60">
            <v>99</v>
          </cell>
          <cell r="N60">
            <v>98</v>
          </cell>
        </row>
        <row r="61">
          <cell r="C61" t="str">
            <v>샛터</v>
          </cell>
          <cell r="D61" t="str">
            <v>연봉</v>
          </cell>
          <cell r="E61">
            <v>0</v>
          </cell>
          <cell r="F61" t="str">
            <v>아포</v>
          </cell>
          <cell r="G61" t="str">
            <v>대신</v>
          </cell>
          <cell r="H61">
            <v>2013</v>
          </cell>
          <cell r="I61">
            <v>37</v>
          </cell>
          <cell r="J61">
            <v>36</v>
          </cell>
          <cell r="K61">
            <v>36</v>
          </cell>
          <cell r="L61">
            <v>35</v>
          </cell>
          <cell r="M61">
            <v>35</v>
          </cell>
          <cell r="N61">
            <v>34</v>
          </cell>
        </row>
        <row r="62">
          <cell r="C62" t="str">
            <v>작동</v>
          </cell>
          <cell r="D62" t="str">
            <v>연봉</v>
          </cell>
          <cell r="E62">
            <v>0</v>
          </cell>
          <cell r="F62" t="str">
            <v>아포</v>
          </cell>
          <cell r="G62" t="str">
            <v>대신</v>
          </cell>
          <cell r="H62">
            <v>2013</v>
          </cell>
          <cell r="I62">
            <v>244</v>
          </cell>
          <cell r="J62">
            <v>237</v>
          </cell>
          <cell r="K62">
            <v>234</v>
          </cell>
          <cell r="L62">
            <v>232</v>
          </cell>
          <cell r="M62">
            <v>230</v>
          </cell>
          <cell r="N62">
            <v>227</v>
          </cell>
        </row>
        <row r="63">
          <cell r="C63" t="str">
            <v>득계</v>
          </cell>
          <cell r="D63" t="str">
            <v>연봉</v>
          </cell>
          <cell r="E63">
            <v>0</v>
          </cell>
          <cell r="F63" t="str">
            <v>아포</v>
          </cell>
          <cell r="G63" t="str">
            <v>대신</v>
          </cell>
          <cell r="H63">
            <v>2013</v>
          </cell>
          <cell r="I63">
            <v>117</v>
          </cell>
          <cell r="J63">
            <v>114</v>
          </cell>
          <cell r="K63">
            <v>112</v>
          </cell>
          <cell r="L63">
            <v>111</v>
          </cell>
          <cell r="M63">
            <v>110</v>
          </cell>
          <cell r="N63">
            <v>109</v>
          </cell>
        </row>
        <row r="64">
          <cell r="C64" t="str">
            <v>동촌</v>
          </cell>
          <cell r="D64" t="str">
            <v>연봉</v>
          </cell>
          <cell r="E64">
            <v>0</v>
          </cell>
          <cell r="F64" t="str">
            <v>아포</v>
          </cell>
          <cell r="G64" t="str">
            <v>아포</v>
          </cell>
          <cell r="H64">
            <v>2013</v>
          </cell>
          <cell r="I64">
            <v>358</v>
          </cell>
          <cell r="J64">
            <v>347</v>
          </cell>
          <cell r="K64">
            <v>344</v>
          </cell>
          <cell r="L64">
            <v>340</v>
          </cell>
          <cell r="M64">
            <v>337</v>
          </cell>
          <cell r="N64">
            <v>332</v>
          </cell>
        </row>
        <row r="65">
          <cell r="C65" t="str">
            <v>남촌</v>
          </cell>
          <cell r="D65" t="str">
            <v>연봉</v>
          </cell>
          <cell r="E65">
            <v>0</v>
          </cell>
          <cell r="F65" t="str">
            <v>아포</v>
          </cell>
          <cell r="G65" t="str">
            <v>아포</v>
          </cell>
          <cell r="H65">
            <v>2013</v>
          </cell>
          <cell r="I65">
            <v>150</v>
          </cell>
          <cell r="J65">
            <v>146</v>
          </cell>
          <cell r="K65">
            <v>144</v>
          </cell>
          <cell r="L65">
            <v>143</v>
          </cell>
          <cell r="M65">
            <v>141</v>
          </cell>
          <cell r="N65">
            <v>139</v>
          </cell>
        </row>
        <row r="66">
          <cell r="C66" t="str">
            <v>진등</v>
          </cell>
          <cell r="D66" t="str">
            <v>연봉</v>
          </cell>
          <cell r="E66">
            <v>0</v>
          </cell>
          <cell r="F66" t="str">
            <v>아포</v>
          </cell>
          <cell r="G66" t="str">
            <v>아포</v>
          </cell>
          <cell r="H66">
            <v>2013</v>
          </cell>
          <cell r="I66">
            <v>226</v>
          </cell>
          <cell r="J66">
            <v>219</v>
          </cell>
          <cell r="K66">
            <v>217</v>
          </cell>
          <cell r="L66">
            <v>215</v>
          </cell>
          <cell r="M66">
            <v>213</v>
          </cell>
          <cell r="N66">
            <v>210</v>
          </cell>
        </row>
        <row r="67">
          <cell r="C67" t="str">
            <v>애기</v>
          </cell>
          <cell r="D67" t="str">
            <v>연봉</v>
          </cell>
          <cell r="E67">
            <v>0</v>
          </cell>
          <cell r="F67" t="str">
            <v>아포</v>
          </cell>
          <cell r="G67" t="str">
            <v>아포</v>
          </cell>
          <cell r="H67">
            <v>2013</v>
          </cell>
          <cell r="I67">
            <v>338</v>
          </cell>
          <cell r="J67">
            <v>328</v>
          </cell>
          <cell r="K67">
            <v>324</v>
          </cell>
          <cell r="L67">
            <v>321</v>
          </cell>
          <cell r="M67">
            <v>319</v>
          </cell>
          <cell r="N67">
            <v>314</v>
          </cell>
        </row>
        <row r="68">
          <cell r="C68" t="str">
            <v>역전</v>
          </cell>
          <cell r="D68" t="str">
            <v>연봉</v>
          </cell>
          <cell r="E68">
            <v>0</v>
          </cell>
          <cell r="F68" t="str">
            <v>아포</v>
          </cell>
          <cell r="G68" t="str">
            <v>아포</v>
          </cell>
          <cell r="H68">
            <v>2013</v>
          </cell>
          <cell r="I68">
            <v>478</v>
          </cell>
          <cell r="J68">
            <v>464</v>
          </cell>
          <cell r="K68">
            <v>459</v>
          </cell>
          <cell r="L68">
            <v>455</v>
          </cell>
          <cell r="M68">
            <v>450</v>
          </cell>
          <cell r="N68">
            <v>444</v>
          </cell>
        </row>
        <row r="69">
          <cell r="C69" t="str">
            <v>칠산</v>
          </cell>
          <cell r="D69" t="str">
            <v>연봉</v>
          </cell>
          <cell r="E69">
            <v>0</v>
          </cell>
          <cell r="F69" t="str">
            <v>아포</v>
          </cell>
          <cell r="G69" t="str">
            <v>아포</v>
          </cell>
          <cell r="H69">
            <v>2013</v>
          </cell>
          <cell r="I69">
            <v>243</v>
          </cell>
          <cell r="J69">
            <v>236</v>
          </cell>
          <cell r="K69">
            <v>233</v>
          </cell>
          <cell r="L69">
            <v>231</v>
          </cell>
          <cell r="M69">
            <v>229</v>
          </cell>
          <cell r="N69">
            <v>226</v>
          </cell>
        </row>
        <row r="70">
          <cell r="C70" t="str">
            <v>덕일APT</v>
          </cell>
          <cell r="D70" t="str">
            <v>연봉</v>
          </cell>
          <cell r="E70">
            <v>0</v>
          </cell>
          <cell r="F70" t="str">
            <v>아포</v>
          </cell>
          <cell r="G70" t="str">
            <v>아포</v>
          </cell>
          <cell r="H70">
            <v>2013</v>
          </cell>
          <cell r="I70">
            <v>649</v>
          </cell>
          <cell r="J70">
            <v>630</v>
          </cell>
          <cell r="K70">
            <v>623</v>
          </cell>
          <cell r="L70">
            <v>617</v>
          </cell>
          <cell r="M70">
            <v>612</v>
          </cell>
          <cell r="N70">
            <v>603</v>
          </cell>
        </row>
        <row r="71">
          <cell r="C71" t="str">
            <v>〃</v>
          </cell>
          <cell r="D71" t="str">
            <v>연봉</v>
          </cell>
          <cell r="E71">
            <v>0</v>
          </cell>
          <cell r="F71" t="str">
            <v>아포</v>
          </cell>
          <cell r="G71" t="str">
            <v>아포</v>
          </cell>
          <cell r="H71">
            <v>2013</v>
          </cell>
          <cell r="I71">
            <v>811</v>
          </cell>
          <cell r="J71">
            <v>791</v>
          </cell>
          <cell r="K71">
            <v>782</v>
          </cell>
          <cell r="L71">
            <v>775</v>
          </cell>
          <cell r="M71">
            <v>764</v>
          </cell>
          <cell r="N71">
            <v>753</v>
          </cell>
        </row>
        <row r="72">
          <cell r="C72" t="str">
            <v>〃</v>
          </cell>
          <cell r="D72" t="str">
            <v>연봉</v>
          </cell>
          <cell r="E72">
            <v>0</v>
          </cell>
          <cell r="F72" t="str">
            <v>아포</v>
          </cell>
          <cell r="G72" t="str">
            <v>아포</v>
          </cell>
          <cell r="H72">
            <v>2013</v>
          </cell>
          <cell r="I72">
            <v>798</v>
          </cell>
          <cell r="J72">
            <v>775</v>
          </cell>
          <cell r="K72">
            <v>766</v>
          </cell>
          <cell r="L72">
            <v>759</v>
          </cell>
          <cell r="M72">
            <v>752</v>
          </cell>
          <cell r="N72">
            <v>741</v>
          </cell>
        </row>
        <row r="73">
          <cell r="C73" t="str">
            <v>숭산</v>
          </cell>
          <cell r="D73" t="str">
            <v>대성</v>
          </cell>
          <cell r="E73">
            <v>0</v>
          </cell>
          <cell r="F73" t="str">
            <v>아포</v>
          </cell>
          <cell r="G73" t="str">
            <v>송천</v>
          </cell>
          <cell r="H73">
            <v>2025</v>
          </cell>
          <cell r="I73">
            <v>0</v>
          </cell>
          <cell r="J73">
            <v>0</v>
          </cell>
          <cell r="K73">
            <v>0</v>
          </cell>
          <cell r="L73">
            <v>134</v>
          </cell>
          <cell r="M73">
            <v>133</v>
          </cell>
          <cell r="N73">
            <v>131</v>
          </cell>
        </row>
        <row r="74">
          <cell r="C74" t="str">
            <v>상송</v>
          </cell>
          <cell r="D74" t="str">
            <v>대성</v>
          </cell>
          <cell r="E74">
            <v>0</v>
          </cell>
          <cell r="F74" t="str">
            <v>아포</v>
          </cell>
          <cell r="G74" t="str">
            <v>송천</v>
          </cell>
          <cell r="H74">
            <v>2025</v>
          </cell>
          <cell r="I74">
            <v>0</v>
          </cell>
          <cell r="J74">
            <v>0</v>
          </cell>
          <cell r="K74">
            <v>0</v>
          </cell>
          <cell r="L74">
            <v>84</v>
          </cell>
          <cell r="M74">
            <v>83</v>
          </cell>
          <cell r="N74">
            <v>82</v>
          </cell>
        </row>
        <row r="75">
          <cell r="C75" t="str">
            <v>하송</v>
          </cell>
          <cell r="D75" t="str">
            <v>대성</v>
          </cell>
          <cell r="E75">
            <v>0</v>
          </cell>
          <cell r="F75" t="str">
            <v>아포</v>
          </cell>
          <cell r="G75" t="str">
            <v>송천</v>
          </cell>
          <cell r="H75">
            <v>2025</v>
          </cell>
          <cell r="I75">
            <v>0</v>
          </cell>
          <cell r="J75">
            <v>0</v>
          </cell>
          <cell r="K75">
            <v>0</v>
          </cell>
          <cell r="L75">
            <v>182</v>
          </cell>
          <cell r="M75">
            <v>180</v>
          </cell>
          <cell r="N75">
            <v>177</v>
          </cell>
        </row>
        <row r="76">
          <cell r="C76" t="str">
            <v>송천택지</v>
          </cell>
          <cell r="D76" t="str">
            <v>대성</v>
          </cell>
          <cell r="E76">
            <v>0</v>
          </cell>
          <cell r="F76" t="str">
            <v>아포</v>
          </cell>
          <cell r="G76" t="str">
            <v>송천</v>
          </cell>
          <cell r="H76">
            <v>2025</v>
          </cell>
          <cell r="I76">
            <v>0</v>
          </cell>
          <cell r="J76">
            <v>0</v>
          </cell>
          <cell r="K76">
            <v>0</v>
          </cell>
          <cell r="L76">
            <v>5167</v>
          </cell>
          <cell r="M76">
            <v>5167</v>
          </cell>
          <cell r="N76">
            <v>5167</v>
          </cell>
        </row>
        <row r="77">
          <cell r="C77" t="str">
            <v>금계</v>
          </cell>
          <cell r="D77" t="str">
            <v>대성</v>
          </cell>
          <cell r="E77">
            <v>0</v>
          </cell>
          <cell r="F77" t="str">
            <v>아포</v>
          </cell>
          <cell r="G77" t="str">
            <v>송천</v>
          </cell>
          <cell r="H77">
            <v>2025</v>
          </cell>
          <cell r="I77">
            <v>0</v>
          </cell>
          <cell r="J77">
            <v>0</v>
          </cell>
          <cell r="K77">
            <v>0</v>
          </cell>
          <cell r="L77">
            <v>258</v>
          </cell>
          <cell r="M77">
            <v>255</v>
          </cell>
          <cell r="N77">
            <v>252</v>
          </cell>
        </row>
        <row r="78">
          <cell r="C78" t="str">
            <v>금천</v>
          </cell>
          <cell r="D78" t="str">
            <v>대성</v>
          </cell>
          <cell r="E78">
            <v>0</v>
          </cell>
          <cell r="F78" t="str">
            <v>아포</v>
          </cell>
          <cell r="G78" t="str">
            <v>송천</v>
          </cell>
          <cell r="H78">
            <v>2025</v>
          </cell>
          <cell r="I78">
            <v>0</v>
          </cell>
          <cell r="J78">
            <v>0</v>
          </cell>
          <cell r="K78">
            <v>0</v>
          </cell>
          <cell r="L78">
            <v>343</v>
          </cell>
          <cell r="M78">
            <v>340</v>
          </cell>
          <cell r="N78">
            <v>335</v>
          </cell>
        </row>
        <row r="79">
          <cell r="C79" t="str">
            <v>회성</v>
          </cell>
          <cell r="D79" t="str">
            <v>대성</v>
          </cell>
          <cell r="E79">
            <v>0</v>
          </cell>
          <cell r="F79" t="str">
            <v>미처리</v>
          </cell>
          <cell r="G79" t="str">
            <v>미처리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C80" t="str">
            <v>대중</v>
          </cell>
          <cell r="D80" t="str">
            <v>대성</v>
          </cell>
          <cell r="E80">
            <v>0</v>
          </cell>
          <cell r="F80" t="str">
            <v>구미 원평</v>
          </cell>
          <cell r="G80" t="str">
            <v>남부</v>
          </cell>
          <cell r="H80">
            <v>2020</v>
          </cell>
          <cell r="I80">
            <v>0</v>
          </cell>
          <cell r="J80">
            <v>0</v>
          </cell>
          <cell r="K80">
            <v>159</v>
          </cell>
          <cell r="L80">
            <v>158</v>
          </cell>
          <cell r="M80">
            <v>155</v>
          </cell>
          <cell r="N80">
            <v>150</v>
          </cell>
        </row>
        <row r="81">
          <cell r="D81">
            <v>0</v>
          </cell>
          <cell r="E81">
            <v>0</v>
          </cell>
          <cell r="I81">
            <v>2002</v>
          </cell>
          <cell r="J81">
            <v>1943</v>
          </cell>
          <cell r="K81">
            <v>2312</v>
          </cell>
          <cell r="L81">
            <v>2966</v>
          </cell>
          <cell r="M81">
            <v>2940</v>
          </cell>
          <cell r="N81">
            <v>2897</v>
          </cell>
        </row>
        <row r="82">
          <cell r="C82" t="str">
            <v>선돌</v>
          </cell>
          <cell r="D82" t="str">
            <v>율곡</v>
          </cell>
          <cell r="E82">
            <v>0</v>
          </cell>
          <cell r="F82" t="str">
            <v>김천</v>
          </cell>
          <cell r="G82" t="str">
            <v>혁신도시</v>
          </cell>
          <cell r="H82">
            <v>2020</v>
          </cell>
          <cell r="I82">
            <v>0</v>
          </cell>
          <cell r="J82">
            <v>0</v>
          </cell>
          <cell r="K82">
            <v>392</v>
          </cell>
          <cell r="L82">
            <v>388</v>
          </cell>
          <cell r="M82">
            <v>385</v>
          </cell>
          <cell r="N82">
            <v>379</v>
          </cell>
        </row>
        <row r="83">
          <cell r="C83" t="str">
            <v>꿀뱀이</v>
          </cell>
          <cell r="D83" t="str">
            <v>율곡</v>
          </cell>
          <cell r="E83">
            <v>0</v>
          </cell>
          <cell r="F83" t="str">
            <v>미처리</v>
          </cell>
          <cell r="G83" t="str">
            <v>미처리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C84" t="str">
            <v>봉촌</v>
          </cell>
          <cell r="D84" t="str">
            <v>율곡</v>
          </cell>
          <cell r="E84">
            <v>0</v>
          </cell>
          <cell r="F84" t="str">
            <v>김천</v>
          </cell>
          <cell r="G84" t="str">
            <v>혁신도시</v>
          </cell>
          <cell r="H84">
            <v>2013</v>
          </cell>
          <cell r="I84">
            <v>39</v>
          </cell>
          <cell r="J84">
            <v>38</v>
          </cell>
          <cell r="K84">
            <v>37</v>
          </cell>
          <cell r="L84">
            <v>37</v>
          </cell>
          <cell r="M84">
            <v>37</v>
          </cell>
          <cell r="N84">
            <v>36</v>
          </cell>
        </row>
        <row r="85">
          <cell r="C85" t="str">
            <v>신촌</v>
          </cell>
          <cell r="D85" t="str">
            <v>율곡</v>
          </cell>
          <cell r="E85">
            <v>0</v>
          </cell>
          <cell r="F85" t="str">
            <v>김천</v>
          </cell>
          <cell r="G85" t="str">
            <v>혁신도시</v>
          </cell>
          <cell r="H85">
            <v>2013</v>
          </cell>
          <cell r="I85">
            <v>456</v>
          </cell>
          <cell r="J85">
            <v>443</v>
          </cell>
          <cell r="K85">
            <v>438</v>
          </cell>
          <cell r="L85">
            <v>434</v>
          </cell>
          <cell r="M85">
            <v>430</v>
          </cell>
          <cell r="N85">
            <v>423</v>
          </cell>
        </row>
        <row r="86">
          <cell r="C86" t="str">
            <v>싸리미</v>
          </cell>
          <cell r="D86" t="str">
            <v>율곡</v>
          </cell>
          <cell r="E86">
            <v>0</v>
          </cell>
          <cell r="F86" t="str">
            <v>김천</v>
          </cell>
          <cell r="G86" t="str">
            <v>혁신도시</v>
          </cell>
          <cell r="H86">
            <v>2013</v>
          </cell>
          <cell r="I86">
            <v>34</v>
          </cell>
          <cell r="J86">
            <v>33</v>
          </cell>
          <cell r="K86">
            <v>33</v>
          </cell>
          <cell r="L86">
            <v>32</v>
          </cell>
          <cell r="M86">
            <v>32</v>
          </cell>
          <cell r="N86">
            <v>32</v>
          </cell>
        </row>
        <row r="87">
          <cell r="C87" t="str">
            <v>밤실</v>
          </cell>
          <cell r="D87" t="str">
            <v>율곡</v>
          </cell>
          <cell r="E87">
            <v>0</v>
          </cell>
          <cell r="F87" t="str">
            <v>김천</v>
          </cell>
          <cell r="G87" t="str">
            <v>혁신도시</v>
          </cell>
          <cell r="H87">
            <v>2013</v>
          </cell>
          <cell r="I87">
            <v>507</v>
          </cell>
          <cell r="J87">
            <v>495</v>
          </cell>
          <cell r="K87">
            <v>490</v>
          </cell>
          <cell r="L87">
            <v>485</v>
          </cell>
          <cell r="M87">
            <v>478</v>
          </cell>
          <cell r="N87">
            <v>471</v>
          </cell>
        </row>
        <row r="88">
          <cell r="C88" t="str">
            <v>용시</v>
          </cell>
          <cell r="D88" t="str">
            <v>율곡</v>
          </cell>
          <cell r="E88">
            <v>0</v>
          </cell>
          <cell r="F88" t="str">
            <v>김천</v>
          </cell>
          <cell r="G88" t="str">
            <v>혁신도시</v>
          </cell>
          <cell r="H88">
            <v>2013</v>
          </cell>
          <cell r="I88">
            <v>196</v>
          </cell>
          <cell r="J88">
            <v>190</v>
          </cell>
          <cell r="K88">
            <v>188</v>
          </cell>
          <cell r="L88">
            <v>186</v>
          </cell>
          <cell r="M88">
            <v>185</v>
          </cell>
          <cell r="N88">
            <v>182</v>
          </cell>
        </row>
        <row r="89">
          <cell r="C89" t="str">
            <v>남곡</v>
          </cell>
          <cell r="D89" t="str">
            <v>율곡</v>
          </cell>
          <cell r="E89">
            <v>0</v>
          </cell>
          <cell r="F89" t="str">
            <v>김천</v>
          </cell>
          <cell r="G89" t="str">
            <v>농소</v>
          </cell>
          <cell r="H89">
            <v>2013</v>
          </cell>
          <cell r="I89">
            <v>159</v>
          </cell>
          <cell r="J89">
            <v>154</v>
          </cell>
          <cell r="K89">
            <v>153</v>
          </cell>
          <cell r="L89">
            <v>151</v>
          </cell>
          <cell r="M89">
            <v>150</v>
          </cell>
          <cell r="N89">
            <v>148</v>
          </cell>
        </row>
        <row r="90">
          <cell r="C90" t="str">
            <v>못골</v>
          </cell>
          <cell r="D90" t="str">
            <v>율곡</v>
          </cell>
          <cell r="E90">
            <v>0</v>
          </cell>
          <cell r="F90" t="str">
            <v>김천</v>
          </cell>
          <cell r="G90" t="str">
            <v>농소</v>
          </cell>
          <cell r="H90">
            <v>2013</v>
          </cell>
          <cell r="I90">
            <v>124</v>
          </cell>
          <cell r="J90">
            <v>120</v>
          </cell>
          <cell r="K90">
            <v>119</v>
          </cell>
          <cell r="L90">
            <v>118</v>
          </cell>
          <cell r="M90">
            <v>117</v>
          </cell>
          <cell r="N90">
            <v>115</v>
          </cell>
        </row>
        <row r="91">
          <cell r="C91" t="str">
            <v>씰미</v>
          </cell>
          <cell r="D91" t="str">
            <v>율곡</v>
          </cell>
          <cell r="E91">
            <v>0</v>
          </cell>
          <cell r="F91" t="str">
            <v>소규모</v>
          </cell>
          <cell r="G91" t="str">
            <v>봉곡</v>
          </cell>
          <cell r="H91">
            <v>2025</v>
          </cell>
          <cell r="I91">
            <v>0</v>
          </cell>
          <cell r="J91">
            <v>0</v>
          </cell>
          <cell r="K91">
            <v>0</v>
          </cell>
          <cell r="L91">
            <v>262</v>
          </cell>
          <cell r="M91">
            <v>259</v>
          </cell>
          <cell r="N91">
            <v>255</v>
          </cell>
        </row>
        <row r="92">
          <cell r="C92" t="str">
            <v>숲페</v>
          </cell>
          <cell r="D92" t="str">
            <v>율곡</v>
          </cell>
          <cell r="E92">
            <v>0</v>
          </cell>
          <cell r="F92" t="str">
            <v>소규모</v>
          </cell>
          <cell r="G92" t="str">
            <v>봉곡</v>
          </cell>
          <cell r="H92">
            <v>2025</v>
          </cell>
          <cell r="I92">
            <v>0</v>
          </cell>
          <cell r="J92">
            <v>0</v>
          </cell>
          <cell r="K92">
            <v>0</v>
          </cell>
          <cell r="L92">
            <v>29</v>
          </cell>
          <cell r="M92">
            <v>29</v>
          </cell>
          <cell r="N92">
            <v>29</v>
          </cell>
        </row>
        <row r="93">
          <cell r="C93" t="str">
            <v>대방</v>
          </cell>
          <cell r="D93" t="str">
            <v>율곡</v>
          </cell>
          <cell r="E93">
            <v>0</v>
          </cell>
          <cell r="F93" t="str">
            <v>미처리</v>
          </cell>
          <cell r="G93" t="str">
            <v>미처리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C94" t="str">
            <v>샙띠</v>
          </cell>
          <cell r="D94" t="str">
            <v>율곡</v>
          </cell>
          <cell r="E94">
            <v>0</v>
          </cell>
          <cell r="F94" t="str">
            <v>소규모</v>
          </cell>
          <cell r="G94" t="str">
            <v>봉곡</v>
          </cell>
          <cell r="H94">
            <v>2025</v>
          </cell>
          <cell r="I94">
            <v>0</v>
          </cell>
          <cell r="J94">
            <v>0</v>
          </cell>
          <cell r="K94">
            <v>0</v>
          </cell>
          <cell r="L94">
            <v>360</v>
          </cell>
          <cell r="M94">
            <v>357</v>
          </cell>
          <cell r="N94">
            <v>352</v>
          </cell>
        </row>
        <row r="95">
          <cell r="C95" t="str">
            <v>우봉골</v>
          </cell>
          <cell r="D95" t="str">
            <v>율곡</v>
          </cell>
          <cell r="E95">
            <v>0</v>
          </cell>
          <cell r="F95" t="str">
            <v>소규모</v>
          </cell>
          <cell r="G95" t="str">
            <v>봉곡</v>
          </cell>
          <cell r="H95">
            <v>2025</v>
          </cell>
          <cell r="I95">
            <v>0</v>
          </cell>
          <cell r="J95">
            <v>0</v>
          </cell>
          <cell r="K95">
            <v>0</v>
          </cell>
          <cell r="L95">
            <v>24</v>
          </cell>
          <cell r="M95">
            <v>24</v>
          </cell>
          <cell r="N95">
            <v>23</v>
          </cell>
        </row>
        <row r="96">
          <cell r="C96" t="str">
            <v>사실</v>
          </cell>
          <cell r="D96" t="str">
            <v>율곡</v>
          </cell>
          <cell r="E96">
            <v>0</v>
          </cell>
          <cell r="F96" t="str">
            <v>미처리</v>
          </cell>
          <cell r="G96" t="str">
            <v>미처리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C97" t="str">
            <v>노산</v>
          </cell>
          <cell r="D97" t="str">
            <v>율곡</v>
          </cell>
          <cell r="E97">
            <v>0</v>
          </cell>
          <cell r="F97" t="str">
            <v>미처리</v>
          </cell>
          <cell r="G97" t="str">
            <v>미처리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C98" t="str">
            <v>연명</v>
          </cell>
          <cell r="D98" t="str">
            <v>율곡</v>
          </cell>
          <cell r="E98">
            <v>0</v>
          </cell>
          <cell r="F98" t="str">
            <v>소규모</v>
          </cell>
          <cell r="G98" t="str">
            <v>연명</v>
          </cell>
          <cell r="H98">
            <v>2013</v>
          </cell>
          <cell r="I98">
            <v>286</v>
          </cell>
          <cell r="J98">
            <v>278</v>
          </cell>
          <cell r="K98">
            <v>274</v>
          </cell>
          <cell r="L98">
            <v>272</v>
          </cell>
          <cell r="M98">
            <v>270</v>
          </cell>
          <cell r="N98">
            <v>266</v>
          </cell>
        </row>
        <row r="99">
          <cell r="C99" t="str">
            <v>수오</v>
          </cell>
          <cell r="D99" t="str">
            <v>율곡</v>
          </cell>
          <cell r="E99">
            <v>0</v>
          </cell>
          <cell r="F99" t="str">
            <v>미처리</v>
          </cell>
          <cell r="G99" t="str">
            <v>미처리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C100" t="str">
            <v>노루실</v>
          </cell>
          <cell r="D100" t="str">
            <v>율곡</v>
          </cell>
          <cell r="E100">
            <v>0</v>
          </cell>
          <cell r="F100" t="str">
            <v>소규모</v>
          </cell>
          <cell r="G100" t="str">
            <v>노곡</v>
          </cell>
          <cell r="H100">
            <v>2013</v>
          </cell>
          <cell r="I100">
            <v>201</v>
          </cell>
          <cell r="J100">
            <v>192</v>
          </cell>
          <cell r="K100">
            <v>188</v>
          </cell>
          <cell r="L100">
            <v>188</v>
          </cell>
          <cell r="M100">
            <v>187</v>
          </cell>
          <cell r="N100">
            <v>186</v>
          </cell>
        </row>
        <row r="101">
          <cell r="D101">
            <v>0</v>
          </cell>
          <cell r="E101">
            <v>0</v>
          </cell>
          <cell r="I101">
            <v>1124</v>
          </cell>
          <cell r="J101">
            <v>1094</v>
          </cell>
          <cell r="K101">
            <v>2024</v>
          </cell>
          <cell r="L101">
            <v>2908</v>
          </cell>
          <cell r="M101">
            <v>2885</v>
          </cell>
          <cell r="N101">
            <v>2842</v>
          </cell>
        </row>
        <row r="102">
          <cell r="C102" t="str">
            <v>옥산</v>
          </cell>
          <cell r="D102" t="str">
            <v>율곡</v>
          </cell>
          <cell r="E102">
            <v>0</v>
          </cell>
          <cell r="F102" t="str">
            <v>김천</v>
          </cell>
          <cell r="G102" t="str">
            <v>혁신도시</v>
          </cell>
          <cell r="H102">
            <v>2013</v>
          </cell>
          <cell r="I102">
            <v>314</v>
          </cell>
          <cell r="J102">
            <v>308</v>
          </cell>
          <cell r="K102">
            <v>304</v>
          </cell>
          <cell r="L102">
            <v>302</v>
          </cell>
          <cell r="M102">
            <v>296</v>
          </cell>
          <cell r="N102">
            <v>292</v>
          </cell>
        </row>
        <row r="103">
          <cell r="C103" t="str">
            <v>모산</v>
          </cell>
          <cell r="D103" t="str">
            <v>율곡</v>
          </cell>
          <cell r="E103">
            <v>0</v>
          </cell>
          <cell r="F103" t="str">
            <v>김천</v>
          </cell>
          <cell r="G103" t="str">
            <v>혁신도시</v>
          </cell>
          <cell r="H103">
            <v>2013</v>
          </cell>
          <cell r="I103">
            <v>185</v>
          </cell>
          <cell r="J103">
            <v>180</v>
          </cell>
          <cell r="K103">
            <v>178</v>
          </cell>
          <cell r="L103">
            <v>176</v>
          </cell>
          <cell r="M103">
            <v>174</v>
          </cell>
          <cell r="N103">
            <v>172</v>
          </cell>
        </row>
        <row r="104">
          <cell r="C104" t="str">
            <v>등골</v>
          </cell>
          <cell r="D104" t="str">
            <v>율곡</v>
          </cell>
          <cell r="E104">
            <v>0</v>
          </cell>
          <cell r="F104" t="str">
            <v>소규모</v>
          </cell>
          <cell r="G104" t="str">
            <v>운곡</v>
          </cell>
          <cell r="H104">
            <v>2025</v>
          </cell>
          <cell r="I104">
            <v>0</v>
          </cell>
          <cell r="J104">
            <v>0</v>
          </cell>
          <cell r="K104">
            <v>0</v>
          </cell>
          <cell r="L104">
            <v>309</v>
          </cell>
          <cell r="M104">
            <v>306</v>
          </cell>
          <cell r="N104">
            <v>302</v>
          </cell>
        </row>
        <row r="105">
          <cell r="C105" t="str">
            <v>운양</v>
          </cell>
          <cell r="D105" t="str">
            <v>율곡</v>
          </cell>
          <cell r="E105">
            <v>0</v>
          </cell>
          <cell r="F105" t="str">
            <v>미처리</v>
          </cell>
          <cell r="G105" t="str">
            <v>미처리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C106" t="str">
            <v>솔방</v>
          </cell>
          <cell r="D106" t="str">
            <v>율곡</v>
          </cell>
          <cell r="E106">
            <v>0</v>
          </cell>
          <cell r="F106" t="str">
            <v>미처리</v>
          </cell>
          <cell r="G106" t="str">
            <v>미처리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C107" t="str">
            <v>안솔방</v>
          </cell>
          <cell r="D107" t="str">
            <v>율곡</v>
          </cell>
          <cell r="E107">
            <v>0</v>
          </cell>
          <cell r="F107" t="str">
            <v>미처리</v>
          </cell>
          <cell r="G107" t="str">
            <v>미처리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C108" t="str">
            <v>살구점</v>
          </cell>
          <cell r="D108" t="str">
            <v>율곡</v>
          </cell>
          <cell r="E108">
            <v>0</v>
          </cell>
          <cell r="F108" t="str">
            <v>미처리</v>
          </cell>
          <cell r="G108" t="str">
            <v>미처리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C109" t="str">
            <v>마곡</v>
          </cell>
          <cell r="D109" t="str">
            <v>율곡</v>
          </cell>
          <cell r="E109">
            <v>0</v>
          </cell>
          <cell r="F109" t="str">
            <v>미처리</v>
          </cell>
          <cell r="G109" t="str">
            <v>미처리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C110" t="str">
            <v>섶밭</v>
          </cell>
          <cell r="D110" t="str">
            <v>부상</v>
          </cell>
          <cell r="E110">
            <v>0</v>
          </cell>
          <cell r="F110" t="str">
            <v>소규모</v>
          </cell>
          <cell r="G110" t="str">
            <v>부상월명</v>
          </cell>
          <cell r="H110">
            <v>2013</v>
          </cell>
          <cell r="I110">
            <v>300</v>
          </cell>
          <cell r="J110">
            <v>291</v>
          </cell>
          <cell r="K110">
            <v>288</v>
          </cell>
          <cell r="L110">
            <v>285</v>
          </cell>
          <cell r="M110">
            <v>283</v>
          </cell>
          <cell r="N110">
            <v>279</v>
          </cell>
        </row>
        <row r="111">
          <cell r="C111" t="str">
            <v>운봉</v>
          </cell>
          <cell r="D111" t="str">
            <v>부상</v>
          </cell>
          <cell r="E111">
            <v>0</v>
          </cell>
          <cell r="F111" t="str">
            <v>미처리</v>
          </cell>
          <cell r="G111" t="str">
            <v>미처리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C112" t="str">
            <v>동녕</v>
          </cell>
          <cell r="D112" t="str">
            <v>부상</v>
          </cell>
          <cell r="E112">
            <v>0</v>
          </cell>
          <cell r="F112" t="str">
            <v>미처리</v>
          </cell>
          <cell r="G112" t="str">
            <v>미처리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C113" t="str">
            <v>부상</v>
          </cell>
          <cell r="D113" t="str">
            <v>부상</v>
          </cell>
          <cell r="E113">
            <v>0</v>
          </cell>
          <cell r="F113" t="str">
            <v>소규모</v>
          </cell>
          <cell r="G113" t="str">
            <v>부상월명</v>
          </cell>
          <cell r="H113">
            <v>2013</v>
          </cell>
          <cell r="I113">
            <v>283</v>
          </cell>
          <cell r="J113">
            <v>275</v>
          </cell>
          <cell r="K113">
            <v>272</v>
          </cell>
          <cell r="L113">
            <v>269</v>
          </cell>
          <cell r="M113">
            <v>267</v>
          </cell>
          <cell r="N113">
            <v>263</v>
          </cell>
        </row>
        <row r="114">
          <cell r="C114" t="str">
            <v>모산골</v>
          </cell>
          <cell r="D114" t="str">
            <v>부상</v>
          </cell>
          <cell r="E114">
            <v>0</v>
          </cell>
          <cell r="F114" t="str">
            <v>소규모</v>
          </cell>
          <cell r="G114" t="str">
            <v>부상월명</v>
          </cell>
          <cell r="H114">
            <v>2013</v>
          </cell>
          <cell r="I114">
            <v>17</v>
          </cell>
          <cell r="J114">
            <v>16</v>
          </cell>
          <cell r="K114">
            <v>16</v>
          </cell>
          <cell r="L114">
            <v>16</v>
          </cell>
          <cell r="M114">
            <v>16</v>
          </cell>
          <cell r="N114">
            <v>16</v>
          </cell>
        </row>
        <row r="115">
          <cell r="C115" t="str">
            <v>사모실</v>
          </cell>
          <cell r="D115" t="str">
            <v>부상</v>
          </cell>
          <cell r="E115">
            <v>0</v>
          </cell>
          <cell r="F115" t="str">
            <v>소규모</v>
          </cell>
          <cell r="G115" t="str">
            <v>부상월명</v>
          </cell>
          <cell r="H115">
            <v>2013</v>
          </cell>
          <cell r="I115">
            <v>25</v>
          </cell>
          <cell r="J115">
            <v>24</v>
          </cell>
          <cell r="K115">
            <v>24</v>
          </cell>
          <cell r="L115">
            <v>24</v>
          </cell>
          <cell r="M115">
            <v>24</v>
          </cell>
          <cell r="N115">
            <v>23</v>
          </cell>
        </row>
        <row r="116">
          <cell r="C116" t="str">
            <v>지경</v>
          </cell>
          <cell r="D116" t="str">
            <v>부상</v>
          </cell>
          <cell r="E116">
            <v>0</v>
          </cell>
          <cell r="F116" t="str">
            <v>미처리</v>
          </cell>
          <cell r="G116" t="str">
            <v>미처리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C117" t="str">
            <v>원곡</v>
          </cell>
          <cell r="D117" t="str">
            <v>연봉</v>
          </cell>
          <cell r="E117">
            <v>0</v>
          </cell>
          <cell r="F117" t="str">
            <v>미처리</v>
          </cell>
          <cell r="G117" t="str">
            <v>미처리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C118" t="str">
            <v>갈손</v>
          </cell>
          <cell r="D118" t="str">
            <v>연봉</v>
          </cell>
          <cell r="E118">
            <v>0</v>
          </cell>
          <cell r="F118" t="str">
            <v>미처리</v>
          </cell>
          <cell r="G118" t="str">
            <v>미처리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C119" t="str">
            <v>오수</v>
          </cell>
          <cell r="D119" t="str">
            <v>연봉</v>
          </cell>
          <cell r="E119">
            <v>0</v>
          </cell>
          <cell r="F119" t="str">
            <v>미처리</v>
          </cell>
          <cell r="G119" t="str">
            <v>미처리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C120" t="str">
            <v>봉곡</v>
          </cell>
          <cell r="D120" t="str">
            <v>연봉</v>
          </cell>
          <cell r="E120">
            <v>0</v>
          </cell>
          <cell r="F120" t="str">
            <v>미처리</v>
          </cell>
          <cell r="G120" t="str">
            <v>미처리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C121" t="str">
            <v>사등</v>
          </cell>
          <cell r="D121" t="str">
            <v>연봉</v>
          </cell>
          <cell r="E121">
            <v>0</v>
          </cell>
          <cell r="F121" t="str">
            <v>미처리</v>
          </cell>
          <cell r="G121" t="str">
            <v>미처리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C122" t="str">
            <v>갈항</v>
          </cell>
          <cell r="D122" t="str">
            <v>연봉</v>
          </cell>
          <cell r="E122">
            <v>0</v>
          </cell>
          <cell r="F122" t="str">
            <v>미처리</v>
          </cell>
          <cell r="G122" t="str">
            <v>미처리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C123" t="str">
            <v>삼가</v>
          </cell>
          <cell r="D123" t="str">
            <v>연봉</v>
          </cell>
          <cell r="E123">
            <v>0</v>
          </cell>
          <cell r="F123" t="str">
            <v>미처리</v>
          </cell>
          <cell r="G123" t="str">
            <v>미처리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C124" t="str">
            <v>우장</v>
          </cell>
          <cell r="D124" t="str">
            <v>대성</v>
          </cell>
          <cell r="E124">
            <v>0</v>
          </cell>
          <cell r="F124" t="str">
            <v>미처리</v>
          </cell>
          <cell r="G124" t="str">
            <v>미처리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C125" t="str">
            <v>연봉</v>
          </cell>
          <cell r="D125" t="str">
            <v>연봉</v>
          </cell>
          <cell r="E125">
            <v>0</v>
          </cell>
          <cell r="F125" t="str">
            <v>아포</v>
          </cell>
          <cell r="G125" t="str">
            <v>아포</v>
          </cell>
          <cell r="H125">
            <v>2025</v>
          </cell>
          <cell r="I125">
            <v>0</v>
          </cell>
          <cell r="J125">
            <v>0</v>
          </cell>
          <cell r="K125">
            <v>0</v>
          </cell>
          <cell r="L125">
            <v>350</v>
          </cell>
          <cell r="M125">
            <v>347</v>
          </cell>
          <cell r="N125">
            <v>342</v>
          </cell>
        </row>
        <row r="126">
          <cell r="C126" t="str">
            <v>천동</v>
          </cell>
          <cell r="D126" t="str">
            <v>연봉</v>
          </cell>
          <cell r="E126">
            <v>0</v>
          </cell>
          <cell r="F126" t="str">
            <v>미처리</v>
          </cell>
          <cell r="G126" t="str">
            <v>미처리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C127" t="str">
            <v>초실</v>
          </cell>
          <cell r="D127" t="str">
            <v>율곡</v>
          </cell>
          <cell r="E127">
            <v>0</v>
          </cell>
          <cell r="F127" t="str">
            <v>소규모</v>
          </cell>
          <cell r="G127" t="str">
            <v>초곡</v>
          </cell>
          <cell r="H127">
            <v>2025</v>
          </cell>
          <cell r="I127">
            <v>0</v>
          </cell>
          <cell r="J127">
            <v>0</v>
          </cell>
          <cell r="K127">
            <v>0</v>
          </cell>
          <cell r="L127">
            <v>245</v>
          </cell>
          <cell r="M127">
            <v>243</v>
          </cell>
          <cell r="N127">
            <v>240</v>
          </cell>
        </row>
        <row r="128">
          <cell r="C128" t="str">
            <v>서원</v>
          </cell>
          <cell r="D128" t="str">
            <v>율곡</v>
          </cell>
          <cell r="E128">
            <v>0</v>
          </cell>
          <cell r="F128" t="str">
            <v>미처리</v>
          </cell>
          <cell r="G128" t="str">
            <v>미처리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C129" t="str">
            <v>용밭</v>
          </cell>
          <cell r="D129" t="str">
            <v>율곡</v>
          </cell>
          <cell r="E129">
            <v>0</v>
          </cell>
          <cell r="F129" t="str">
            <v>김천</v>
          </cell>
          <cell r="G129" t="str">
            <v>혁신도시</v>
          </cell>
          <cell r="H129">
            <v>2020</v>
          </cell>
          <cell r="I129">
            <v>0</v>
          </cell>
          <cell r="J129">
            <v>0</v>
          </cell>
          <cell r="K129">
            <v>537</v>
          </cell>
          <cell r="L129">
            <v>533</v>
          </cell>
          <cell r="M129">
            <v>528</v>
          </cell>
          <cell r="N129">
            <v>520</v>
          </cell>
        </row>
        <row r="130">
          <cell r="C130" t="str">
            <v>종상</v>
          </cell>
          <cell r="D130" t="str">
            <v>율곡</v>
          </cell>
          <cell r="E130">
            <v>0</v>
          </cell>
          <cell r="F130" t="str">
            <v>김천</v>
          </cell>
          <cell r="G130" t="str">
            <v>혁신도시</v>
          </cell>
          <cell r="H130">
            <v>2020</v>
          </cell>
          <cell r="I130">
            <v>0</v>
          </cell>
          <cell r="J130">
            <v>0</v>
          </cell>
          <cell r="K130">
            <v>248</v>
          </cell>
          <cell r="L130">
            <v>245</v>
          </cell>
          <cell r="M130">
            <v>243</v>
          </cell>
          <cell r="N130">
            <v>240</v>
          </cell>
        </row>
        <row r="131">
          <cell r="C131" t="str">
            <v>석정</v>
          </cell>
          <cell r="D131" t="str">
            <v>율곡</v>
          </cell>
          <cell r="E131">
            <v>0</v>
          </cell>
          <cell r="F131" t="str">
            <v>김천</v>
          </cell>
          <cell r="G131" t="str">
            <v>혁신도시</v>
          </cell>
          <cell r="H131">
            <v>2020</v>
          </cell>
          <cell r="I131">
            <v>0</v>
          </cell>
          <cell r="J131">
            <v>0</v>
          </cell>
          <cell r="K131">
            <v>157</v>
          </cell>
          <cell r="L131">
            <v>154</v>
          </cell>
          <cell r="M131">
            <v>158</v>
          </cell>
          <cell r="N131">
            <v>153</v>
          </cell>
        </row>
        <row r="132">
          <cell r="D132">
            <v>0</v>
          </cell>
          <cell r="E132">
            <v>0</v>
          </cell>
          <cell r="I132">
            <v>1490</v>
          </cell>
          <cell r="J132">
            <v>1446</v>
          </cell>
          <cell r="K132">
            <v>2225</v>
          </cell>
          <cell r="L132">
            <v>2205</v>
          </cell>
          <cell r="M132">
            <v>2185</v>
          </cell>
          <cell r="N132">
            <v>2154</v>
          </cell>
        </row>
        <row r="133">
          <cell r="C133" t="str">
            <v>횡강골</v>
          </cell>
          <cell r="D133" t="str">
            <v>대광</v>
          </cell>
          <cell r="E133">
            <v>0</v>
          </cell>
          <cell r="F133" t="str">
            <v>김천</v>
          </cell>
          <cell r="G133" t="str">
            <v>대광</v>
          </cell>
          <cell r="H133">
            <v>2020</v>
          </cell>
          <cell r="I133">
            <v>0</v>
          </cell>
          <cell r="J133">
            <v>0</v>
          </cell>
          <cell r="K133">
            <v>408</v>
          </cell>
          <cell r="L133">
            <v>404</v>
          </cell>
          <cell r="M133">
            <v>400</v>
          </cell>
          <cell r="N133">
            <v>395</v>
          </cell>
        </row>
        <row r="134">
          <cell r="C134" t="str">
            <v>오송골</v>
          </cell>
          <cell r="D134" t="str">
            <v>대광</v>
          </cell>
          <cell r="E134">
            <v>0</v>
          </cell>
          <cell r="F134" t="str">
            <v>김천</v>
          </cell>
          <cell r="G134" t="str">
            <v>대광</v>
          </cell>
          <cell r="H134">
            <v>2020</v>
          </cell>
          <cell r="I134">
            <v>0</v>
          </cell>
          <cell r="J134">
            <v>0</v>
          </cell>
          <cell r="K134">
            <v>107</v>
          </cell>
          <cell r="L134">
            <v>106</v>
          </cell>
          <cell r="M134">
            <v>105</v>
          </cell>
          <cell r="N134">
            <v>103</v>
          </cell>
        </row>
        <row r="135">
          <cell r="C135" t="str">
            <v>상신</v>
          </cell>
          <cell r="D135" t="str">
            <v>아천</v>
          </cell>
          <cell r="E135">
            <v>0</v>
          </cell>
          <cell r="F135" t="str">
            <v>김천</v>
          </cell>
          <cell r="G135" t="str">
            <v>대광</v>
          </cell>
          <cell r="H135">
            <v>2020</v>
          </cell>
          <cell r="I135">
            <v>0</v>
          </cell>
          <cell r="J135">
            <v>0</v>
          </cell>
          <cell r="K135">
            <v>179</v>
          </cell>
          <cell r="L135">
            <v>178</v>
          </cell>
          <cell r="M135">
            <v>176</v>
          </cell>
          <cell r="N135">
            <v>174</v>
          </cell>
        </row>
        <row r="136">
          <cell r="C136" t="str">
            <v>오룡골</v>
          </cell>
          <cell r="D136" t="str">
            <v>아천</v>
          </cell>
          <cell r="E136">
            <v>0</v>
          </cell>
          <cell r="F136" t="str">
            <v>미처리</v>
          </cell>
          <cell r="G136" t="str">
            <v>미처리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C137" t="str">
            <v>곰내기</v>
          </cell>
          <cell r="D137" t="str">
            <v>아천</v>
          </cell>
          <cell r="E137">
            <v>0</v>
          </cell>
          <cell r="F137" t="str">
            <v>김천</v>
          </cell>
          <cell r="G137" t="str">
            <v>대광</v>
          </cell>
          <cell r="H137">
            <v>2020</v>
          </cell>
          <cell r="I137">
            <v>0</v>
          </cell>
          <cell r="J137">
            <v>0</v>
          </cell>
          <cell r="K137">
            <v>101</v>
          </cell>
          <cell r="L137">
            <v>100</v>
          </cell>
          <cell r="M137">
            <v>99</v>
          </cell>
          <cell r="N137">
            <v>98</v>
          </cell>
        </row>
        <row r="138">
          <cell r="C138" t="str">
            <v>독술</v>
          </cell>
          <cell r="D138" t="str">
            <v>아천</v>
          </cell>
          <cell r="E138">
            <v>0</v>
          </cell>
          <cell r="F138" t="str">
            <v>미처리</v>
          </cell>
          <cell r="G138" t="str">
            <v>미처리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C139" t="str">
            <v>자방</v>
          </cell>
          <cell r="D139" t="str">
            <v>아천</v>
          </cell>
          <cell r="E139">
            <v>0</v>
          </cell>
          <cell r="F139" t="str">
            <v>미처리</v>
          </cell>
          <cell r="G139" t="str">
            <v>미처리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C140" t="str">
            <v>터골</v>
          </cell>
          <cell r="D140" t="str">
            <v>아천</v>
          </cell>
          <cell r="E140">
            <v>0</v>
          </cell>
          <cell r="F140" t="str">
            <v>미처리</v>
          </cell>
          <cell r="G140" t="str">
            <v>미처리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C141" t="str">
            <v>서부</v>
          </cell>
          <cell r="D141" t="str">
            <v>외현</v>
          </cell>
          <cell r="E141">
            <v>0</v>
          </cell>
          <cell r="F141" t="str">
            <v>소규모</v>
          </cell>
          <cell r="G141" t="str">
            <v>양천</v>
          </cell>
          <cell r="H141">
            <v>2013</v>
          </cell>
          <cell r="I141">
            <v>348</v>
          </cell>
          <cell r="J141">
            <v>338</v>
          </cell>
          <cell r="K141">
            <v>334</v>
          </cell>
          <cell r="L141">
            <v>331</v>
          </cell>
          <cell r="M141">
            <v>328</v>
          </cell>
          <cell r="N141">
            <v>323</v>
          </cell>
        </row>
        <row r="142">
          <cell r="C142" t="str">
            <v>교동(개령)</v>
          </cell>
          <cell r="D142" t="str">
            <v>외현</v>
          </cell>
          <cell r="E142">
            <v>0</v>
          </cell>
          <cell r="F142" t="str">
            <v>소규모</v>
          </cell>
          <cell r="G142" t="str">
            <v>양천</v>
          </cell>
          <cell r="H142">
            <v>2013</v>
          </cell>
          <cell r="I142">
            <v>284</v>
          </cell>
          <cell r="J142">
            <v>276</v>
          </cell>
          <cell r="K142">
            <v>273</v>
          </cell>
          <cell r="L142">
            <v>270</v>
          </cell>
          <cell r="M142">
            <v>268</v>
          </cell>
          <cell r="N142">
            <v>264</v>
          </cell>
        </row>
        <row r="143">
          <cell r="C143" t="str">
            <v>구교</v>
          </cell>
          <cell r="D143" t="str">
            <v>외현</v>
          </cell>
          <cell r="E143">
            <v>0</v>
          </cell>
          <cell r="F143" t="str">
            <v>소규모</v>
          </cell>
          <cell r="G143" t="str">
            <v>양천</v>
          </cell>
          <cell r="H143">
            <v>2013</v>
          </cell>
          <cell r="I143">
            <v>188</v>
          </cell>
          <cell r="J143">
            <v>182</v>
          </cell>
          <cell r="K143">
            <v>180</v>
          </cell>
          <cell r="L143">
            <v>179</v>
          </cell>
          <cell r="M143">
            <v>177</v>
          </cell>
          <cell r="N143">
            <v>175</v>
          </cell>
        </row>
        <row r="144">
          <cell r="C144" t="str">
            <v>양천</v>
          </cell>
          <cell r="D144" t="str">
            <v>외현</v>
          </cell>
          <cell r="E144">
            <v>0</v>
          </cell>
          <cell r="F144" t="str">
            <v>소규모</v>
          </cell>
          <cell r="G144" t="str">
            <v>양천</v>
          </cell>
          <cell r="H144">
            <v>2013</v>
          </cell>
          <cell r="I144">
            <v>307</v>
          </cell>
          <cell r="J144">
            <v>298</v>
          </cell>
          <cell r="K144">
            <v>295</v>
          </cell>
          <cell r="L144">
            <v>292</v>
          </cell>
          <cell r="M144">
            <v>289</v>
          </cell>
          <cell r="N144">
            <v>285</v>
          </cell>
        </row>
        <row r="145">
          <cell r="C145" t="str">
            <v>광의</v>
          </cell>
          <cell r="D145" t="str">
            <v>외현</v>
          </cell>
          <cell r="E145">
            <v>0</v>
          </cell>
          <cell r="F145" t="str">
            <v>미처리</v>
          </cell>
          <cell r="G145" t="str">
            <v>미처리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C146" t="str">
            <v>빗내</v>
          </cell>
          <cell r="D146" t="str">
            <v>외현</v>
          </cell>
          <cell r="E146">
            <v>0</v>
          </cell>
          <cell r="F146" t="str">
            <v>소규모</v>
          </cell>
          <cell r="G146" t="str">
            <v>빗내</v>
          </cell>
          <cell r="H146">
            <v>2013</v>
          </cell>
          <cell r="I146">
            <v>199</v>
          </cell>
          <cell r="J146">
            <v>193</v>
          </cell>
          <cell r="K146">
            <v>191</v>
          </cell>
          <cell r="L146">
            <v>189</v>
          </cell>
          <cell r="M146">
            <v>188</v>
          </cell>
          <cell r="N146">
            <v>185</v>
          </cell>
        </row>
        <row r="147">
          <cell r="C147" t="str">
            <v>남밭</v>
          </cell>
          <cell r="D147" t="str">
            <v>외현</v>
          </cell>
          <cell r="E147">
            <v>0</v>
          </cell>
          <cell r="F147" t="str">
            <v>소규모</v>
          </cell>
          <cell r="G147" t="str">
            <v>남밭</v>
          </cell>
          <cell r="H147">
            <v>2013</v>
          </cell>
          <cell r="I147">
            <v>164</v>
          </cell>
          <cell r="J147">
            <v>159</v>
          </cell>
          <cell r="K147">
            <v>157</v>
          </cell>
          <cell r="L147">
            <v>156</v>
          </cell>
          <cell r="M147">
            <v>155</v>
          </cell>
          <cell r="N147">
            <v>152</v>
          </cell>
        </row>
        <row r="148">
          <cell r="C148" t="str">
            <v>대양묘</v>
          </cell>
          <cell r="D148" t="str">
            <v>외현</v>
          </cell>
          <cell r="E148">
            <v>0</v>
          </cell>
          <cell r="F148" t="str">
            <v>미처리</v>
          </cell>
          <cell r="G148" t="str">
            <v>미처리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D149">
            <v>0</v>
          </cell>
          <cell r="E149">
            <v>0</v>
          </cell>
          <cell r="I149">
            <v>457</v>
          </cell>
          <cell r="J149">
            <v>443</v>
          </cell>
          <cell r="K149">
            <v>1591</v>
          </cell>
          <cell r="L149">
            <v>2583</v>
          </cell>
          <cell r="M149">
            <v>2557</v>
          </cell>
          <cell r="N149">
            <v>2519</v>
          </cell>
        </row>
        <row r="150">
          <cell r="C150" t="str">
            <v>보광</v>
          </cell>
          <cell r="D150" t="str">
            <v>외현</v>
          </cell>
          <cell r="E150">
            <v>0</v>
          </cell>
          <cell r="F150" t="str">
            <v>소규모</v>
          </cell>
          <cell r="G150" t="str">
            <v>보광</v>
          </cell>
          <cell r="H150">
            <v>2013</v>
          </cell>
          <cell r="I150">
            <v>235</v>
          </cell>
          <cell r="J150">
            <v>228</v>
          </cell>
          <cell r="K150">
            <v>226</v>
          </cell>
          <cell r="L150">
            <v>224</v>
          </cell>
          <cell r="M150">
            <v>221</v>
          </cell>
          <cell r="N150">
            <v>218</v>
          </cell>
        </row>
        <row r="151">
          <cell r="C151" t="str">
            <v>나아골</v>
          </cell>
          <cell r="D151" t="str">
            <v>아천</v>
          </cell>
          <cell r="E151">
            <v>0</v>
          </cell>
          <cell r="F151" t="str">
            <v>소규모</v>
          </cell>
          <cell r="G151" t="str">
            <v>구야</v>
          </cell>
          <cell r="H151">
            <v>2025</v>
          </cell>
          <cell r="I151">
            <v>0</v>
          </cell>
          <cell r="J151">
            <v>0</v>
          </cell>
          <cell r="K151">
            <v>0</v>
          </cell>
          <cell r="L151">
            <v>290</v>
          </cell>
          <cell r="M151">
            <v>286</v>
          </cell>
          <cell r="N151">
            <v>281</v>
          </cell>
        </row>
        <row r="152">
          <cell r="C152" t="str">
            <v>구례실</v>
          </cell>
          <cell r="D152" t="str">
            <v>아천</v>
          </cell>
          <cell r="E152">
            <v>0</v>
          </cell>
          <cell r="F152" t="str">
            <v>소규모</v>
          </cell>
          <cell r="G152" t="str">
            <v>구야</v>
          </cell>
          <cell r="H152">
            <v>2025</v>
          </cell>
          <cell r="I152">
            <v>0</v>
          </cell>
          <cell r="J152">
            <v>0</v>
          </cell>
          <cell r="K152">
            <v>0</v>
          </cell>
          <cell r="L152">
            <v>253</v>
          </cell>
          <cell r="M152">
            <v>251</v>
          </cell>
          <cell r="N152">
            <v>247</v>
          </cell>
        </row>
        <row r="153">
          <cell r="C153" t="str">
            <v>상군</v>
          </cell>
          <cell r="D153" t="str">
            <v>아천</v>
          </cell>
          <cell r="E153">
            <v>0</v>
          </cell>
          <cell r="F153" t="str">
            <v>미처리</v>
          </cell>
          <cell r="G153" t="str">
            <v>미처리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C154" t="str">
            <v>하군</v>
          </cell>
          <cell r="D154" t="str">
            <v>아천</v>
          </cell>
          <cell r="E154">
            <v>0</v>
          </cell>
          <cell r="F154" t="str">
            <v>미처리</v>
          </cell>
          <cell r="G154" t="str">
            <v>미처리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C155" t="str">
            <v>본리</v>
          </cell>
          <cell r="D155" t="str">
            <v>아천</v>
          </cell>
          <cell r="E155">
            <v>0</v>
          </cell>
          <cell r="F155" t="str">
            <v>미처리</v>
          </cell>
          <cell r="G155" t="str">
            <v>미처리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C156" t="str">
            <v>고도리</v>
          </cell>
          <cell r="D156" t="str">
            <v>아천</v>
          </cell>
          <cell r="E156">
            <v>0</v>
          </cell>
          <cell r="F156" t="str">
            <v>미처리</v>
          </cell>
          <cell r="G156" t="str">
            <v>미처리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C157" t="str">
            <v>여무</v>
          </cell>
          <cell r="D157" t="str">
            <v>아천</v>
          </cell>
          <cell r="E157">
            <v>0</v>
          </cell>
          <cell r="F157" t="str">
            <v>소규모</v>
          </cell>
          <cell r="G157" t="str">
            <v>문무</v>
          </cell>
          <cell r="H157">
            <v>2025</v>
          </cell>
          <cell r="I157">
            <v>0</v>
          </cell>
          <cell r="J157">
            <v>0</v>
          </cell>
          <cell r="K157">
            <v>0</v>
          </cell>
          <cell r="L157">
            <v>220</v>
          </cell>
          <cell r="M157">
            <v>218</v>
          </cell>
          <cell r="N157">
            <v>215</v>
          </cell>
        </row>
        <row r="158">
          <cell r="C158" t="str">
            <v>남실</v>
          </cell>
          <cell r="D158" t="str">
            <v>아천</v>
          </cell>
          <cell r="E158">
            <v>0</v>
          </cell>
          <cell r="F158" t="str">
            <v>소규모</v>
          </cell>
          <cell r="G158" t="str">
            <v>남곡</v>
          </cell>
          <cell r="H158">
            <v>2025</v>
          </cell>
          <cell r="I158">
            <v>0</v>
          </cell>
          <cell r="J158">
            <v>0</v>
          </cell>
          <cell r="K158">
            <v>0</v>
          </cell>
          <cell r="L158">
            <v>243</v>
          </cell>
          <cell r="M158">
            <v>241</v>
          </cell>
          <cell r="N158">
            <v>238</v>
          </cell>
        </row>
        <row r="159">
          <cell r="C159" t="str">
            <v>송문</v>
          </cell>
          <cell r="D159" t="str">
            <v>외현</v>
          </cell>
          <cell r="E159">
            <v>0</v>
          </cell>
          <cell r="F159" t="str">
            <v>미처리</v>
          </cell>
          <cell r="G159" t="str">
            <v>미처리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C160" t="str">
            <v>성북골</v>
          </cell>
          <cell r="D160" t="str">
            <v>외현</v>
          </cell>
          <cell r="E160">
            <v>0</v>
          </cell>
          <cell r="F160" t="str">
            <v>미처리</v>
          </cell>
          <cell r="G160" t="str">
            <v>미처리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C161" t="str">
            <v>노오래</v>
          </cell>
          <cell r="D161" t="str">
            <v>외현</v>
          </cell>
          <cell r="E161">
            <v>0</v>
          </cell>
          <cell r="F161" t="str">
            <v>미처리</v>
          </cell>
          <cell r="G161" t="str">
            <v>미처리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C162" t="str">
            <v>가매실</v>
          </cell>
          <cell r="D162" t="str">
            <v>외현</v>
          </cell>
          <cell r="E162">
            <v>0</v>
          </cell>
          <cell r="F162" t="str">
            <v>소규모</v>
          </cell>
          <cell r="G162" t="str">
            <v>던돌마</v>
          </cell>
          <cell r="H162">
            <v>2020</v>
          </cell>
          <cell r="I162">
            <v>0</v>
          </cell>
          <cell r="J162">
            <v>0</v>
          </cell>
          <cell r="K162">
            <v>121</v>
          </cell>
          <cell r="L162">
            <v>120</v>
          </cell>
          <cell r="M162">
            <v>119</v>
          </cell>
          <cell r="N162">
            <v>117</v>
          </cell>
        </row>
        <row r="163">
          <cell r="C163" t="str">
            <v>삼봉</v>
          </cell>
          <cell r="D163" t="str">
            <v>외현</v>
          </cell>
          <cell r="E163">
            <v>0</v>
          </cell>
          <cell r="F163" t="str">
            <v>소규모</v>
          </cell>
          <cell r="G163" t="str">
            <v>던돌마</v>
          </cell>
          <cell r="H163">
            <v>2020</v>
          </cell>
          <cell r="I163">
            <v>0</v>
          </cell>
          <cell r="J163">
            <v>0</v>
          </cell>
          <cell r="K163">
            <v>185</v>
          </cell>
          <cell r="L163">
            <v>184</v>
          </cell>
          <cell r="M163">
            <v>182</v>
          </cell>
          <cell r="N163">
            <v>179</v>
          </cell>
        </row>
        <row r="164">
          <cell r="C164" t="str">
            <v>오성</v>
          </cell>
          <cell r="D164" t="str">
            <v>외현</v>
          </cell>
          <cell r="E164">
            <v>0</v>
          </cell>
          <cell r="F164" t="str">
            <v>미처리</v>
          </cell>
          <cell r="G164" t="str">
            <v>미처리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C165" t="str">
            <v>가척</v>
          </cell>
          <cell r="D165" t="str">
            <v>외현</v>
          </cell>
          <cell r="E165">
            <v>0</v>
          </cell>
          <cell r="F165" t="str">
            <v>미처리</v>
          </cell>
          <cell r="G165" t="str">
            <v>미처리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C166" t="str">
            <v>장내</v>
          </cell>
          <cell r="D166" t="str">
            <v>외현</v>
          </cell>
          <cell r="E166">
            <v>0</v>
          </cell>
          <cell r="F166" t="str">
            <v>미처리</v>
          </cell>
          <cell r="G166" t="str">
            <v>미처리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C167" t="str">
            <v>탄동</v>
          </cell>
          <cell r="D167" t="str">
            <v>외현</v>
          </cell>
          <cell r="E167">
            <v>0</v>
          </cell>
          <cell r="F167" t="str">
            <v>미처리</v>
          </cell>
          <cell r="G167" t="str">
            <v>미처리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C168" t="str">
            <v>신풍</v>
          </cell>
          <cell r="D168" t="str">
            <v>외현</v>
          </cell>
          <cell r="E168">
            <v>0</v>
          </cell>
          <cell r="F168" t="str">
            <v>소규모</v>
          </cell>
          <cell r="G168" t="str">
            <v>덕남</v>
          </cell>
          <cell r="H168">
            <v>2020</v>
          </cell>
          <cell r="I168">
            <v>0</v>
          </cell>
          <cell r="J168">
            <v>0</v>
          </cell>
          <cell r="K168">
            <v>188</v>
          </cell>
          <cell r="L168">
            <v>186</v>
          </cell>
          <cell r="M168">
            <v>185</v>
          </cell>
          <cell r="N168">
            <v>182</v>
          </cell>
        </row>
        <row r="169">
          <cell r="C169" t="str">
            <v>시술</v>
          </cell>
          <cell r="D169" t="str">
            <v>외현</v>
          </cell>
          <cell r="E169">
            <v>0</v>
          </cell>
          <cell r="F169" t="str">
            <v>소규모</v>
          </cell>
          <cell r="G169" t="str">
            <v>덕남</v>
          </cell>
          <cell r="H169">
            <v>2020</v>
          </cell>
          <cell r="I169">
            <v>0</v>
          </cell>
          <cell r="J169">
            <v>0</v>
          </cell>
          <cell r="K169">
            <v>183</v>
          </cell>
          <cell r="L169">
            <v>182</v>
          </cell>
          <cell r="M169">
            <v>180</v>
          </cell>
          <cell r="N169">
            <v>177</v>
          </cell>
        </row>
        <row r="170">
          <cell r="C170" t="str">
            <v>안마</v>
          </cell>
          <cell r="D170" t="str">
            <v>외현</v>
          </cell>
          <cell r="E170">
            <v>0</v>
          </cell>
          <cell r="F170" t="str">
            <v>소규모</v>
          </cell>
          <cell r="G170" t="str">
            <v>덕남</v>
          </cell>
          <cell r="H170">
            <v>2020</v>
          </cell>
          <cell r="I170">
            <v>0</v>
          </cell>
          <cell r="J170">
            <v>0</v>
          </cell>
          <cell r="K170">
            <v>126</v>
          </cell>
          <cell r="L170">
            <v>125</v>
          </cell>
          <cell r="M170">
            <v>123</v>
          </cell>
          <cell r="N170">
            <v>122</v>
          </cell>
        </row>
        <row r="171">
          <cell r="C171" t="str">
            <v>완동</v>
          </cell>
          <cell r="D171" t="str">
            <v>외현</v>
          </cell>
          <cell r="E171">
            <v>0</v>
          </cell>
          <cell r="F171" t="str">
            <v>소규모</v>
          </cell>
          <cell r="G171" t="str">
            <v>덕남</v>
          </cell>
          <cell r="H171">
            <v>2020</v>
          </cell>
          <cell r="I171">
            <v>0</v>
          </cell>
          <cell r="J171">
            <v>0</v>
          </cell>
          <cell r="K171">
            <v>126</v>
          </cell>
          <cell r="L171">
            <v>125</v>
          </cell>
          <cell r="M171">
            <v>123</v>
          </cell>
          <cell r="N171">
            <v>122</v>
          </cell>
        </row>
        <row r="172">
          <cell r="C172" t="str">
            <v>배시내</v>
          </cell>
          <cell r="D172" t="str">
            <v>외현</v>
          </cell>
          <cell r="E172">
            <v>0</v>
          </cell>
          <cell r="F172" t="str">
            <v>소규모</v>
          </cell>
          <cell r="G172" t="str">
            <v>배시내</v>
          </cell>
          <cell r="H172">
            <v>2013</v>
          </cell>
          <cell r="I172">
            <v>222</v>
          </cell>
          <cell r="J172">
            <v>215</v>
          </cell>
          <cell r="K172">
            <v>213</v>
          </cell>
          <cell r="L172">
            <v>211</v>
          </cell>
          <cell r="M172">
            <v>209</v>
          </cell>
          <cell r="N172">
            <v>206</v>
          </cell>
        </row>
        <row r="173">
          <cell r="C173" t="str">
            <v>북성</v>
          </cell>
          <cell r="D173" t="str">
            <v>외현</v>
          </cell>
          <cell r="E173">
            <v>0</v>
          </cell>
          <cell r="F173" t="str">
            <v>소규모</v>
          </cell>
          <cell r="G173" t="str">
            <v>덕남</v>
          </cell>
          <cell r="H173">
            <v>2020</v>
          </cell>
          <cell r="I173">
            <v>0</v>
          </cell>
          <cell r="J173">
            <v>0</v>
          </cell>
          <cell r="K173">
            <v>54</v>
          </cell>
          <cell r="L173">
            <v>53</v>
          </cell>
          <cell r="M173">
            <v>53</v>
          </cell>
          <cell r="N173">
            <v>52</v>
          </cell>
        </row>
        <row r="174">
          <cell r="C174" t="str">
            <v>명천</v>
          </cell>
          <cell r="D174" t="str">
            <v>외현</v>
          </cell>
          <cell r="E174">
            <v>0</v>
          </cell>
          <cell r="F174" t="str">
            <v>소규모</v>
          </cell>
          <cell r="G174" t="str">
            <v>덕남</v>
          </cell>
          <cell r="H174">
            <v>2020</v>
          </cell>
          <cell r="I174">
            <v>0</v>
          </cell>
          <cell r="J174">
            <v>0</v>
          </cell>
          <cell r="K174">
            <v>117</v>
          </cell>
          <cell r="L174">
            <v>116</v>
          </cell>
          <cell r="M174">
            <v>115</v>
          </cell>
          <cell r="N174">
            <v>113</v>
          </cell>
        </row>
        <row r="175">
          <cell r="C175" t="str">
            <v>명창</v>
          </cell>
          <cell r="D175" t="str">
            <v>외현</v>
          </cell>
          <cell r="E175">
            <v>0</v>
          </cell>
          <cell r="F175" t="str">
            <v>소규모</v>
          </cell>
          <cell r="G175" t="str">
            <v>덕남</v>
          </cell>
          <cell r="H175">
            <v>2020</v>
          </cell>
          <cell r="I175">
            <v>0</v>
          </cell>
          <cell r="J175">
            <v>0</v>
          </cell>
          <cell r="K175">
            <v>52</v>
          </cell>
          <cell r="L175">
            <v>51</v>
          </cell>
          <cell r="M175">
            <v>51</v>
          </cell>
          <cell r="N175">
            <v>50</v>
          </cell>
        </row>
        <row r="176">
          <cell r="C176" t="str">
            <v>대양</v>
          </cell>
          <cell r="D176" t="str">
            <v>외현</v>
          </cell>
          <cell r="E176">
            <v>0</v>
          </cell>
          <cell r="F176" t="str">
            <v>미처리</v>
          </cell>
          <cell r="G176" t="str">
            <v>미처리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C177" t="str">
            <v>천동(감문)</v>
          </cell>
          <cell r="D177" t="str">
            <v>외현</v>
          </cell>
          <cell r="E177">
            <v>0</v>
          </cell>
          <cell r="F177" t="str">
            <v>미처리</v>
          </cell>
          <cell r="G177" t="str">
            <v>미처리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D178">
            <v>0</v>
          </cell>
          <cell r="E178">
            <v>0</v>
          </cell>
          <cell r="I178">
            <v>1610</v>
          </cell>
          <cell r="J178">
            <v>1569</v>
          </cell>
          <cell r="K178">
            <v>3437</v>
          </cell>
          <cell r="L178">
            <v>3656</v>
          </cell>
          <cell r="M178">
            <v>3623</v>
          </cell>
          <cell r="N178">
            <v>3572</v>
          </cell>
        </row>
        <row r="179">
          <cell r="C179" t="str">
            <v>아천</v>
          </cell>
          <cell r="D179" t="str">
            <v>아천</v>
          </cell>
          <cell r="E179">
            <v>0</v>
          </cell>
          <cell r="F179" t="str">
            <v>김천</v>
          </cell>
          <cell r="G179" t="str">
            <v>어모</v>
          </cell>
          <cell r="H179">
            <v>2013</v>
          </cell>
          <cell r="I179">
            <v>398</v>
          </cell>
          <cell r="J179">
            <v>386</v>
          </cell>
          <cell r="K179">
            <v>382</v>
          </cell>
          <cell r="L179">
            <v>379</v>
          </cell>
          <cell r="M179">
            <v>375</v>
          </cell>
          <cell r="N179">
            <v>370</v>
          </cell>
        </row>
        <row r="180">
          <cell r="C180" t="str">
            <v>어모</v>
          </cell>
          <cell r="D180" t="str">
            <v>아천</v>
          </cell>
          <cell r="E180">
            <v>0</v>
          </cell>
          <cell r="F180" t="str">
            <v>김천</v>
          </cell>
          <cell r="G180" t="str">
            <v>어모</v>
          </cell>
          <cell r="H180">
            <v>2013</v>
          </cell>
          <cell r="I180">
            <v>147</v>
          </cell>
          <cell r="J180">
            <v>143</v>
          </cell>
          <cell r="K180">
            <v>141</v>
          </cell>
          <cell r="L180">
            <v>140</v>
          </cell>
          <cell r="M180">
            <v>139</v>
          </cell>
          <cell r="N180">
            <v>137</v>
          </cell>
        </row>
        <row r="181">
          <cell r="C181" t="str">
            <v>문화마을</v>
          </cell>
          <cell r="D181" t="str">
            <v>아천</v>
          </cell>
          <cell r="E181">
            <v>0</v>
          </cell>
          <cell r="F181" t="str">
            <v>김천</v>
          </cell>
          <cell r="G181" t="str">
            <v>어모</v>
          </cell>
          <cell r="H181">
            <v>2013</v>
          </cell>
          <cell r="I181">
            <v>889</v>
          </cell>
          <cell r="J181">
            <v>868</v>
          </cell>
          <cell r="K181">
            <v>858</v>
          </cell>
          <cell r="L181">
            <v>850</v>
          </cell>
          <cell r="M181">
            <v>838</v>
          </cell>
          <cell r="N181">
            <v>826</v>
          </cell>
        </row>
        <row r="182">
          <cell r="C182" t="str">
            <v>노리기</v>
          </cell>
          <cell r="D182" t="str">
            <v>아천</v>
          </cell>
          <cell r="E182">
            <v>0</v>
          </cell>
          <cell r="F182" t="str">
            <v>소규모</v>
          </cell>
          <cell r="G182" t="str">
            <v>옥율</v>
          </cell>
          <cell r="H182">
            <v>2025</v>
          </cell>
          <cell r="I182">
            <v>0</v>
          </cell>
          <cell r="J182">
            <v>0</v>
          </cell>
          <cell r="K182">
            <v>0</v>
          </cell>
          <cell r="L182">
            <v>247</v>
          </cell>
          <cell r="M182">
            <v>245</v>
          </cell>
          <cell r="N182">
            <v>241</v>
          </cell>
        </row>
        <row r="183">
          <cell r="C183" t="str">
            <v>밤주골</v>
          </cell>
          <cell r="D183" t="str">
            <v>아천</v>
          </cell>
          <cell r="E183">
            <v>0</v>
          </cell>
          <cell r="F183" t="str">
            <v>미처리</v>
          </cell>
          <cell r="G183" t="str">
            <v>미처리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C184" t="str">
            <v>자락내</v>
          </cell>
          <cell r="D184" t="str">
            <v>아천</v>
          </cell>
          <cell r="E184">
            <v>0</v>
          </cell>
          <cell r="F184" t="str">
            <v>미처리</v>
          </cell>
          <cell r="G184" t="str">
            <v>미처리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C185" t="str">
            <v>상남</v>
          </cell>
          <cell r="D185" t="str">
            <v>아천</v>
          </cell>
          <cell r="E185">
            <v>0</v>
          </cell>
          <cell r="F185" t="str">
            <v>김천</v>
          </cell>
          <cell r="G185" t="str">
            <v>어모</v>
          </cell>
          <cell r="H185">
            <v>2020</v>
          </cell>
          <cell r="I185">
            <v>0</v>
          </cell>
          <cell r="J185">
            <v>0</v>
          </cell>
          <cell r="K185">
            <v>197</v>
          </cell>
          <cell r="L185">
            <v>195</v>
          </cell>
          <cell r="M185">
            <v>193</v>
          </cell>
          <cell r="N185">
            <v>190</v>
          </cell>
        </row>
        <row r="186">
          <cell r="C186" t="str">
            <v>하남</v>
          </cell>
          <cell r="D186" t="str">
            <v>아천</v>
          </cell>
          <cell r="E186">
            <v>0</v>
          </cell>
          <cell r="F186" t="str">
            <v>김천</v>
          </cell>
          <cell r="G186" t="str">
            <v>어모</v>
          </cell>
          <cell r="H186">
            <v>2020</v>
          </cell>
          <cell r="I186">
            <v>0</v>
          </cell>
          <cell r="J186">
            <v>0</v>
          </cell>
          <cell r="K186">
            <v>148</v>
          </cell>
          <cell r="L186">
            <v>146</v>
          </cell>
          <cell r="M186">
            <v>145</v>
          </cell>
          <cell r="N186">
            <v>143</v>
          </cell>
        </row>
        <row r="187">
          <cell r="C187" t="str">
            <v>모산</v>
          </cell>
          <cell r="D187" t="str">
            <v>아천</v>
          </cell>
          <cell r="E187">
            <v>0</v>
          </cell>
          <cell r="F187" t="str">
            <v>미처리</v>
          </cell>
          <cell r="G187" t="str">
            <v>미처리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C188" t="str">
            <v>동산</v>
          </cell>
          <cell r="D188" t="str">
            <v>아천</v>
          </cell>
          <cell r="E188">
            <v>0</v>
          </cell>
          <cell r="F188" t="str">
            <v>미처리</v>
          </cell>
          <cell r="G188" t="str">
            <v>미처리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C189" t="str">
            <v>진목</v>
          </cell>
          <cell r="D189" t="str">
            <v>아천</v>
          </cell>
          <cell r="E189">
            <v>0</v>
          </cell>
          <cell r="F189" t="str">
            <v>미처리</v>
          </cell>
          <cell r="G189" t="str">
            <v>미처리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C190" t="str">
            <v>도구머리</v>
          </cell>
          <cell r="D190" t="str">
            <v>아천</v>
          </cell>
          <cell r="E190">
            <v>0</v>
          </cell>
          <cell r="F190" t="str">
            <v>미처리</v>
          </cell>
          <cell r="G190" t="str">
            <v>미처리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C191" t="str">
            <v>오청계</v>
          </cell>
          <cell r="D191" t="str">
            <v>아천</v>
          </cell>
          <cell r="E191">
            <v>0</v>
          </cell>
          <cell r="F191" t="str">
            <v>미처리</v>
          </cell>
          <cell r="G191" t="str">
            <v>미처리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C192" t="str">
            <v>하덕</v>
          </cell>
          <cell r="D192" t="str">
            <v>아천</v>
          </cell>
          <cell r="E192">
            <v>0</v>
          </cell>
          <cell r="F192" t="str">
            <v>미처리</v>
          </cell>
          <cell r="G192" t="str">
            <v>미처리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C193" t="str">
            <v>들말</v>
          </cell>
          <cell r="D193" t="str">
            <v>아천</v>
          </cell>
          <cell r="E193">
            <v>0</v>
          </cell>
          <cell r="F193" t="str">
            <v>미처리</v>
          </cell>
          <cell r="G193" t="str">
            <v>미처리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C194" t="str">
            <v>들미기</v>
          </cell>
          <cell r="D194" t="str">
            <v>아천</v>
          </cell>
          <cell r="E194">
            <v>0</v>
          </cell>
          <cell r="F194" t="str">
            <v>미처리</v>
          </cell>
          <cell r="G194" t="str">
            <v>미처리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C195" t="str">
            <v>상덕</v>
          </cell>
          <cell r="D195" t="str">
            <v>아천</v>
          </cell>
          <cell r="E195">
            <v>0</v>
          </cell>
          <cell r="F195" t="str">
            <v>소규모</v>
          </cell>
          <cell r="G195" t="str">
            <v>덕마</v>
          </cell>
          <cell r="H195">
            <v>2013</v>
          </cell>
          <cell r="I195">
            <v>81</v>
          </cell>
          <cell r="J195">
            <v>79</v>
          </cell>
          <cell r="K195">
            <v>78</v>
          </cell>
          <cell r="L195">
            <v>77</v>
          </cell>
          <cell r="M195">
            <v>76</v>
          </cell>
          <cell r="N195">
            <v>75</v>
          </cell>
        </row>
        <row r="196">
          <cell r="C196" t="str">
            <v>못안</v>
          </cell>
          <cell r="D196" t="str">
            <v>아천</v>
          </cell>
          <cell r="E196">
            <v>0</v>
          </cell>
          <cell r="F196" t="str">
            <v>미처리</v>
          </cell>
          <cell r="G196" t="str">
            <v>미처리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C197" t="str">
            <v>갈마</v>
          </cell>
          <cell r="D197" t="str">
            <v>아천</v>
          </cell>
          <cell r="E197">
            <v>0</v>
          </cell>
          <cell r="F197" t="str">
            <v>소규모</v>
          </cell>
          <cell r="G197" t="str">
            <v>갈마</v>
          </cell>
          <cell r="H197">
            <v>2013</v>
          </cell>
          <cell r="I197">
            <v>48</v>
          </cell>
          <cell r="J197">
            <v>47</v>
          </cell>
          <cell r="K197">
            <v>46</v>
          </cell>
          <cell r="L197">
            <v>46</v>
          </cell>
          <cell r="M197">
            <v>45</v>
          </cell>
          <cell r="N197">
            <v>45</v>
          </cell>
        </row>
        <row r="198">
          <cell r="C198" t="str">
            <v>신풍(어모)</v>
          </cell>
          <cell r="D198" t="str">
            <v>아천</v>
          </cell>
          <cell r="E198">
            <v>0</v>
          </cell>
          <cell r="F198" t="str">
            <v>소규모</v>
          </cell>
          <cell r="G198" t="str">
            <v>신풍</v>
          </cell>
          <cell r="H198">
            <v>2013</v>
          </cell>
          <cell r="I198">
            <v>47</v>
          </cell>
          <cell r="J198">
            <v>46</v>
          </cell>
          <cell r="K198">
            <v>45</v>
          </cell>
          <cell r="L198">
            <v>45</v>
          </cell>
          <cell r="M198">
            <v>44</v>
          </cell>
          <cell r="N198">
            <v>44</v>
          </cell>
        </row>
        <row r="199">
          <cell r="C199" t="str">
            <v>하현</v>
          </cell>
          <cell r="D199" t="str">
            <v>아천</v>
          </cell>
          <cell r="E199">
            <v>0</v>
          </cell>
          <cell r="F199" t="str">
            <v>미처리</v>
          </cell>
          <cell r="G199" t="str">
            <v>미처리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C200" t="str">
            <v>상현</v>
          </cell>
          <cell r="D200" t="str">
            <v>아천</v>
          </cell>
          <cell r="E200">
            <v>0</v>
          </cell>
          <cell r="F200" t="str">
            <v>미처리</v>
          </cell>
          <cell r="G200" t="str">
            <v>미처리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C201" t="str">
            <v>중현</v>
          </cell>
          <cell r="D201" t="str">
            <v>아천</v>
          </cell>
          <cell r="E201">
            <v>0</v>
          </cell>
          <cell r="F201" t="str">
            <v>미처리</v>
          </cell>
          <cell r="G201" t="str">
            <v>미처리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C202" t="str">
            <v>신현</v>
          </cell>
          <cell r="D202" t="str">
            <v>아천</v>
          </cell>
          <cell r="E202">
            <v>0</v>
          </cell>
          <cell r="F202" t="str">
            <v>미처리</v>
          </cell>
          <cell r="G202" t="str">
            <v>미처리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C203" t="str">
            <v>송정</v>
          </cell>
          <cell r="D203" t="str">
            <v>아천</v>
          </cell>
          <cell r="E203">
            <v>0</v>
          </cell>
          <cell r="F203" t="str">
            <v>미처리</v>
          </cell>
          <cell r="G203" t="str">
            <v>미처리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C204" t="str">
            <v>두원</v>
          </cell>
          <cell r="D204" t="str">
            <v>아천</v>
          </cell>
          <cell r="E204">
            <v>0</v>
          </cell>
          <cell r="F204" t="str">
            <v>미처리</v>
          </cell>
          <cell r="G204" t="str">
            <v>미처리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C205" t="str">
            <v>여남</v>
          </cell>
          <cell r="D205" t="str">
            <v>아천</v>
          </cell>
          <cell r="E205">
            <v>0</v>
          </cell>
          <cell r="F205" t="str">
            <v>미처리</v>
          </cell>
          <cell r="G205" t="str">
            <v>미처리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C206" t="str">
            <v>유점</v>
          </cell>
          <cell r="D206" t="str">
            <v>아천</v>
          </cell>
          <cell r="E206">
            <v>0</v>
          </cell>
          <cell r="F206" t="str">
            <v>미처리</v>
          </cell>
          <cell r="G206" t="str">
            <v>미처리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C207" t="str">
            <v>미륵당</v>
          </cell>
          <cell r="D207" t="str">
            <v>아천</v>
          </cell>
          <cell r="E207">
            <v>0</v>
          </cell>
          <cell r="F207" t="str">
            <v>미처리</v>
          </cell>
          <cell r="G207" t="str">
            <v>미처리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C208" t="str">
            <v>평성</v>
          </cell>
          <cell r="D208" t="str">
            <v>아천</v>
          </cell>
          <cell r="E208">
            <v>0</v>
          </cell>
          <cell r="F208" t="str">
            <v>미처리</v>
          </cell>
          <cell r="G208" t="str">
            <v>미처리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C209" t="str">
            <v>사촌</v>
          </cell>
          <cell r="D209" t="str">
            <v>아천</v>
          </cell>
          <cell r="E209">
            <v>0</v>
          </cell>
          <cell r="F209" t="str">
            <v>미처리</v>
          </cell>
          <cell r="G209" t="str">
            <v>미처리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C210" t="str">
            <v>봉대</v>
          </cell>
          <cell r="D210" t="str">
            <v>아천</v>
          </cell>
          <cell r="E210">
            <v>0</v>
          </cell>
          <cell r="F210" t="str">
            <v>미처리</v>
          </cell>
          <cell r="G210" t="str">
            <v>미처리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C211" t="str">
            <v>능청</v>
          </cell>
          <cell r="D211" t="str">
            <v>아천</v>
          </cell>
          <cell r="E211">
            <v>0</v>
          </cell>
          <cell r="F211" t="str">
            <v>소규모</v>
          </cell>
          <cell r="G211" t="str">
            <v>능치</v>
          </cell>
          <cell r="H211">
            <v>2020</v>
          </cell>
          <cell r="I211">
            <v>0</v>
          </cell>
          <cell r="J211">
            <v>0</v>
          </cell>
          <cell r="K211">
            <v>61</v>
          </cell>
          <cell r="L211">
            <v>61</v>
          </cell>
          <cell r="M211">
            <v>60</v>
          </cell>
          <cell r="N211">
            <v>59</v>
          </cell>
        </row>
        <row r="212">
          <cell r="C212" t="str">
            <v>도치랑</v>
          </cell>
          <cell r="D212" t="str">
            <v>아천</v>
          </cell>
          <cell r="E212">
            <v>0</v>
          </cell>
          <cell r="F212" t="str">
            <v>소규모</v>
          </cell>
          <cell r="G212" t="str">
            <v>능치</v>
          </cell>
          <cell r="H212">
            <v>2020</v>
          </cell>
          <cell r="I212">
            <v>0</v>
          </cell>
          <cell r="J212">
            <v>0</v>
          </cell>
          <cell r="K212">
            <v>118</v>
          </cell>
          <cell r="L212">
            <v>117</v>
          </cell>
          <cell r="M212">
            <v>116</v>
          </cell>
          <cell r="N212">
            <v>114</v>
          </cell>
        </row>
        <row r="213">
          <cell r="C213" t="str">
            <v>용문산</v>
          </cell>
          <cell r="D213" t="str">
            <v>아천</v>
          </cell>
          <cell r="E213">
            <v>0</v>
          </cell>
          <cell r="F213" t="str">
            <v>소규모</v>
          </cell>
          <cell r="G213" t="str">
            <v>능치</v>
          </cell>
          <cell r="H213">
            <v>2020</v>
          </cell>
          <cell r="I213">
            <v>0</v>
          </cell>
          <cell r="J213">
            <v>0</v>
          </cell>
          <cell r="K213">
            <v>218</v>
          </cell>
          <cell r="L213">
            <v>216</v>
          </cell>
          <cell r="M213">
            <v>214</v>
          </cell>
          <cell r="N213">
            <v>211</v>
          </cell>
        </row>
        <row r="214">
          <cell r="C214" t="str">
            <v>능점</v>
          </cell>
          <cell r="D214" t="str">
            <v>아천</v>
          </cell>
          <cell r="E214">
            <v>0</v>
          </cell>
          <cell r="F214" t="str">
            <v>소규모</v>
          </cell>
          <cell r="G214" t="str">
            <v>능치</v>
          </cell>
          <cell r="H214">
            <v>2020</v>
          </cell>
          <cell r="I214">
            <v>0</v>
          </cell>
          <cell r="J214">
            <v>0</v>
          </cell>
          <cell r="K214">
            <v>363</v>
          </cell>
          <cell r="L214">
            <v>360</v>
          </cell>
          <cell r="M214">
            <v>356</v>
          </cell>
          <cell r="N214">
            <v>351</v>
          </cell>
        </row>
        <row r="215">
          <cell r="C215" t="str">
            <v>구사리</v>
          </cell>
          <cell r="D215" t="str">
            <v>아천</v>
          </cell>
          <cell r="E215">
            <v>0</v>
          </cell>
          <cell r="F215" t="str">
            <v>소규모</v>
          </cell>
          <cell r="G215" t="str">
            <v>도암</v>
          </cell>
          <cell r="H215">
            <v>2020</v>
          </cell>
          <cell r="I215">
            <v>0</v>
          </cell>
          <cell r="J215">
            <v>0</v>
          </cell>
          <cell r="K215">
            <v>134</v>
          </cell>
          <cell r="L215">
            <v>133</v>
          </cell>
          <cell r="M215">
            <v>132</v>
          </cell>
          <cell r="N215">
            <v>130</v>
          </cell>
        </row>
        <row r="216">
          <cell r="C216" t="str">
            <v>본리(어모)</v>
          </cell>
          <cell r="D216" t="str">
            <v>아천</v>
          </cell>
          <cell r="E216">
            <v>0</v>
          </cell>
          <cell r="F216" t="str">
            <v>소규모</v>
          </cell>
          <cell r="G216" t="str">
            <v>도암</v>
          </cell>
          <cell r="H216">
            <v>2020</v>
          </cell>
          <cell r="I216">
            <v>0</v>
          </cell>
          <cell r="J216">
            <v>0</v>
          </cell>
          <cell r="K216">
            <v>110</v>
          </cell>
          <cell r="L216">
            <v>109</v>
          </cell>
          <cell r="M216">
            <v>108</v>
          </cell>
          <cell r="N216">
            <v>107</v>
          </cell>
        </row>
        <row r="217">
          <cell r="C217" t="str">
            <v>비남</v>
          </cell>
          <cell r="D217" t="str">
            <v>아천</v>
          </cell>
          <cell r="E217">
            <v>0</v>
          </cell>
          <cell r="F217" t="str">
            <v>미처리</v>
          </cell>
          <cell r="G217" t="str">
            <v>미처리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C218" t="str">
            <v>그린빌리지</v>
          </cell>
          <cell r="D218" t="str">
            <v>아천</v>
          </cell>
          <cell r="E218">
            <v>0</v>
          </cell>
          <cell r="F218" t="str">
            <v>소규모</v>
          </cell>
          <cell r="G218" t="str">
            <v>그린빌리지</v>
          </cell>
          <cell r="H218">
            <v>2020</v>
          </cell>
          <cell r="I218">
            <v>0</v>
          </cell>
          <cell r="J218">
            <v>0</v>
          </cell>
          <cell r="K218">
            <v>156</v>
          </cell>
          <cell r="L218">
            <v>156</v>
          </cell>
          <cell r="M218">
            <v>156</v>
          </cell>
          <cell r="N218">
            <v>156</v>
          </cell>
        </row>
        <row r="219">
          <cell r="C219" t="str">
            <v>신기</v>
          </cell>
          <cell r="D219" t="str">
            <v>아천</v>
          </cell>
          <cell r="E219">
            <v>0</v>
          </cell>
          <cell r="F219" t="str">
            <v>소규모</v>
          </cell>
          <cell r="G219" t="str">
            <v>도암</v>
          </cell>
          <cell r="H219">
            <v>2020</v>
          </cell>
          <cell r="I219">
            <v>0</v>
          </cell>
          <cell r="J219">
            <v>0</v>
          </cell>
          <cell r="K219">
            <v>62</v>
          </cell>
          <cell r="L219">
            <v>62</v>
          </cell>
          <cell r="M219">
            <v>61</v>
          </cell>
          <cell r="N219">
            <v>60</v>
          </cell>
        </row>
        <row r="220">
          <cell r="C220" t="str">
            <v>은석</v>
          </cell>
          <cell r="D220" t="str">
            <v>아천</v>
          </cell>
          <cell r="E220">
            <v>0</v>
          </cell>
          <cell r="F220" t="str">
            <v>소규모</v>
          </cell>
          <cell r="G220" t="str">
            <v>도암</v>
          </cell>
          <cell r="H220">
            <v>2020</v>
          </cell>
          <cell r="I220">
            <v>0</v>
          </cell>
          <cell r="J220">
            <v>0</v>
          </cell>
          <cell r="K220">
            <v>76</v>
          </cell>
          <cell r="L220">
            <v>75</v>
          </cell>
          <cell r="M220">
            <v>74</v>
          </cell>
          <cell r="N220">
            <v>73</v>
          </cell>
        </row>
        <row r="221">
          <cell r="C221" t="str">
            <v>봉황</v>
          </cell>
          <cell r="D221" t="str">
            <v>아천</v>
          </cell>
          <cell r="E221">
            <v>0</v>
          </cell>
          <cell r="F221" t="str">
            <v>소규모</v>
          </cell>
          <cell r="G221" t="str">
            <v>도암</v>
          </cell>
          <cell r="H221">
            <v>2020</v>
          </cell>
          <cell r="I221">
            <v>0</v>
          </cell>
          <cell r="J221">
            <v>0</v>
          </cell>
          <cell r="K221">
            <v>77</v>
          </cell>
          <cell r="L221">
            <v>76</v>
          </cell>
          <cell r="M221">
            <v>75</v>
          </cell>
          <cell r="N221">
            <v>74</v>
          </cell>
        </row>
        <row r="222">
          <cell r="C222" t="str">
            <v>마지미</v>
          </cell>
          <cell r="D222" t="str">
            <v>아천</v>
          </cell>
          <cell r="E222">
            <v>0</v>
          </cell>
          <cell r="F222" t="str">
            <v>미처리</v>
          </cell>
          <cell r="G222" t="str">
            <v>미처리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C223" t="str">
            <v>동리</v>
          </cell>
          <cell r="D223" t="str">
            <v>아천</v>
          </cell>
          <cell r="E223">
            <v>0</v>
          </cell>
          <cell r="F223" t="str">
            <v>소규모</v>
          </cell>
          <cell r="G223" t="str">
            <v>도암</v>
          </cell>
          <cell r="H223">
            <v>2020</v>
          </cell>
          <cell r="I223">
            <v>0</v>
          </cell>
          <cell r="J223">
            <v>0</v>
          </cell>
          <cell r="K223">
            <v>167</v>
          </cell>
          <cell r="L223">
            <v>166</v>
          </cell>
          <cell r="M223">
            <v>171</v>
          </cell>
          <cell r="N223">
            <v>166</v>
          </cell>
        </row>
        <row r="224">
          <cell r="D224">
            <v>0</v>
          </cell>
          <cell r="E224">
            <v>0</v>
          </cell>
          <cell r="I224">
            <v>1557</v>
          </cell>
          <cell r="J224">
            <v>1514</v>
          </cell>
          <cell r="K224">
            <v>2115</v>
          </cell>
          <cell r="L224">
            <v>2510</v>
          </cell>
          <cell r="M224">
            <v>2485</v>
          </cell>
          <cell r="N224">
            <v>2448</v>
          </cell>
        </row>
        <row r="225">
          <cell r="C225" t="str">
            <v>신리</v>
          </cell>
          <cell r="D225" t="str">
            <v>대항</v>
          </cell>
          <cell r="E225">
            <v>0</v>
          </cell>
          <cell r="F225" t="str">
            <v>김천</v>
          </cell>
          <cell r="G225" t="str">
            <v>봉산</v>
          </cell>
          <cell r="H225">
            <v>2013</v>
          </cell>
          <cell r="I225">
            <v>408</v>
          </cell>
          <cell r="J225">
            <v>396</v>
          </cell>
          <cell r="K225">
            <v>392</v>
          </cell>
          <cell r="L225">
            <v>388</v>
          </cell>
          <cell r="M225">
            <v>385</v>
          </cell>
          <cell r="N225">
            <v>379</v>
          </cell>
        </row>
        <row r="226">
          <cell r="C226" t="str">
            <v>인의</v>
          </cell>
          <cell r="D226" t="str">
            <v>대항</v>
          </cell>
          <cell r="E226">
            <v>0</v>
          </cell>
          <cell r="F226" t="str">
            <v>김천</v>
          </cell>
          <cell r="G226" t="str">
            <v>봉산</v>
          </cell>
          <cell r="H226">
            <v>2013</v>
          </cell>
          <cell r="I226">
            <v>187</v>
          </cell>
          <cell r="J226">
            <v>181</v>
          </cell>
          <cell r="K226">
            <v>179</v>
          </cell>
          <cell r="L226">
            <v>178</v>
          </cell>
          <cell r="M226">
            <v>176</v>
          </cell>
          <cell r="N226">
            <v>174</v>
          </cell>
        </row>
        <row r="227">
          <cell r="C227" t="str">
            <v>직동</v>
          </cell>
          <cell r="D227" t="str">
            <v>대항</v>
          </cell>
          <cell r="E227">
            <v>0</v>
          </cell>
          <cell r="F227" t="str">
            <v>미처리</v>
          </cell>
          <cell r="G227" t="str">
            <v>미처리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C228" t="str">
            <v>새터</v>
          </cell>
          <cell r="D228" t="str">
            <v>대항</v>
          </cell>
          <cell r="E228">
            <v>0</v>
          </cell>
          <cell r="F228" t="str">
            <v>미처리</v>
          </cell>
          <cell r="G228" t="str">
            <v>미처리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C229" t="str">
            <v>예지</v>
          </cell>
          <cell r="D229" t="str">
            <v>대항</v>
          </cell>
          <cell r="E229">
            <v>0</v>
          </cell>
          <cell r="F229" t="str">
            <v>김천</v>
          </cell>
          <cell r="G229" t="str">
            <v>봉산</v>
          </cell>
          <cell r="H229">
            <v>2013</v>
          </cell>
          <cell r="I229">
            <v>451</v>
          </cell>
          <cell r="J229">
            <v>441</v>
          </cell>
          <cell r="K229">
            <v>436</v>
          </cell>
          <cell r="L229">
            <v>432</v>
          </cell>
          <cell r="M229">
            <v>425</v>
          </cell>
          <cell r="N229">
            <v>419</v>
          </cell>
        </row>
        <row r="230">
          <cell r="C230" t="str">
            <v>율리</v>
          </cell>
          <cell r="D230" t="str">
            <v>대항</v>
          </cell>
          <cell r="E230">
            <v>0</v>
          </cell>
          <cell r="F230" t="str">
            <v>김천</v>
          </cell>
          <cell r="G230" t="str">
            <v>봉산</v>
          </cell>
          <cell r="H230">
            <v>2020</v>
          </cell>
          <cell r="I230">
            <v>0</v>
          </cell>
          <cell r="J230">
            <v>0</v>
          </cell>
          <cell r="K230">
            <v>62</v>
          </cell>
          <cell r="L230">
            <v>62</v>
          </cell>
          <cell r="M230">
            <v>61</v>
          </cell>
          <cell r="N230">
            <v>60</v>
          </cell>
        </row>
        <row r="231">
          <cell r="C231" t="str">
            <v>외립석</v>
          </cell>
          <cell r="D231" t="str">
            <v>대항</v>
          </cell>
          <cell r="E231">
            <v>0</v>
          </cell>
          <cell r="F231" t="str">
            <v>김천</v>
          </cell>
          <cell r="G231" t="str">
            <v>봉산</v>
          </cell>
          <cell r="H231">
            <v>2020</v>
          </cell>
          <cell r="I231">
            <v>0</v>
          </cell>
          <cell r="J231">
            <v>0</v>
          </cell>
          <cell r="K231">
            <v>59</v>
          </cell>
          <cell r="L231">
            <v>59</v>
          </cell>
          <cell r="M231">
            <v>58</v>
          </cell>
          <cell r="N231">
            <v>58</v>
          </cell>
        </row>
        <row r="232">
          <cell r="C232" t="str">
            <v>내립석</v>
          </cell>
          <cell r="D232" t="str">
            <v>대항</v>
          </cell>
          <cell r="E232">
            <v>0</v>
          </cell>
          <cell r="F232" t="str">
            <v>김천</v>
          </cell>
          <cell r="G232" t="str">
            <v>봉산</v>
          </cell>
          <cell r="H232">
            <v>2020</v>
          </cell>
          <cell r="I232">
            <v>0</v>
          </cell>
          <cell r="J232">
            <v>0</v>
          </cell>
          <cell r="K232">
            <v>72</v>
          </cell>
          <cell r="L232">
            <v>71</v>
          </cell>
          <cell r="M232">
            <v>71</v>
          </cell>
          <cell r="N232">
            <v>70</v>
          </cell>
        </row>
        <row r="233">
          <cell r="C233" t="str">
            <v>용배</v>
          </cell>
          <cell r="D233" t="str">
            <v>대항</v>
          </cell>
          <cell r="E233">
            <v>0</v>
          </cell>
          <cell r="F233" t="str">
            <v>미처리</v>
          </cell>
          <cell r="G233" t="str">
            <v>미처리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C234" t="str">
            <v>도산</v>
          </cell>
          <cell r="D234" t="str">
            <v>대항</v>
          </cell>
          <cell r="E234">
            <v>0</v>
          </cell>
          <cell r="F234" t="str">
            <v>김천</v>
          </cell>
          <cell r="G234" t="str">
            <v>대항</v>
          </cell>
          <cell r="H234">
            <v>2013</v>
          </cell>
          <cell r="I234">
            <v>226</v>
          </cell>
          <cell r="J234">
            <v>219</v>
          </cell>
          <cell r="K234">
            <v>217</v>
          </cell>
          <cell r="L234">
            <v>215</v>
          </cell>
          <cell r="M234">
            <v>213</v>
          </cell>
          <cell r="N234">
            <v>210</v>
          </cell>
        </row>
        <row r="235">
          <cell r="C235" t="str">
            <v>남전</v>
          </cell>
          <cell r="D235" t="str">
            <v>대항</v>
          </cell>
          <cell r="E235">
            <v>0</v>
          </cell>
          <cell r="F235" t="str">
            <v>김천</v>
          </cell>
          <cell r="G235" t="str">
            <v>대항</v>
          </cell>
          <cell r="H235">
            <v>2013</v>
          </cell>
          <cell r="I235">
            <v>285</v>
          </cell>
          <cell r="J235">
            <v>277</v>
          </cell>
          <cell r="K235">
            <v>273</v>
          </cell>
          <cell r="L235">
            <v>271</v>
          </cell>
          <cell r="M235">
            <v>269</v>
          </cell>
          <cell r="N235">
            <v>265</v>
          </cell>
        </row>
        <row r="236">
          <cell r="C236" t="str">
            <v>봉명</v>
          </cell>
          <cell r="D236" t="str">
            <v>대항</v>
          </cell>
          <cell r="E236">
            <v>0</v>
          </cell>
          <cell r="F236" t="str">
            <v>미처리</v>
          </cell>
          <cell r="G236" t="str">
            <v>미처리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C237" t="str">
            <v>가매기</v>
          </cell>
          <cell r="D237" t="str">
            <v>대항</v>
          </cell>
          <cell r="E237">
            <v>0</v>
          </cell>
          <cell r="F237" t="str">
            <v>미처리</v>
          </cell>
          <cell r="G237" t="str">
            <v>미처리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C238" t="str">
            <v>태평</v>
          </cell>
          <cell r="D238" t="str">
            <v>대항</v>
          </cell>
          <cell r="E238">
            <v>0</v>
          </cell>
          <cell r="F238" t="str">
            <v>미처리</v>
          </cell>
          <cell r="G238" t="str">
            <v>미처리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C239" t="str">
            <v>평촌</v>
          </cell>
          <cell r="D239" t="str">
            <v>대항</v>
          </cell>
          <cell r="E239">
            <v>0</v>
          </cell>
          <cell r="F239" t="str">
            <v>소규모</v>
          </cell>
          <cell r="G239" t="str">
            <v>태화</v>
          </cell>
          <cell r="H239">
            <v>2020</v>
          </cell>
          <cell r="I239">
            <v>0</v>
          </cell>
          <cell r="J239">
            <v>0</v>
          </cell>
          <cell r="K239">
            <v>125</v>
          </cell>
          <cell r="L239">
            <v>124</v>
          </cell>
          <cell r="M239">
            <v>123</v>
          </cell>
          <cell r="N239">
            <v>121</v>
          </cell>
        </row>
        <row r="240">
          <cell r="C240" t="str">
            <v>창촌</v>
          </cell>
          <cell r="D240" t="str">
            <v>대항</v>
          </cell>
          <cell r="E240">
            <v>0</v>
          </cell>
          <cell r="F240" t="str">
            <v>소규모</v>
          </cell>
          <cell r="G240" t="str">
            <v>태화</v>
          </cell>
          <cell r="H240">
            <v>2020</v>
          </cell>
          <cell r="I240">
            <v>0</v>
          </cell>
          <cell r="J240">
            <v>0</v>
          </cell>
          <cell r="K240">
            <v>130</v>
          </cell>
          <cell r="L240">
            <v>128</v>
          </cell>
          <cell r="M240">
            <v>127</v>
          </cell>
          <cell r="N240">
            <v>125</v>
          </cell>
        </row>
        <row r="241">
          <cell r="C241" t="str">
            <v>중리</v>
          </cell>
          <cell r="D241" t="str">
            <v>대항</v>
          </cell>
          <cell r="E241">
            <v>0</v>
          </cell>
          <cell r="F241" t="str">
            <v>소규모</v>
          </cell>
          <cell r="G241" t="str">
            <v>태화</v>
          </cell>
          <cell r="H241">
            <v>2020</v>
          </cell>
          <cell r="I241">
            <v>0</v>
          </cell>
          <cell r="J241">
            <v>0</v>
          </cell>
          <cell r="K241">
            <v>96</v>
          </cell>
          <cell r="L241">
            <v>95</v>
          </cell>
          <cell r="M241">
            <v>94</v>
          </cell>
          <cell r="N241">
            <v>93</v>
          </cell>
        </row>
        <row r="242">
          <cell r="C242" t="str">
            <v>상리</v>
          </cell>
          <cell r="D242" t="str">
            <v>대항</v>
          </cell>
          <cell r="E242">
            <v>0</v>
          </cell>
          <cell r="F242" t="str">
            <v>소규모</v>
          </cell>
          <cell r="G242" t="str">
            <v>태화</v>
          </cell>
          <cell r="H242">
            <v>2020</v>
          </cell>
          <cell r="I242">
            <v>0</v>
          </cell>
          <cell r="J242">
            <v>0</v>
          </cell>
          <cell r="K242">
            <v>74</v>
          </cell>
          <cell r="L242">
            <v>73</v>
          </cell>
          <cell r="M242">
            <v>73</v>
          </cell>
          <cell r="N242">
            <v>71</v>
          </cell>
        </row>
        <row r="243">
          <cell r="C243" t="str">
            <v>금화</v>
          </cell>
          <cell r="D243" t="str">
            <v>대항</v>
          </cell>
          <cell r="E243">
            <v>0</v>
          </cell>
          <cell r="F243" t="str">
            <v>미처리</v>
          </cell>
          <cell r="G243" t="str">
            <v>미처리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C244" t="str">
            <v>신촌(봉산)</v>
          </cell>
          <cell r="D244" t="str">
            <v>대항</v>
          </cell>
          <cell r="E244">
            <v>0</v>
          </cell>
          <cell r="F244" t="str">
            <v>소규모</v>
          </cell>
          <cell r="G244" t="str">
            <v>신암</v>
          </cell>
          <cell r="H244">
            <v>2025</v>
          </cell>
          <cell r="I244">
            <v>0</v>
          </cell>
          <cell r="J244">
            <v>0</v>
          </cell>
          <cell r="K244">
            <v>0</v>
          </cell>
          <cell r="L244">
            <v>177</v>
          </cell>
          <cell r="M244">
            <v>175</v>
          </cell>
          <cell r="N244">
            <v>173</v>
          </cell>
        </row>
        <row r="245">
          <cell r="C245" t="str">
            <v>고도암</v>
          </cell>
          <cell r="D245" t="str">
            <v>대항</v>
          </cell>
          <cell r="E245">
            <v>0</v>
          </cell>
          <cell r="F245" t="str">
            <v>소규모</v>
          </cell>
          <cell r="G245" t="str">
            <v>신암</v>
          </cell>
          <cell r="H245">
            <v>2025</v>
          </cell>
          <cell r="I245">
            <v>0</v>
          </cell>
          <cell r="J245">
            <v>0</v>
          </cell>
          <cell r="K245">
            <v>0</v>
          </cell>
          <cell r="L245">
            <v>65</v>
          </cell>
          <cell r="M245">
            <v>64</v>
          </cell>
          <cell r="N245">
            <v>63</v>
          </cell>
        </row>
        <row r="246">
          <cell r="C246" t="str">
            <v>외가성</v>
          </cell>
          <cell r="D246" t="str">
            <v>대항</v>
          </cell>
          <cell r="E246">
            <v>0</v>
          </cell>
          <cell r="F246" t="str">
            <v>소규모</v>
          </cell>
          <cell r="G246" t="str">
            <v>신암</v>
          </cell>
          <cell r="H246">
            <v>2025</v>
          </cell>
          <cell r="I246">
            <v>0</v>
          </cell>
          <cell r="J246">
            <v>0</v>
          </cell>
          <cell r="K246">
            <v>0</v>
          </cell>
          <cell r="L246">
            <v>74</v>
          </cell>
          <cell r="M246">
            <v>74</v>
          </cell>
          <cell r="N246">
            <v>72</v>
          </cell>
        </row>
        <row r="247">
          <cell r="C247" t="str">
            <v>내가성</v>
          </cell>
          <cell r="D247" t="str">
            <v>대항</v>
          </cell>
          <cell r="E247">
            <v>0</v>
          </cell>
          <cell r="F247" t="str">
            <v>소규모</v>
          </cell>
          <cell r="G247" t="str">
            <v>신암</v>
          </cell>
          <cell r="H247">
            <v>2025</v>
          </cell>
          <cell r="I247">
            <v>0</v>
          </cell>
          <cell r="J247">
            <v>0</v>
          </cell>
          <cell r="K247">
            <v>0</v>
          </cell>
          <cell r="L247">
            <v>37</v>
          </cell>
          <cell r="M247">
            <v>37</v>
          </cell>
          <cell r="N247">
            <v>36</v>
          </cell>
        </row>
        <row r="248">
          <cell r="C248" t="str">
            <v>신기(봉산)</v>
          </cell>
          <cell r="D248" t="str">
            <v>대항</v>
          </cell>
          <cell r="E248">
            <v>0</v>
          </cell>
          <cell r="F248" t="str">
            <v>소규모</v>
          </cell>
          <cell r="G248" t="str">
            <v>신암</v>
          </cell>
          <cell r="H248">
            <v>2025</v>
          </cell>
          <cell r="I248">
            <v>0</v>
          </cell>
          <cell r="J248">
            <v>0</v>
          </cell>
          <cell r="K248">
            <v>0</v>
          </cell>
          <cell r="L248">
            <v>61</v>
          </cell>
          <cell r="M248">
            <v>60</v>
          </cell>
          <cell r="N248">
            <v>59</v>
          </cell>
        </row>
        <row r="249">
          <cell r="C249" t="str">
            <v>시목</v>
          </cell>
          <cell r="D249" t="str">
            <v>대항</v>
          </cell>
          <cell r="E249">
            <v>0</v>
          </cell>
          <cell r="F249" t="str">
            <v>미처리</v>
          </cell>
          <cell r="G249" t="str">
            <v>미처리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C250" t="str">
            <v>죽막</v>
          </cell>
          <cell r="D250" t="str">
            <v>대항</v>
          </cell>
          <cell r="E250">
            <v>0</v>
          </cell>
          <cell r="F250" t="str">
            <v>미처리</v>
          </cell>
          <cell r="G250" t="str">
            <v>미처리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C251" t="str">
            <v>돈목</v>
          </cell>
          <cell r="D251" t="str">
            <v>대항</v>
          </cell>
          <cell r="E251">
            <v>0</v>
          </cell>
          <cell r="F251" t="str">
            <v>미처리</v>
          </cell>
          <cell r="G251" t="str">
            <v>미처리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C252" t="str">
            <v>송라</v>
          </cell>
          <cell r="D252" t="str">
            <v>대항</v>
          </cell>
          <cell r="E252">
            <v>0</v>
          </cell>
          <cell r="F252" t="str">
            <v>미처리</v>
          </cell>
          <cell r="G252" t="str">
            <v>미처리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C253" t="str">
            <v>곤천</v>
          </cell>
          <cell r="D253" t="str">
            <v>대항</v>
          </cell>
          <cell r="E253">
            <v>0</v>
          </cell>
          <cell r="F253" t="str">
            <v>미처리</v>
          </cell>
          <cell r="G253" t="str">
            <v>미처리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</row>
        <row r="254">
          <cell r="C254" t="str">
            <v>광동</v>
          </cell>
          <cell r="D254" t="str">
            <v>대항</v>
          </cell>
          <cell r="E254">
            <v>0</v>
          </cell>
          <cell r="F254" t="str">
            <v>미처리</v>
          </cell>
          <cell r="G254" t="str">
            <v>미처리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C255" t="str">
            <v>당마루</v>
          </cell>
          <cell r="D255" t="str">
            <v>대항</v>
          </cell>
          <cell r="E255">
            <v>0</v>
          </cell>
          <cell r="F255" t="str">
            <v>미처리</v>
          </cell>
          <cell r="G255" t="str">
            <v>미처리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D256">
            <v>0</v>
          </cell>
          <cell r="E256">
            <v>0</v>
          </cell>
          <cell r="I256">
            <v>3612</v>
          </cell>
          <cell r="J256">
            <v>3504</v>
          </cell>
          <cell r="K256">
            <v>3465</v>
          </cell>
          <cell r="L256">
            <v>3434</v>
          </cell>
          <cell r="M256">
            <v>3404</v>
          </cell>
          <cell r="N256">
            <v>3354</v>
          </cell>
        </row>
        <row r="257">
          <cell r="C257" t="str">
            <v>지천</v>
          </cell>
          <cell r="D257" t="str">
            <v>대항</v>
          </cell>
          <cell r="E257">
            <v>0</v>
          </cell>
          <cell r="F257" t="str">
            <v>김천</v>
          </cell>
          <cell r="G257" t="str">
            <v>대항</v>
          </cell>
          <cell r="H257">
            <v>2013</v>
          </cell>
          <cell r="I257">
            <v>420</v>
          </cell>
          <cell r="J257">
            <v>408</v>
          </cell>
          <cell r="K257">
            <v>403</v>
          </cell>
          <cell r="L257">
            <v>399</v>
          </cell>
          <cell r="M257">
            <v>396</v>
          </cell>
          <cell r="N257">
            <v>390</v>
          </cell>
        </row>
        <row r="258">
          <cell r="C258" t="str">
            <v>상가</v>
          </cell>
          <cell r="D258" t="str">
            <v>대항</v>
          </cell>
          <cell r="E258">
            <v>0</v>
          </cell>
          <cell r="F258" t="str">
            <v>김천</v>
          </cell>
          <cell r="G258" t="str">
            <v>대항</v>
          </cell>
          <cell r="H258">
            <v>2013</v>
          </cell>
          <cell r="I258">
            <v>140</v>
          </cell>
          <cell r="J258">
            <v>136</v>
          </cell>
          <cell r="K258">
            <v>134</v>
          </cell>
          <cell r="L258">
            <v>133</v>
          </cell>
          <cell r="M258">
            <v>132</v>
          </cell>
          <cell r="N258">
            <v>130</v>
          </cell>
        </row>
        <row r="259">
          <cell r="C259" t="str">
            <v>합천</v>
          </cell>
          <cell r="D259" t="str">
            <v>대항</v>
          </cell>
          <cell r="E259">
            <v>0</v>
          </cell>
          <cell r="F259" t="str">
            <v>김천</v>
          </cell>
          <cell r="G259" t="str">
            <v>대항</v>
          </cell>
          <cell r="H259">
            <v>2013</v>
          </cell>
          <cell r="I259">
            <v>231</v>
          </cell>
          <cell r="J259">
            <v>224</v>
          </cell>
          <cell r="K259">
            <v>222</v>
          </cell>
          <cell r="L259">
            <v>220</v>
          </cell>
          <cell r="M259">
            <v>218</v>
          </cell>
          <cell r="N259">
            <v>215</v>
          </cell>
        </row>
        <row r="260">
          <cell r="C260" t="str">
            <v>기날,묘내</v>
          </cell>
          <cell r="D260" t="str">
            <v>대항</v>
          </cell>
          <cell r="E260">
            <v>0</v>
          </cell>
          <cell r="F260" t="str">
            <v>김천</v>
          </cell>
          <cell r="G260" t="str">
            <v>대항</v>
          </cell>
          <cell r="H260">
            <v>2013</v>
          </cell>
          <cell r="I260">
            <v>196</v>
          </cell>
          <cell r="J260">
            <v>190</v>
          </cell>
          <cell r="K260">
            <v>188</v>
          </cell>
          <cell r="L260">
            <v>186</v>
          </cell>
          <cell r="M260">
            <v>185</v>
          </cell>
          <cell r="N260">
            <v>182</v>
          </cell>
        </row>
        <row r="261">
          <cell r="C261" t="str">
            <v>방하치</v>
          </cell>
          <cell r="D261" t="str">
            <v>대항</v>
          </cell>
          <cell r="E261">
            <v>0</v>
          </cell>
          <cell r="F261" t="str">
            <v>미처리</v>
          </cell>
          <cell r="G261" t="str">
            <v>미처리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C262" t="str">
            <v>본리,터목</v>
          </cell>
          <cell r="D262" t="str">
            <v>대항</v>
          </cell>
          <cell r="E262">
            <v>0</v>
          </cell>
          <cell r="F262" t="str">
            <v>김천</v>
          </cell>
          <cell r="G262" t="str">
            <v>대항</v>
          </cell>
          <cell r="H262">
            <v>2013</v>
          </cell>
          <cell r="I262">
            <v>315</v>
          </cell>
          <cell r="J262">
            <v>306</v>
          </cell>
          <cell r="K262">
            <v>302</v>
          </cell>
          <cell r="L262">
            <v>300</v>
          </cell>
          <cell r="M262">
            <v>297</v>
          </cell>
          <cell r="N262">
            <v>293</v>
          </cell>
        </row>
        <row r="263">
          <cell r="C263" t="str">
            <v>돌모</v>
          </cell>
          <cell r="D263" t="str">
            <v>대항</v>
          </cell>
          <cell r="E263">
            <v>0</v>
          </cell>
          <cell r="F263" t="str">
            <v>미처리</v>
          </cell>
          <cell r="G263" t="str">
            <v>미처리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C264" t="str">
            <v>백운</v>
          </cell>
          <cell r="D264" t="str">
            <v>대항</v>
          </cell>
          <cell r="E264">
            <v>0</v>
          </cell>
          <cell r="F264" t="str">
            <v>미처리</v>
          </cell>
          <cell r="G264" t="str">
            <v>미처리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C265" t="str">
            <v>화실</v>
          </cell>
          <cell r="D265" t="str">
            <v>구성</v>
          </cell>
          <cell r="E265">
            <v>0</v>
          </cell>
          <cell r="F265" t="str">
            <v>미처리</v>
          </cell>
          <cell r="G265" t="str">
            <v>미처리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C266" t="str">
            <v>주공</v>
          </cell>
          <cell r="D266" t="str">
            <v>구성</v>
          </cell>
          <cell r="E266">
            <v>0</v>
          </cell>
          <cell r="F266" t="str">
            <v>미처리</v>
          </cell>
          <cell r="G266" t="str">
            <v>미처리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C267" t="str">
            <v>삼거</v>
          </cell>
          <cell r="D267" t="str">
            <v>구성</v>
          </cell>
          <cell r="E267">
            <v>0</v>
          </cell>
          <cell r="F267" t="str">
            <v>미처리</v>
          </cell>
          <cell r="G267" t="str">
            <v>미처리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C268" t="str">
            <v>공자동</v>
          </cell>
          <cell r="D268" t="str">
            <v>구성</v>
          </cell>
          <cell r="E268">
            <v>0</v>
          </cell>
          <cell r="F268" t="str">
            <v>미처리</v>
          </cell>
          <cell r="G268" t="str">
            <v>미처리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C269" t="str">
            <v>창평,방하</v>
          </cell>
          <cell r="D269" t="str">
            <v>구성</v>
          </cell>
          <cell r="E269">
            <v>0</v>
          </cell>
          <cell r="F269" t="str">
            <v>미처리</v>
          </cell>
          <cell r="G269" t="str">
            <v>미처리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C270" t="str">
            <v>정골</v>
          </cell>
          <cell r="D270" t="str">
            <v>대항</v>
          </cell>
          <cell r="E270">
            <v>0</v>
          </cell>
          <cell r="F270" t="str">
            <v>김천</v>
          </cell>
          <cell r="G270" t="str">
            <v>대항</v>
          </cell>
          <cell r="H270">
            <v>2013</v>
          </cell>
          <cell r="I270">
            <v>187</v>
          </cell>
          <cell r="J270">
            <v>181</v>
          </cell>
          <cell r="K270">
            <v>179</v>
          </cell>
          <cell r="L270">
            <v>178</v>
          </cell>
          <cell r="M270">
            <v>176</v>
          </cell>
          <cell r="N270">
            <v>174</v>
          </cell>
        </row>
        <row r="271">
          <cell r="C271" t="str">
            <v>죽전,대사</v>
          </cell>
          <cell r="D271" t="str">
            <v>대항</v>
          </cell>
          <cell r="E271">
            <v>0</v>
          </cell>
          <cell r="F271" t="str">
            <v>김천</v>
          </cell>
          <cell r="G271" t="str">
            <v>대항</v>
          </cell>
          <cell r="H271">
            <v>2013</v>
          </cell>
          <cell r="I271">
            <v>197</v>
          </cell>
          <cell r="J271">
            <v>191</v>
          </cell>
          <cell r="K271">
            <v>189</v>
          </cell>
          <cell r="L271">
            <v>187</v>
          </cell>
          <cell r="M271">
            <v>186</v>
          </cell>
          <cell r="N271">
            <v>183</v>
          </cell>
        </row>
        <row r="272">
          <cell r="C272" t="str">
            <v>세송</v>
          </cell>
          <cell r="D272" t="str">
            <v>대항</v>
          </cell>
          <cell r="E272">
            <v>0</v>
          </cell>
          <cell r="F272" t="str">
            <v>김천</v>
          </cell>
          <cell r="G272" t="str">
            <v>대항</v>
          </cell>
          <cell r="H272">
            <v>2013</v>
          </cell>
          <cell r="I272">
            <v>218</v>
          </cell>
          <cell r="J272">
            <v>212</v>
          </cell>
          <cell r="K272">
            <v>209</v>
          </cell>
          <cell r="L272">
            <v>207</v>
          </cell>
          <cell r="M272">
            <v>205</v>
          </cell>
          <cell r="N272">
            <v>202</v>
          </cell>
        </row>
        <row r="273">
          <cell r="C273" t="str">
            <v>왕대</v>
          </cell>
          <cell r="D273" t="str">
            <v>대항</v>
          </cell>
          <cell r="E273">
            <v>0</v>
          </cell>
          <cell r="F273" t="str">
            <v>김천</v>
          </cell>
          <cell r="G273" t="str">
            <v>대항</v>
          </cell>
          <cell r="H273">
            <v>2013</v>
          </cell>
          <cell r="I273">
            <v>139</v>
          </cell>
          <cell r="J273">
            <v>135</v>
          </cell>
          <cell r="K273">
            <v>133</v>
          </cell>
          <cell r="L273">
            <v>132</v>
          </cell>
          <cell r="M273">
            <v>131</v>
          </cell>
          <cell r="N273">
            <v>129</v>
          </cell>
        </row>
        <row r="274">
          <cell r="C274" t="str">
            <v>신평</v>
          </cell>
          <cell r="D274" t="str">
            <v>대항</v>
          </cell>
          <cell r="E274">
            <v>0</v>
          </cell>
          <cell r="F274" t="str">
            <v>김천</v>
          </cell>
          <cell r="G274" t="str">
            <v>대항</v>
          </cell>
          <cell r="H274">
            <v>2013</v>
          </cell>
          <cell r="I274">
            <v>156</v>
          </cell>
          <cell r="J274">
            <v>151</v>
          </cell>
          <cell r="K274">
            <v>150</v>
          </cell>
          <cell r="L274">
            <v>148</v>
          </cell>
          <cell r="M274">
            <v>147</v>
          </cell>
          <cell r="N274">
            <v>145</v>
          </cell>
        </row>
        <row r="275">
          <cell r="C275" t="str">
            <v>반곡</v>
          </cell>
          <cell r="D275" t="str">
            <v>대항</v>
          </cell>
          <cell r="E275">
            <v>0</v>
          </cell>
          <cell r="F275" t="str">
            <v>김천</v>
          </cell>
          <cell r="G275" t="str">
            <v>대항</v>
          </cell>
          <cell r="H275">
            <v>2013</v>
          </cell>
          <cell r="I275">
            <v>367</v>
          </cell>
          <cell r="J275">
            <v>356</v>
          </cell>
          <cell r="K275">
            <v>352</v>
          </cell>
          <cell r="L275">
            <v>349</v>
          </cell>
          <cell r="M275">
            <v>346</v>
          </cell>
          <cell r="N275">
            <v>341</v>
          </cell>
        </row>
        <row r="276">
          <cell r="C276" t="str">
            <v>행정</v>
          </cell>
          <cell r="D276" t="str">
            <v>대항</v>
          </cell>
          <cell r="E276">
            <v>0</v>
          </cell>
          <cell r="F276" t="str">
            <v>김천</v>
          </cell>
          <cell r="G276" t="str">
            <v>대항</v>
          </cell>
          <cell r="H276">
            <v>2013</v>
          </cell>
          <cell r="I276">
            <v>164</v>
          </cell>
          <cell r="J276">
            <v>159</v>
          </cell>
          <cell r="K276">
            <v>157</v>
          </cell>
          <cell r="L276">
            <v>156</v>
          </cell>
          <cell r="M276">
            <v>155</v>
          </cell>
          <cell r="N276">
            <v>152</v>
          </cell>
        </row>
        <row r="277">
          <cell r="C277" t="str">
            <v>용복</v>
          </cell>
          <cell r="D277" t="str">
            <v>대항</v>
          </cell>
          <cell r="E277">
            <v>0</v>
          </cell>
          <cell r="F277" t="str">
            <v>김천</v>
          </cell>
          <cell r="G277" t="str">
            <v>대항</v>
          </cell>
          <cell r="H277">
            <v>2013</v>
          </cell>
          <cell r="I277">
            <v>185</v>
          </cell>
          <cell r="J277">
            <v>180</v>
          </cell>
          <cell r="K277">
            <v>178</v>
          </cell>
          <cell r="L277">
            <v>176</v>
          </cell>
          <cell r="M277">
            <v>174</v>
          </cell>
          <cell r="N277">
            <v>172</v>
          </cell>
        </row>
        <row r="278">
          <cell r="C278" t="str">
            <v>마전</v>
          </cell>
          <cell r="D278" t="str">
            <v>대항</v>
          </cell>
          <cell r="E278">
            <v>0</v>
          </cell>
          <cell r="F278" t="str">
            <v>김천</v>
          </cell>
          <cell r="G278" t="str">
            <v>대항</v>
          </cell>
          <cell r="H278">
            <v>2013</v>
          </cell>
          <cell r="I278">
            <v>305</v>
          </cell>
          <cell r="J278">
            <v>296</v>
          </cell>
          <cell r="K278">
            <v>293</v>
          </cell>
          <cell r="L278">
            <v>290</v>
          </cell>
          <cell r="M278">
            <v>287</v>
          </cell>
          <cell r="N278">
            <v>283</v>
          </cell>
        </row>
        <row r="279">
          <cell r="C279" t="str">
            <v>복전</v>
          </cell>
          <cell r="D279" t="str">
            <v>대항</v>
          </cell>
          <cell r="E279">
            <v>0</v>
          </cell>
          <cell r="F279" t="str">
            <v>김천</v>
          </cell>
          <cell r="G279" t="str">
            <v>대항</v>
          </cell>
          <cell r="H279">
            <v>2013</v>
          </cell>
          <cell r="I279">
            <v>301</v>
          </cell>
          <cell r="J279">
            <v>292</v>
          </cell>
          <cell r="K279">
            <v>289</v>
          </cell>
          <cell r="L279">
            <v>286</v>
          </cell>
          <cell r="M279">
            <v>284</v>
          </cell>
          <cell r="N279">
            <v>280</v>
          </cell>
        </row>
        <row r="280">
          <cell r="C280" t="str">
            <v>복산</v>
          </cell>
          <cell r="D280" t="str">
            <v>대항</v>
          </cell>
          <cell r="E280">
            <v>0</v>
          </cell>
          <cell r="F280" t="str">
            <v>김천</v>
          </cell>
          <cell r="G280" t="str">
            <v>대항</v>
          </cell>
          <cell r="H280">
            <v>2013</v>
          </cell>
          <cell r="I280">
            <v>91</v>
          </cell>
          <cell r="J280">
            <v>87</v>
          </cell>
          <cell r="K280">
            <v>87</v>
          </cell>
          <cell r="L280">
            <v>87</v>
          </cell>
          <cell r="M280">
            <v>85</v>
          </cell>
          <cell r="N280">
            <v>83</v>
          </cell>
        </row>
        <row r="281">
          <cell r="D281">
            <v>0</v>
          </cell>
          <cell r="E281">
            <v>0</v>
          </cell>
          <cell r="I281">
            <v>913</v>
          </cell>
          <cell r="J281">
            <v>889</v>
          </cell>
          <cell r="K281">
            <v>1606</v>
          </cell>
          <cell r="L281">
            <v>1589</v>
          </cell>
          <cell r="M281">
            <v>1574</v>
          </cell>
          <cell r="N281">
            <v>1551</v>
          </cell>
        </row>
        <row r="282">
          <cell r="C282" t="str">
            <v>복용</v>
          </cell>
          <cell r="D282" t="str">
            <v>조마</v>
          </cell>
          <cell r="E282">
            <v>0</v>
          </cell>
          <cell r="F282" t="str">
            <v>미처리</v>
          </cell>
          <cell r="G282" t="str">
            <v>미처리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C283" t="str">
            <v>매화</v>
          </cell>
          <cell r="D283" t="str">
            <v>조마</v>
          </cell>
          <cell r="E283">
            <v>0</v>
          </cell>
          <cell r="F283" t="str">
            <v>소규모</v>
          </cell>
          <cell r="G283" t="str">
            <v>매화</v>
          </cell>
          <cell r="H283">
            <v>2013</v>
          </cell>
          <cell r="I283">
            <v>76</v>
          </cell>
          <cell r="J283">
            <v>74</v>
          </cell>
          <cell r="K283">
            <v>73</v>
          </cell>
          <cell r="L283">
            <v>72</v>
          </cell>
          <cell r="M283">
            <v>72</v>
          </cell>
          <cell r="N283">
            <v>71</v>
          </cell>
        </row>
        <row r="284">
          <cell r="C284" t="str">
            <v>입암</v>
          </cell>
          <cell r="D284" t="str">
            <v>조마</v>
          </cell>
          <cell r="E284">
            <v>0</v>
          </cell>
          <cell r="F284" t="str">
            <v>미처리</v>
          </cell>
          <cell r="G284" t="str">
            <v>미처리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C285" t="str">
            <v>복호</v>
          </cell>
          <cell r="D285" t="str">
            <v>조마</v>
          </cell>
          <cell r="E285">
            <v>0</v>
          </cell>
          <cell r="F285" t="str">
            <v>미처리</v>
          </cell>
          <cell r="G285" t="str">
            <v>미처리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C286" t="str">
            <v>상평</v>
          </cell>
          <cell r="D286" t="str">
            <v>조마</v>
          </cell>
          <cell r="E286">
            <v>0</v>
          </cell>
          <cell r="F286" t="str">
            <v>미처리</v>
          </cell>
          <cell r="G286" t="str">
            <v>미처리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C287" t="str">
            <v>굼뚬</v>
          </cell>
          <cell r="D287" t="str">
            <v>조마</v>
          </cell>
          <cell r="E287">
            <v>0</v>
          </cell>
          <cell r="F287" t="str">
            <v>소규모</v>
          </cell>
          <cell r="G287" t="str">
            <v>하평</v>
          </cell>
          <cell r="H287">
            <v>2013</v>
          </cell>
          <cell r="I287">
            <v>91</v>
          </cell>
          <cell r="J287">
            <v>88</v>
          </cell>
          <cell r="K287">
            <v>87</v>
          </cell>
          <cell r="L287">
            <v>87</v>
          </cell>
          <cell r="M287">
            <v>86</v>
          </cell>
          <cell r="N287">
            <v>85</v>
          </cell>
        </row>
        <row r="288">
          <cell r="C288" t="str">
            <v>외안</v>
          </cell>
          <cell r="D288" t="str">
            <v>조마</v>
          </cell>
          <cell r="E288">
            <v>0</v>
          </cell>
          <cell r="F288" t="str">
            <v>미처리</v>
          </cell>
          <cell r="G288" t="str">
            <v>미처리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C289" t="str">
            <v>기산</v>
          </cell>
          <cell r="D289" t="str">
            <v>조마</v>
          </cell>
          <cell r="E289">
            <v>0</v>
          </cell>
          <cell r="F289" t="str">
            <v>미처리</v>
          </cell>
          <cell r="G289" t="str">
            <v>미처리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C290" t="str">
            <v>삼거리</v>
          </cell>
          <cell r="D290" t="str">
            <v>조마</v>
          </cell>
          <cell r="E290">
            <v>0</v>
          </cell>
          <cell r="F290" t="str">
            <v>미처리</v>
          </cell>
          <cell r="G290" t="str">
            <v>미처리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C291" t="str">
            <v>무릉</v>
          </cell>
          <cell r="D291" t="str">
            <v>조마</v>
          </cell>
          <cell r="E291">
            <v>0</v>
          </cell>
          <cell r="F291" t="str">
            <v>미처리</v>
          </cell>
          <cell r="G291" t="str">
            <v>미처리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C292" t="str">
            <v>재실마</v>
          </cell>
          <cell r="D292" t="str">
            <v>조마</v>
          </cell>
          <cell r="E292">
            <v>0</v>
          </cell>
          <cell r="F292" t="str">
            <v>미처리</v>
          </cell>
          <cell r="G292" t="str">
            <v>미처리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C293" t="str">
            <v>통정</v>
          </cell>
          <cell r="D293" t="str">
            <v>조마</v>
          </cell>
          <cell r="E293">
            <v>0</v>
          </cell>
          <cell r="F293" t="str">
            <v>미처리</v>
          </cell>
          <cell r="G293" t="str">
            <v>미처리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C294" t="str">
            <v>큰골</v>
          </cell>
          <cell r="D294" t="str">
            <v>조마</v>
          </cell>
          <cell r="E294">
            <v>0</v>
          </cell>
          <cell r="F294" t="str">
            <v>소규모</v>
          </cell>
          <cell r="G294" t="str">
            <v>대동</v>
          </cell>
          <cell r="H294">
            <v>2013</v>
          </cell>
          <cell r="I294">
            <v>84</v>
          </cell>
          <cell r="J294">
            <v>82</v>
          </cell>
          <cell r="K294">
            <v>81</v>
          </cell>
          <cell r="L294">
            <v>80</v>
          </cell>
          <cell r="M294">
            <v>79</v>
          </cell>
          <cell r="N294">
            <v>78</v>
          </cell>
        </row>
        <row r="295">
          <cell r="C295" t="str">
            <v>소용</v>
          </cell>
          <cell r="D295" t="str">
            <v>조마</v>
          </cell>
          <cell r="E295">
            <v>0</v>
          </cell>
          <cell r="F295" t="str">
            <v>소규모</v>
          </cell>
          <cell r="G295" t="str">
            <v>소룡</v>
          </cell>
          <cell r="H295">
            <v>2013</v>
          </cell>
          <cell r="I295">
            <v>187</v>
          </cell>
          <cell r="J295">
            <v>184</v>
          </cell>
          <cell r="K295">
            <v>181</v>
          </cell>
          <cell r="L295">
            <v>180</v>
          </cell>
          <cell r="M295">
            <v>176</v>
          </cell>
          <cell r="N295">
            <v>174</v>
          </cell>
        </row>
        <row r="296">
          <cell r="C296" t="str">
            <v>후평</v>
          </cell>
          <cell r="D296" t="str">
            <v>조마</v>
          </cell>
          <cell r="E296">
            <v>0</v>
          </cell>
          <cell r="F296" t="str">
            <v>미처리</v>
          </cell>
          <cell r="G296" t="str">
            <v>미처리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C297" t="str">
            <v>평산</v>
          </cell>
          <cell r="D297" t="str">
            <v>조마</v>
          </cell>
          <cell r="E297">
            <v>0</v>
          </cell>
          <cell r="F297" t="str">
            <v>소규모</v>
          </cell>
          <cell r="G297" t="str">
            <v>평산</v>
          </cell>
          <cell r="H297">
            <v>2013</v>
          </cell>
          <cell r="I297">
            <v>120</v>
          </cell>
          <cell r="J297">
            <v>116</v>
          </cell>
          <cell r="K297">
            <v>115</v>
          </cell>
          <cell r="L297">
            <v>114</v>
          </cell>
          <cell r="M297">
            <v>113</v>
          </cell>
          <cell r="N297">
            <v>111</v>
          </cell>
        </row>
        <row r="298">
          <cell r="C298" t="str">
            <v>도촌</v>
          </cell>
          <cell r="D298" t="str">
            <v>조마</v>
          </cell>
          <cell r="E298">
            <v>0</v>
          </cell>
          <cell r="F298" t="str">
            <v>미처리</v>
          </cell>
          <cell r="G298" t="str">
            <v>미처리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C299" t="str">
            <v>기동</v>
          </cell>
          <cell r="D299" t="str">
            <v>조마</v>
          </cell>
          <cell r="E299">
            <v>0</v>
          </cell>
          <cell r="F299" t="str">
            <v>소규모</v>
          </cell>
          <cell r="G299" t="str">
            <v>광기</v>
          </cell>
          <cell r="H299">
            <v>2020</v>
          </cell>
          <cell r="I299">
            <v>0</v>
          </cell>
          <cell r="J299">
            <v>0</v>
          </cell>
          <cell r="K299">
            <v>291</v>
          </cell>
          <cell r="L299">
            <v>288</v>
          </cell>
          <cell r="M299">
            <v>286</v>
          </cell>
          <cell r="N299">
            <v>281</v>
          </cell>
        </row>
        <row r="300">
          <cell r="C300" t="str">
            <v>내동</v>
          </cell>
          <cell r="D300" t="str">
            <v>조마</v>
          </cell>
          <cell r="E300">
            <v>0</v>
          </cell>
          <cell r="F300" t="str">
            <v>소규모</v>
          </cell>
          <cell r="G300" t="str">
            <v>광기</v>
          </cell>
          <cell r="H300">
            <v>2020</v>
          </cell>
          <cell r="I300">
            <v>0</v>
          </cell>
          <cell r="J300">
            <v>0</v>
          </cell>
          <cell r="K300">
            <v>219</v>
          </cell>
          <cell r="L300">
            <v>217</v>
          </cell>
          <cell r="M300">
            <v>215</v>
          </cell>
          <cell r="N300">
            <v>212</v>
          </cell>
        </row>
        <row r="301">
          <cell r="C301" t="str">
            <v>전동</v>
          </cell>
          <cell r="D301" t="str">
            <v>조마</v>
          </cell>
          <cell r="E301">
            <v>0</v>
          </cell>
          <cell r="F301" t="str">
            <v>소규모</v>
          </cell>
          <cell r="G301" t="str">
            <v>전동</v>
          </cell>
          <cell r="H301">
            <v>2013</v>
          </cell>
          <cell r="I301">
            <v>126</v>
          </cell>
          <cell r="J301">
            <v>122</v>
          </cell>
          <cell r="K301">
            <v>121</v>
          </cell>
          <cell r="L301">
            <v>120</v>
          </cell>
          <cell r="M301">
            <v>119</v>
          </cell>
          <cell r="N301">
            <v>117</v>
          </cell>
        </row>
        <row r="302">
          <cell r="C302" t="str">
            <v>대방(감천)</v>
          </cell>
          <cell r="D302" t="str">
            <v>조마</v>
          </cell>
          <cell r="E302">
            <v>0</v>
          </cell>
          <cell r="F302" t="str">
            <v>소규모</v>
          </cell>
          <cell r="G302" t="str">
            <v>대방</v>
          </cell>
          <cell r="H302">
            <v>2013</v>
          </cell>
          <cell r="I302">
            <v>83</v>
          </cell>
          <cell r="J302">
            <v>81</v>
          </cell>
          <cell r="K302">
            <v>80</v>
          </cell>
          <cell r="L302">
            <v>79</v>
          </cell>
          <cell r="M302">
            <v>78</v>
          </cell>
          <cell r="N302">
            <v>77</v>
          </cell>
        </row>
        <row r="303">
          <cell r="C303" t="str">
            <v>원동</v>
          </cell>
          <cell r="D303" t="str">
            <v>조마</v>
          </cell>
          <cell r="E303">
            <v>0</v>
          </cell>
          <cell r="F303" t="str">
            <v>미처리</v>
          </cell>
          <cell r="G303" t="str">
            <v>미처리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C304" t="str">
            <v>이화</v>
          </cell>
          <cell r="D304" t="str">
            <v>조마</v>
          </cell>
          <cell r="E304">
            <v>0</v>
          </cell>
          <cell r="F304" t="str">
            <v>소규모</v>
          </cell>
          <cell r="G304" t="str">
            <v>대방</v>
          </cell>
          <cell r="H304">
            <v>2013</v>
          </cell>
          <cell r="I304">
            <v>146</v>
          </cell>
          <cell r="J304">
            <v>142</v>
          </cell>
          <cell r="K304">
            <v>140</v>
          </cell>
          <cell r="L304">
            <v>139</v>
          </cell>
          <cell r="M304">
            <v>138</v>
          </cell>
          <cell r="N304">
            <v>136</v>
          </cell>
        </row>
        <row r="305">
          <cell r="C305" t="str">
            <v>상송</v>
          </cell>
          <cell r="D305" t="str">
            <v>조마</v>
          </cell>
          <cell r="E305">
            <v>0</v>
          </cell>
          <cell r="F305" t="str">
            <v>미처리</v>
          </cell>
          <cell r="G305" t="str">
            <v>미처리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C306" t="str">
            <v>송곡</v>
          </cell>
          <cell r="D306" t="str">
            <v>조마</v>
          </cell>
          <cell r="E306">
            <v>0</v>
          </cell>
          <cell r="F306" t="str">
            <v>김천</v>
          </cell>
          <cell r="G306" t="str">
            <v>지좌</v>
          </cell>
          <cell r="H306">
            <v>2020</v>
          </cell>
          <cell r="I306">
            <v>0</v>
          </cell>
          <cell r="J306">
            <v>0</v>
          </cell>
          <cell r="K306">
            <v>123</v>
          </cell>
          <cell r="L306">
            <v>122</v>
          </cell>
          <cell r="M306">
            <v>121</v>
          </cell>
          <cell r="N306">
            <v>119</v>
          </cell>
        </row>
        <row r="307">
          <cell r="C307" t="str">
            <v>하송</v>
          </cell>
          <cell r="D307" t="str">
            <v>조마</v>
          </cell>
          <cell r="E307">
            <v>0</v>
          </cell>
          <cell r="F307" t="str">
            <v>김천</v>
          </cell>
          <cell r="G307" t="str">
            <v>지좌</v>
          </cell>
          <cell r="H307">
            <v>2020</v>
          </cell>
          <cell r="I307">
            <v>0</v>
          </cell>
          <cell r="J307">
            <v>0</v>
          </cell>
          <cell r="K307">
            <v>95</v>
          </cell>
          <cell r="L307">
            <v>91</v>
          </cell>
          <cell r="M307">
            <v>91</v>
          </cell>
          <cell r="N307">
            <v>90</v>
          </cell>
        </row>
        <row r="308">
          <cell r="D308">
            <v>0</v>
          </cell>
          <cell r="E308">
            <v>0</v>
          </cell>
          <cell r="I308">
            <v>816</v>
          </cell>
          <cell r="J308">
            <v>795</v>
          </cell>
          <cell r="K308">
            <v>1341</v>
          </cell>
          <cell r="L308">
            <v>1626</v>
          </cell>
          <cell r="M308">
            <v>1610</v>
          </cell>
          <cell r="N308">
            <v>1585</v>
          </cell>
        </row>
        <row r="309">
          <cell r="C309" t="str">
            <v>죽정</v>
          </cell>
          <cell r="D309" t="str">
            <v>조마</v>
          </cell>
          <cell r="E309">
            <v>0</v>
          </cell>
          <cell r="F309" t="str">
            <v>소규모</v>
          </cell>
          <cell r="G309" t="str">
            <v>신안</v>
          </cell>
          <cell r="H309">
            <v>2020</v>
          </cell>
          <cell r="I309">
            <v>0</v>
          </cell>
          <cell r="J309">
            <v>0</v>
          </cell>
          <cell r="K309">
            <v>86</v>
          </cell>
          <cell r="L309">
            <v>86</v>
          </cell>
          <cell r="M309">
            <v>85</v>
          </cell>
          <cell r="N309">
            <v>84</v>
          </cell>
        </row>
        <row r="310">
          <cell r="C310" t="str">
            <v>중동</v>
          </cell>
          <cell r="D310" t="str">
            <v>조마</v>
          </cell>
          <cell r="E310">
            <v>0</v>
          </cell>
          <cell r="F310" t="str">
            <v>소규모</v>
          </cell>
          <cell r="G310" t="str">
            <v>신안</v>
          </cell>
          <cell r="H310">
            <v>2020</v>
          </cell>
          <cell r="I310">
            <v>0</v>
          </cell>
          <cell r="J310">
            <v>0</v>
          </cell>
          <cell r="K310">
            <v>87</v>
          </cell>
          <cell r="L310">
            <v>87</v>
          </cell>
          <cell r="M310">
            <v>86</v>
          </cell>
          <cell r="N310">
            <v>85</v>
          </cell>
        </row>
        <row r="311">
          <cell r="C311" t="str">
            <v>뒤지골</v>
          </cell>
          <cell r="D311" t="str">
            <v>조마</v>
          </cell>
          <cell r="E311">
            <v>0</v>
          </cell>
          <cell r="F311" t="str">
            <v>소규모</v>
          </cell>
          <cell r="G311" t="str">
            <v>신안</v>
          </cell>
          <cell r="H311">
            <v>2020</v>
          </cell>
          <cell r="I311">
            <v>0</v>
          </cell>
          <cell r="J311">
            <v>0</v>
          </cell>
          <cell r="K311">
            <v>37</v>
          </cell>
          <cell r="L311">
            <v>37</v>
          </cell>
          <cell r="M311">
            <v>37</v>
          </cell>
          <cell r="N311">
            <v>36</v>
          </cell>
        </row>
        <row r="312">
          <cell r="C312" t="str">
            <v>안사래</v>
          </cell>
          <cell r="D312" t="str">
            <v>조마</v>
          </cell>
          <cell r="E312">
            <v>0</v>
          </cell>
          <cell r="F312" t="str">
            <v>소규모</v>
          </cell>
          <cell r="G312" t="str">
            <v>신안</v>
          </cell>
          <cell r="H312">
            <v>2020</v>
          </cell>
          <cell r="I312">
            <v>0</v>
          </cell>
          <cell r="J312">
            <v>0</v>
          </cell>
          <cell r="K312">
            <v>94</v>
          </cell>
          <cell r="L312">
            <v>93</v>
          </cell>
          <cell r="M312">
            <v>92</v>
          </cell>
          <cell r="N312">
            <v>91</v>
          </cell>
        </row>
        <row r="313">
          <cell r="C313" t="str">
            <v>밭새래</v>
          </cell>
          <cell r="D313" t="str">
            <v>조마</v>
          </cell>
          <cell r="E313">
            <v>0</v>
          </cell>
          <cell r="F313" t="str">
            <v>소규모</v>
          </cell>
          <cell r="G313" t="str">
            <v>신안</v>
          </cell>
          <cell r="H313">
            <v>2020</v>
          </cell>
          <cell r="I313">
            <v>0</v>
          </cell>
          <cell r="J313">
            <v>0</v>
          </cell>
          <cell r="K313">
            <v>86</v>
          </cell>
          <cell r="L313">
            <v>86</v>
          </cell>
          <cell r="M313">
            <v>85</v>
          </cell>
          <cell r="N313">
            <v>84</v>
          </cell>
        </row>
        <row r="314">
          <cell r="C314" t="str">
            <v>저먹골</v>
          </cell>
          <cell r="D314" t="str">
            <v>조마</v>
          </cell>
          <cell r="E314">
            <v>0</v>
          </cell>
          <cell r="F314" t="str">
            <v>소규모</v>
          </cell>
          <cell r="G314" t="str">
            <v>신안</v>
          </cell>
          <cell r="H314">
            <v>2020</v>
          </cell>
          <cell r="I314">
            <v>0</v>
          </cell>
          <cell r="J314">
            <v>0</v>
          </cell>
          <cell r="K314">
            <v>27</v>
          </cell>
          <cell r="L314">
            <v>27</v>
          </cell>
          <cell r="M314">
            <v>26</v>
          </cell>
          <cell r="N314">
            <v>26</v>
          </cell>
        </row>
        <row r="315">
          <cell r="C315" t="str">
            <v>안서동</v>
          </cell>
          <cell r="D315" t="str">
            <v>조마</v>
          </cell>
          <cell r="E315">
            <v>0</v>
          </cell>
          <cell r="F315" t="str">
            <v>소규모</v>
          </cell>
          <cell r="G315" t="str">
            <v>신안</v>
          </cell>
          <cell r="H315">
            <v>2020</v>
          </cell>
          <cell r="I315">
            <v>0</v>
          </cell>
          <cell r="J315">
            <v>0</v>
          </cell>
          <cell r="K315">
            <v>7</v>
          </cell>
          <cell r="L315">
            <v>7</v>
          </cell>
          <cell r="M315">
            <v>7</v>
          </cell>
          <cell r="N315">
            <v>7</v>
          </cell>
        </row>
        <row r="316">
          <cell r="C316" t="str">
            <v>지동</v>
          </cell>
          <cell r="D316" t="str">
            <v>조마</v>
          </cell>
          <cell r="E316">
            <v>0</v>
          </cell>
          <cell r="F316" t="str">
            <v>소규모</v>
          </cell>
          <cell r="G316" t="str">
            <v>신안</v>
          </cell>
          <cell r="H316">
            <v>2020</v>
          </cell>
          <cell r="I316">
            <v>0</v>
          </cell>
          <cell r="J316">
            <v>0</v>
          </cell>
          <cell r="K316">
            <v>84</v>
          </cell>
          <cell r="L316">
            <v>84</v>
          </cell>
          <cell r="M316">
            <v>83</v>
          </cell>
          <cell r="N316">
            <v>82</v>
          </cell>
        </row>
        <row r="317">
          <cell r="C317" t="str">
            <v>새터(조마)</v>
          </cell>
          <cell r="D317" t="str">
            <v>조마</v>
          </cell>
          <cell r="E317">
            <v>0</v>
          </cell>
          <cell r="F317" t="str">
            <v>소규모</v>
          </cell>
          <cell r="G317" t="str">
            <v>신안</v>
          </cell>
          <cell r="H317">
            <v>2020</v>
          </cell>
          <cell r="I317">
            <v>0</v>
          </cell>
          <cell r="J317">
            <v>0</v>
          </cell>
          <cell r="K317">
            <v>46</v>
          </cell>
          <cell r="L317">
            <v>46</v>
          </cell>
          <cell r="M317">
            <v>45</v>
          </cell>
          <cell r="N317">
            <v>45</v>
          </cell>
        </row>
        <row r="318">
          <cell r="C318" t="str">
            <v>상장</v>
          </cell>
          <cell r="D318" t="str">
            <v>조마</v>
          </cell>
          <cell r="E318">
            <v>0</v>
          </cell>
          <cell r="F318" t="str">
            <v>미처리</v>
          </cell>
          <cell r="G318" t="str">
            <v>미처리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C319" t="str">
            <v>하장</v>
          </cell>
          <cell r="D319" t="str">
            <v>조마</v>
          </cell>
          <cell r="E319">
            <v>0</v>
          </cell>
          <cell r="F319" t="str">
            <v>미처리</v>
          </cell>
          <cell r="G319" t="str">
            <v>미처리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C320" t="str">
            <v>새말</v>
          </cell>
          <cell r="D320" t="str">
            <v>조마</v>
          </cell>
          <cell r="E320">
            <v>0</v>
          </cell>
          <cell r="F320" t="str">
            <v>미처리</v>
          </cell>
          <cell r="G320" t="str">
            <v>미처리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C321" t="str">
            <v>예동</v>
          </cell>
          <cell r="D321" t="str">
            <v>조마</v>
          </cell>
          <cell r="E321">
            <v>0</v>
          </cell>
          <cell r="F321" t="str">
            <v>미처리</v>
          </cell>
          <cell r="G321" t="str">
            <v>미처리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C322" t="str">
            <v>점동</v>
          </cell>
          <cell r="D322" t="str">
            <v>조마</v>
          </cell>
          <cell r="E322">
            <v>0</v>
          </cell>
          <cell r="F322" t="str">
            <v>미처리</v>
          </cell>
          <cell r="G322" t="str">
            <v>미처리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C323" t="str">
            <v>사창</v>
          </cell>
          <cell r="D323" t="str">
            <v>조마</v>
          </cell>
          <cell r="E323">
            <v>0</v>
          </cell>
          <cell r="F323" t="str">
            <v>미처리</v>
          </cell>
          <cell r="G323" t="str">
            <v>미처리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C324" t="str">
            <v>금단</v>
          </cell>
          <cell r="D324" t="str">
            <v>조마</v>
          </cell>
          <cell r="E324">
            <v>0</v>
          </cell>
          <cell r="F324" t="str">
            <v>소규모</v>
          </cell>
          <cell r="G324" t="str">
            <v>구곡</v>
          </cell>
          <cell r="H324">
            <v>2013</v>
          </cell>
          <cell r="I324">
            <v>306</v>
          </cell>
          <cell r="J324">
            <v>300</v>
          </cell>
          <cell r="K324">
            <v>297</v>
          </cell>
          <cell r="L324">
            <v>294</v>
          </cell>
          <cell r="M324">
            <v>288</v>
          </cell>
          <cell r="N324">
            <v>284</v>
          </cell>
        </row>
        <row r="325">
          <cell r="C325" t="str">
            <v>엉거실</v>
          </cell>
          <cell r="D325" t="str">
            <v>조마</v>
          </cell>
          <cell r="E325">
            <v>0</v>
          </cell>
          <cell r="F325" t="str">
            <v>소규모</v>
          </cell>
          <cell r="G325" t="str">
            <v>구곡</v>
          </cell>
          <cell r="H325">
            <v>2013</v>
          </cell>
          <cell r="I325">
            <v>33</v>
          </cell>
          <cell r="J325">
            <v>32</v>
          </cell>
          <cell r="K325">
            <v>32</v>
          </cell>
          <cell r="L325">
            <v>31</v>
          </cell>
          <cell r="M325">
            <v>31</v>
          </cell>
          <cell r="N325">
            <v>31</v>
          </cell>
        </row>
        <row r="326">
          <cell r="C326" t="str">
            <v>강바대</v>
          </cell>
          <cell r="D326" t="str">
            <v>조마</v>
          </cell>
          <cell r="E326">
            <v>0</v>
          </cell>
          <cell r="F326" t="str">
            <v>소규모</v>
          </cell>
          <cell r="G326" t="str">
            <v>강평</v>
          </cell>
          <cell r="H326">
            <v>2013</v>
          </cell>
          <cell r="I326">
            <v>133</v>
          </cell>
          <cell r="J326">
            <v>129</v>
          </cell>
          <cell r="K326">
            <v>128</v>
          </cell>
          <cell r="L326">
            <v>126</v>
          </cell>
          <cell r="M326">
            <v>125</v>
          </cell>
          <cell r="N326">
            <v>124</v>
          </cell>
        </row>
        <row r="327">
          <cell r="C327" t="str">
            <v>나부리</v>
          </cell>
          <cell r="D327" t="str">
            <v>조마</v>
          </cell>
          <cell r="E327">
            <v>0</v>
          </cell>
          <cell r="F327" t="str">
            <v>미처리</v>
          </cell>
          <cell r="G327" t="str">
            <v>미처리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C328" t="str">
            <v>마아리</v>
          </cell>
          <cell r="D328" t="str">
            <v>조마</v>
          </cell>
          <cell r="E328">
            <v>0</v>
          </cell>
          <cell r="F328" t="str">
            <v>미처리</v>
          </cell>
          <cell r="G328" t="str">
            <v>미처리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C329" t="str">
            <v>미실</v>
          </cell>
          <cell r="D329" t="str">
            <v>조마</v>
          </cell>
          <cell r="E329">
            <v>0</v>
          </cell>
          <cell r="F329" t="str">
            <v>미처리</v>
          </cell>
          <cell r="G329" t="str">
            <v>미처리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C330" t="str">
            <v>철수동</v>
          </cell>
          <cell r="D330" t="str">
            <v>조마</v>
          </cell>
          <cell r="E330">
            <v>0</v>
          </cell>
          <cell r="F330" t="str">
            <v>미처리</v>
          </cell>
          <cell r="G330" t="str">
            <v>미처리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C331" t="str">
            <v>새시기</v>
          </cell>
          <cell r="D331" t="str">
            <v>조마</v>
          </cell>
          <cell r="E331">
            <v>0</v>
          </cell>
          <cell r="F331" t="str">
            <v>소규모</v>
          </cell>
          <cell r="G331" t="str">
            <v>신석</v>
          </cell>
          <cell r="H331">
            <v>2013</v>
          </cell>
          <cell r="I331">
            <v>94</v>
          </cell>
          <cell r="J331">
            <v>91</v>
          </cell>
          <cell r="K331">
            <v>90</v>
          </cell>
          <cell r="L331">
            <v>89</v>
          </cell>
          <cell r="M331">
            <v>89</v>
          </cell>
          <cell r="N331">
            <v>87</v>
          </cell>
        </row>
        <row r="332">
          <cell r="C332" t="str">
            <v>중말</v>
          </cell>
          <cell r="D332" t="str">
            <v>조마</v>
          </cell>
          <cell r="E332">
            <v>0</v>
          </cell>
          <cell r="F332" t="str">
            <v>미처리</v>
          </cell>
          <cell r="G332" t="str">
            <v>미처리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C333" t="str">
            <v>백화동</v>
          </cell>
          <cell r="D333" t="str">
            <v>조마</v>
          </cell>
          <cell r="E333">
            <v>0</v>
          </cell>
          <cell r="F333" t="str">
            <v>미처리</v>
          </cell>
          <cell r="G333" t="str">
            <v>미처리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C334" t="str">
            <v>삼정</v>
          </cell>
          <cell r="D334" t="str">
            <v>조마</v>
          </cell>
          <cell r="E334">
            <v>0</v>
          </cell>
          <cell r="F334" t="str">
            <v>미처리</v>
          </cell>
          <cell r="G334" t="str">
            <v>미처리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5">
          <cell r="C335" t="str">
            <v>유산</v>
          </cell>
          <cell r="D335" t="str">
            <v>조마</v>
          </cell>
          <cell r="E335">
            <v>0</v>
          </cell>
          <cell r="F335" t="str">
            <v>미처리</v>
          </cell>
          <cell r="G335" t="str">
            <v>미처리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</row>
        <row r="336">
          <cell r="C336" t="str">
            <v>용바우</v>
          </cell>
          <cell r="D336" t="str">
            <v>조마</v>
          </cell>
          <cell r="E336">
            <v>0</v>
          </cell>
          <cell r="F336" t="str">
            <v>미처리</v>
          </cell>
          <cell r="G336" t="str">
            <v>미처리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</row>
        <row r="337">
          <cell r="C337" t="str">
            <v>박리</v>
          </cell>
          <cell r="D337" t="str">
            <v>조마</v>
          </cell>
          <cell r="E337">
            <v>0</v>
          </cell>
          <cell r="F337" t="str">
            <v>미처리</v>
          </cell>
          <cell r="G337" t="str">
            <v>미처리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</row>
        <row r="338">
          <cell r="C338" t="str">
            <v>수왕</v>
          </cell>
          <cell r="D338" t="str">
            <v>조마</v>
          </cell>
          <cell r="E338">
            <v>0</v>
          </cell>
          <cell r="F338" t="str">
            <v>미처리</v>
          </cell>
          <cell r="G338" t="str">
            <v>미처리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</row>
        <row r="339">
          <cell r="C339" t="str">
            <v>하신기</v>
          </cell>
          <cell r="D339" t="str">
            <v>조마</v>
          </cell>
          <cell r="E339">
            <v>0</v>
          </cell>
          <cell r="F339" t="str">
            <v>소규모</v>
          </cell>
          <cell r="G339" t="str">
            <v>하신기</v>
          </cell>
          <cell r="H339">
            <v>2013</v>
          </cell>
          <cell r="I339">
            <v>141</v>
          </cell>
          <cell r="J339">
            <v>137</v>
          </cell>
          <cell r="K339">
            <v>135</v>
          </cell>
          <cell r="L339">
            <v>134</v>
          </cell>
          <cell r="M339">
            <v>133</v>
          </cell>
          <cell r="N339">
            <v>131</v>
          </cell>
        </row>
        <row r="340">
          <cell r="C340" t="str">
            <v>송정</v>
          </cell>
          <cell r="D340" t="str">
            <v>조마</v>
          </cell>
          <cell r="E340">
            <v>0</v>
          </cell>
          <cell r="F340" t="str">
            <v>미처리</v>
          </cell>
          <cell r="G340" t="str">
            <v>미처리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</row>
        <row r="341">
          <cell r="C341" t="str">
            <v>옥계</v>
          </cell>
          <cell r="D341" t="str">
            <v>조마</v>
          </cell>
          <cell r="E341">
            <v>0</v>
          </cell>
          <cell r="F341" t="str">
            <v>소규모</v>
          </cell>
          <cell r="G341" t="str">
            <v>옥계</v>
          </cell>
          <cell r="H341">
            <v>2013</v>
          </cell>
          <cell r="I341">
            <v>109</v>
          </cell>
          <cell r="J341">
            <v>106</v>
          </cell>
          <cell r="K341">
            <v>105</v>
          </cell>
          <cell r="L341">
            <v>104</v>
          </cell>
          <cell r="M341">
            <v>103</v>
          </cell>
          <cell r="N341">
            <v>101</v>
          </cell>
        </row>
        <row r="342">
          <cell r="C342" t="str">
            <v>유촌</v>
          </cell>
          <cell r="D342" t="str">
            <v>조마</v>
          </cell>
          <cell r="E342">
            <v>0</v>
          </cell>
          <cell r="F342" t="str">
            <v>미처리</v>
          </cell>
          <cell r="G342" t="str">
            <v>미처리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</row>
        <row r="343">
          <cell r="C343" t="str">
            <v>사기점</v>
          </cell>
          <cell r="D343" t="str">
            <v>조마</v>
          </cell>
          <cell r="E343">
            <v>0</v>
          </cell>
          <cell r="F343" t="str">
            <v>미처리</v>
          </cell>
          <cell r="G343" t="str">
            <v>미처리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</row>
        <row r="344">
          <cell r="C344" t="str">
            <v>수방</v>
          </cell>
          <cell r="D344" t="str">
            <v>조마</v>
          </cell>
          <cell r="E344">
            <v>0</v>
          </cell>
          <cell r="F344" t="str">
            <v>미처리</v>
          </cell>
          <cell r="G344" t="str">
            <v>미처리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</row>
        <row r="345">
          <cell r="C345" t="str">
            <v>성궁</v>
          </cell>
          <cell r="D345" t="str">
            <v>조마</v>
          </cell>
          <cell r="E345">
            <v>0</v>
          </cell>
          <cell r="F345" t="str">
            <v>소규모</v>
          </cell>
          <cell r="G345" t="str">
            <v>대평</v>
          </cell>
          <cell r="H345">
            <v>2025</v>
          </cell>
          <cell r="I345">
            <v>0</v>
          </cell>
          <cell r="J345">
            <v>0</v>
          </cell>
          <cell r="K345">
            <v>0</v>
          </cell>
          <cell r="L345">
            <v>107</v>
          </cell>
          <cell r="M345">
            <v>106</v>
          </cell>
          <cell r="N345">
            <v>104</v>
          </cell>
        </row>
        <row r="346">
          <cell r="C346" t="str">
            <v>가곡</v>
          </cell>
          <cell r="D346" t="str">
            <v>조마</v>
          </cell>
          <cell r="E346">
            <v>0</v>
          </cell>
          <cell r="F346" t="str">
            <v>소규모</v>
          </cell>
          <cell r="G346" t="str">
            <v>대평</v>
          </cell>
          <cell r="H346">
            <v>2025</v>
          </cell>
          <cell r="I346">
            <v>0</v>
          </cell>
          <cell r="J346">
            <v>0</v>
          </cell>
          <cell r="K346">
            <v>0</v>
          </cell>
          <cell r="L346">
            <v>48</v>
          </cell>
          <cell r="M346">
            <v>47</v>
          </cell>
          <cell r="N346">
            <v>46</v>
          </cell>
        </row>
        <row r="347">
          <cell r="C347" t="str">
            <v>대평</v>
          </cell>
          <cell r="D347" t="str">
            <v>조마</v>
          </cell>
          <cell r="E347">
            <v>0</v>
          </cell>
          <cell r="F347" t="str">
            <v>소규모</v>
          </cell>
          <cell r="G347" t="str">
            <v>대평</v>
          </cell>
          <cell r="H347">
            <v>2025</v>
          </cell>
          <cell r="I347">
            <v>0</v>
          </cell>
          <cell r="J347">
            <v>0</v>
          </cell>
          <cell r="K347">
            <v>0</v>
          </cell>
          <cell r="L347">
            <v>140</v>
          </cell>
          <cell r="M347">
            <v>142</v>
          </cell>
          <cell r="N347">
            <v>137</v>
          </cell>
        </row>
        <row r="348">
          <cell r="D348">
            <v>0</v>
          </cell>
          <cell r="E348">
            <v>0</v>
          </cell>
          <cell r="I348">
            <v>468</v>
          </cell>
          <cell r="J348">
            <v>458</v>
          </cell>
          <cell r="K348">
            <v>1039</v>
          </cell>
          <cell r="L348">
            <v>1030</v>
          </cell>
          <cell r="M348">
            <v>1017</v>
          </cell>
          <cell r="N348">
            <v>1000</v>
          </cell>
        </row>
        <row r="349">
          <cell r="C349" t="str">
            <v>여름실</v>
          </cell>
          <cell r="D349" t="str">
            <v>김천</v>
          </cell>
          <cell r="E349" t="str">
            <v>양천</v>
          </cell>
          <cell r="F349" t="str">
            <v>미처리</v>
          </cell>
          <cell r="G349" t="str">
            <v>미처리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</row>
        <row r="350">
          <cell r="C350" t="str">
            <v>모리이</v>
          </cell>
          <cell r="D350" t="str">
            <v>김천</v>
          </cell>
          <cell r="E350" t="str">
            <v>양천</v>
          </cell>
          <cell r="F350" t="str">
            <v>소규모</v>
          </cell>
          <cell r="G350" t="str">
            <v>하강</v>
          </cell>
          <cell r="H350">
            <v>2020</v>
          </cell>
          <cell r="I350">
            <v>0</v>
          </cell>
          <cell r="J350">
            <v>0</v>
          </cell>
          <cell r="K350">
            <v>65</v>
          </cell>
          <cell r="L350">
            <v>65</v>
          </cell>
          <cell r="M350">
            <v>64</v>
          </cell>
          <cell r="N350">
            <v>63</v>
          </cell>
        </row>
        <row r="351">
          <cell r="C351" t="str">
            <v>강성</v>
          </cell>
          <cell r="D351" t="str">
            <v>김천</v>
          </cell>
          <cell r="E351" t="str">
            <v>양천</v>
          </cell>
          <cell r="F351" t="str">
            <v>소규모</v>
          </cell>
          <cell r="G351" t="str">
            <v>하강</v>
          </cell>
          <cell r="H351">
            <v>2020</v>
          </cell>
          <cell r="I351">
            <v>0</v>
          </cell>
          <cell r="J351">
            <v>0</v>
          </cell>
          <cell r="K351">
            <v>61</v>
          </cell>
          <cell r="L351">
            <v>61</v>
          </cell>
          <cell r="M351">
            <v>60</v>
          </cell>
          <cell r="N351">
            <v>59</v>
          </cell>
        </row>
        <row r="352">
          <cell r="C352" t="str">
            <v>서당마</v>
          </cell>
          <cell r="D352" t="str">
            <v>김천</v>
          </cell>
          <cell r="E352" t="str">
            <v>양천</v>
          </cell>
          <cell r="F352" t="str">
            <v>소규모</v>
          </cell>
          <cell r="G352" t="str">
            <v>하강</v>
          </cell>
          <cell r="H352">
            <v>2020</v>
          </cell>
          <cell r="I352">
            <v>0</v>
          </cell>
          <cell r="J352">
            <v>0</v>
          </cell>
          <cell r="K352">
            <v>56</v>
          </cell>
          <cell r="L352">
            <v>55</v>
          </cell>
          <cell r="M352">
            <v>55</v>
          </cell>
          <cell r="N352">
            <v>54</v>
          </cell>
        </row>
        <row r="353">
          <cell r="C353" t="str">
            <v>관동</v>
          </cell>
          <cell r="D353" t="str">
            <v>김천</v>
          </cell>
          <cell r="E353" t="str">
            <v>양천</v>
          </cell>
          <cell r="F353" t="str">
            <v>소규모</v>
          </cell>
          <cell r="G353" t="str">
            <v>하강</v>
          </cell>
          <cell r="H353">
            <v>2020</v>
          </cell>
          <cell r="I353">
            <v>0</v>
          </cell>
          <cell r="J353">
            <v>0</v>
          </cell>
          <cell r="K353">
            <v>79</v>
          </cell>
          <cell r="L353">
            <v>78</v>
          </cell>
          <cell r="M353">
            <v>77</v>
          </cell>
          <cell r="N353">
            <v>76</v>
          </cell>
        </row>
        <row r="354">
          <cell r="C354" t="str">
            <v>황각</v>
          </cell>
          <cell r="D354" t="str">
            <v>김천</v>
          </cell>
          <cell r="E354" t="str">
            <v>양천</v>
          </cell>
          <cell r="F354" t="str">
            <v>소규모</v>
          </cell>
          <cell r="G354" t="str">
            <v>하강</v>
          </cell>
          <cell r="H354">
            <v>2020</v>
          </cell>
          <cell r="I354">
            <v>0</v>
          </cell>
          <cell r="J354">
            <v>0</v>
          </cell>
          <cell r="K354">
            <v>183</v>
          </cell>
          <cell r="L354">
            <v>182</v>
          </cell>
          <cell r="M354">
            <v>180</v>
          </cell>
          <cell r="N354">
            <v>177</v>
          </cell>
        </row>
        <row r="355">
          <cell r="C355" t="str">
            <v>냉수정</v>
          </cell>
          <cell r="D355" t="str">
            <v>김천</v>
          </cell>
          <cell r="E355" t="str">
            <v>양천</v>
          </cell>
          <cell r="F355" t="str">
            <v>소규모</v>
          </cell>
          <cell r="G355" t="str">
            <v>하강</v>
          </cell>
          <cell r="H355">
            <v>2020</v>
          </cell>
          <cell r="I355">
            <v>0</v>
          </cell>
          <cell r="J355">
            <v>0</v>
          </cell>
          <cell r="K355">
            <v>24</v>
          </cell>
          <cell r="L355">
            <v>24</v>
          </cell>
          <cell r="M355">
            <v>24</v>
          </cell>
          <cell r="N355">
            <v>23</v>
          </cell>
        </row>
        <row r="356">
          <cell r="C356" t="str">
            <v>양지마</v>
          </cell>
          <cell r="D356" t="str">
            <v>김천</v>
          </cell>
          <cell r="E356" t="str">
            <v>양천</v>
          </cell>
          <cell r="F356" t="str">
            <v>소규모</v>
          </cell>
          <cell r="G356" t="str">
            <v>하강</v>
          </cell>
          <cell r="H356">
            <v>2020</v>
          </cell>
          <cell r="I356">
            <v>0</v>
          </cell>
          <cell r="J356">
            <v>0</v>
          </cell>
          <cell r="K356">
            <v>21</v>
          </cell>
          <cell r="L356">
            <v>21</v>
          </cell>
          <cell r="M356">
            <v>21</v>
          </cell>
          <cell r="N356">
            <v>20</v>
          </cell>
        </row>
        <row r="357">
          <cell r="C357" t="str">
            <v>모산(구성)</v>
          </cell>
          <cell r="D357" t="str">
            <v>김천</v>
          </cell>
          <cell r="E357" t="str">
            <v>양천</v>
          </cell>
          <cell r="F357" t="str">
            <v>소규모</v>
          </cell>
          <cell r="G357" t="str">
            <v>하강</v>
          </cell>
          <cell r="H357">
            <v>2020</v>
          </cell>
          <cell r="I357">
            <v>0</v>
          </cell>
          <cell r="J357">
            <v>0</v>
          </cell>
          <cell r="K357">
            <v>96</v>
          </cell>
          <cell r="L357">
            <v>95</v>
          </cell>
          <cell r="M357">
            <v>94</v>
          </cell>
          <cell r="N357">
            <v>93</v>
          </cell>
        </row>
        <row r="358">
          <cell r="C358" t="str">
            <v>평밭</v>
          </cell>
          <cell r="D358" t="str">
            <v>구성</v>
          </cell>
          <cell r="E358">
            <v>0</v>
          </cell>
          <cell r="F358" t="str">
            <v>미처리</v>
          </cell>
          <cell r="G358" t="str">
            <v>미처리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</row>
        <row r="359">
          <cell r="C359" t="str">
            <v>진흥</v>
          </cell>
          <cell r="D359" t="str">
            <v>구성</v>
          </cell>
          <cell r="E359">
            <v>0</v>
          </cell>
          <cell r="F359" t="str">
            <v>미처리</v>
          </cell>
          <cell r="G359" t="str">
            <v>미처리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</row>
        <row r="360">
          <cell r="C360" t="str">
            <v>노고실</v>
          </cell>
          <cell r="D360" t="str">
            <v>구성</v>
          </cell>
          <cell r="E360">
            <v>0</v>
          </cell>
          <cell r="F360" t="str">
            <v>미처리</v>
          </cell>
          <cell r="G360" t="str">
            <v>미처리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</row>
        <row r="361">
          <cell r="C361" t="str">
            <v>점터</v>
          </cell>
          <cell r="D361" t="str">
            <v>구성</v>
          </cell>
          <cell r="E361">
            <v>0</v>
          </cell>
          <cell r="F361" t="str">
            <v>미처리</v>
          </cell>
          <cell r="G361" t="str">
            <v>미처리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</row>
        <row r="362">
          <cell r="C362" t="str">
            <v>백일대</v>
          </cell>
          <cell r="D362" t="str">
            <v>구성</v>
          </cell>
          <cell r="E362">
            <v>0</v>
          </cell>
          <cell r="F362" t="str">
            <v>미처리</v>
          </cell>
          <cell r="G362" t="str">
            <v>미처리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</row>
        <row r="363">
          <cell r="C363" t="str">
            <v>개정개</v>
          </cell>
          <cell r="D363" t="str">
            <v>구성</v>
          </cell>
          <cell r="E363">
            <v>0</v>
          </cell>
          <cell r="F363" t="str">
            <v>미처리</v>
          </cell>
          <cell r="G363" t="str">
            <v>미처리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</row>
        <row r="364">
          <cell r="C364" t="str">
            <v>궁장</v>
          </cell>
          <cell r="D364" t="str">
            <v>구성</v>
          </cell>
          <cell r="E364">
            <v>0</v>
          </cell>
          <cell r="F364" t="str">
            <v>미처리</v>
          </cell>
          <cell r="G364" t="str">
            <v>미처리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</row>
        <row r="365">
          <cell r="C365" t="str">
            <v>덤밑</v>
          </cell>
          <cell r="D365" t="str">
            <v>구성</v>
          </cell>
          <cell r="E365">
            <v>0</v>
          </cell>
          <cell r="F365" t="str">
            <v>미처리</v>
          </cell>
          <cell r="G365" t="str">
            <v>미처리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</row>
        <row r="366">
          <cell r="C366" t="str">
            <v>날끝</v>
          </cell>
          <cell r="D366" t="str">
            <v>구성</v>
          </cell>
          <cell r="E366">
            <v>0</v>
          </cell>
          <cell r="F366" t="str">
            <v>미처리</v>
          </cell>
          <cell r="G366" t="str">
            <v>미처리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</row>
        <row r="367">
          <cell r="C367" t="str">
            <v>죽방</v>
          </cell>
          <cell r="D367" t="str">
            <v>구성</v>
          </cell>
          <cell r="E367">
            <v>0</v>
          </cell>
          <cell r="F367" t="str">
            <v>미처리</v>
          </cell>
          <cell r="G367" t="str">
            <v>미처리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</row>
        <row r="368">
          <cell r="C368" t="str">
            <v>황새말</v>
          </cell>
          <cell r="D368" t="str">
            <v>구성</v>
          </cell>
          <cell r="E368">
            <v>0</v>
          </cell>
          <cell r="F368" t="str">
            <v>미처리</v>
          </cell>
          <cell r="G368" t="str">
            <v>미처리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</row>
        <row r="369">
          <cell r="C369" t="str">
            <v>주막</v>
          </cell>
          <cell r="D369" t="str">
            <v>구성</v>
          </cell>
          <cell r="E369">
            <v>0</v>
          </cell>
          <cell r="F369" t="str">
            <v>미처리</v>
          </cell>
          <cell r="G369" t="str">
            <v>미처리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</row>
        <row r="370">
          <cell r="C370" t="str">
            <v>도지미</v>
          </cell>
          <cell r="D370" t="str">
            <v>구성</v>
          </cell>
          <cell r="E370">
            <v>0</v>
          </cell>
          <cell r="F370" t="str">
            <v>미처리</v>
          </cell>
          <cell r="G370" t="str">
            <v>미처리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</row>
        <row r="371">
          <cell r="C371" t="str">
            <v>기를</v>
          </cell>
          <cell r="D371" t="str">
            <v>구성</v>
          </cell>
          <cell r="E371">
            <v>0</v>
          </cell>
          <cell r="F371" t="str">
            <v>소규모</v>
          </cell>
          <cell r="G371" t="str">
            <v>상리</v>
          </cell>
          <cell r="H371">
            <v>2013</v>
          </cell>
          <cell r="I371">
            <v>111</v>
          </cell>
          <cell r="J371">
            <v>108</v>
          </cell>
          <cell r="K371">
            <v>107</v>
          </cell>
          <cell r="L371">
            <v>106</v>
          </cell>
          <cell r="M371">
            <v>105</v>
          </cell>
          <cell r="N371">
            <v>103</v>
          </cell>
        </row>
        <row r="372">
          <cell r="C372" t="str">
            <v>바랫들</v>
          </cell>
          <cell r="D372" t="str">
            <v>구성</v>
          </cell>
          <cell r="E372">
            <v>0</v>
          </cell>
          <cell r="F372" t="str">
            <v>미처리</v>
          </cell>
          <cell r="G372" t="str">
            <v>미처리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</row>
        <row r="373">
          <cell r="C373" t="str">
            <v>봉대</v>
          </cell>
          <cell r="D373" t="str">
            <v>구성</v>
          </cell>
          <cell r="E373">
            <v>0</v>
          </cell>
          <cell r="F373" t="str">
            <v>미처리</v>
          </cell>
          <cell r="G373" t="str">
            <v>미처리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</row>
        <row r="374">
          <cell r="C374" t="str">
            <v>듬마루</v>
          </cell>
          <cell r="D374" t="str">
            <v>구성</v>
          </cell>
          <cell r="E374">
            <v>0</v>
          </cell>
          <cell r="F374" t="str">
            <v>미처리</v>
          </cell>
          <cell r="G374" t="str">
            <v>미처리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</row>
        <row r="375">
          <cell r="C375" t="str">
            <v>옴배미</v>
          </cell>
          <cell r="D375" t="str">
            <v>구성</v>
          </cell>
          <cell r="E375">
            <v>0</v>
          </cell>
          <cell r="F375" t="str">
            <v>미처리</v>
          </cell>
          <cell r="G375" t="str">
            <v>미처리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</row>
        <row r="376">
          <cell r="C376" t="str">
            <v>팔고개</v>
          </cell>
          <cell r="D376" t="str">
            <v>구성</v>
          </cell>
          <cell r="E376">
            <v>0</v>
          </cell>
          <cell r="F376" t="str">
            <v>미처리</v>
          </cell>
          <cell r="G376" t="str">
            <v>미처리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</row>
        <row r="377">
          <cell r="C377" t="str">
            <v>광수</v>
          </cell>
          <cell r="D377" t="str">
            <v>구성</v>
          </cell>
          <cell r="E377">
            <v>0</v>
          </cell>
          <cell r="F377" t="str">
            <v>미처리</v>
          </cell>
          <cell r="G377" t="str">
            <v>미처리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</row>
        <row r="378">
          <cell r="C378" t="str">
            <v>파실</v>
          </cell>
          <cell r="D378" t="str">
            <v>구성</v>
          </cell>
          <cell r="E378">
            <v>0</v>
          </cell>
          <cell r="F378" t="str">
            <v>미처리</v>
          </cell>
          <cell r="G378" t="str">
            <v>미처리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379">
          <cell r="C379" t="str">
            <v>새터</v>
          </cell>
          <cell r="D379" t="str">
            <v>구성</v>
          </cell>
          <cell r="E379">
            <v>0</v>
          </cell>
          <cell r="F379" t="str">
            <v>미처리</v>
          </cell>
          <cell r="G379" t="str">
            <v>미처리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</row>
        <row r="380">
          <cell r="C380" t="str">
            <v>구미</v>
          </cell>
          <cell r="D380" t="str">
            <v>구성</v>
          </cell>
          <cell r="E380">
            <v>0</v>
          </cell>
          <cell r="F380" t="str">
            <v>미처리</v>
          </cell>
          <cell r="G380" t="str">
            <v>미처리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</row>
        <row r="381">
          <cell r="C381" t="str">
            <v>무릉동</v>
          </cell>
          <cell r="D381" t="str">
            <v>구성</v>
          </cell>
          <cell r="E381">
            <v>0</v>
          </cell>
          <cell r="F381" t="str">
            <v>미처리</v>
          </cell>
          <cell r="G381" t="str">
            <v>미처리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</row>
        <row r="382">
          <cell r="C382" t="str">
            <v>임평</v>
          </cell>
          <cell r="D382" t="str">
            <v>구성</v>
          </cell>
          <cell r="E382">
            <v>0</v>
          </cell>
          <cell r="F382" t="str">
            <v>미처리</v>
          </cell>
          <cell r="G382" t="str">
            <v>미처리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</row>
        <row r="383">
          <cell r="C383" t="str">
            <v>산정</v>
          </cell>
          <cell r="D383" t="str">
            <v>구성</v>
          </cell>
          <cell r="E383">
            <v>0</v>
          </cell>
          <cell r="F383" t="str">
            <v>미처리</v>
          </cell>
          <cell r="G383" t="str">
            <v>미처리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</row>
        <row r="384">
          <cell r="C384" t="str">
            <v>단수</v>
          </cell>
          <cell r="D384" t="str">
            <v>구성</v>
          </cell>
          <cell r="E384">
            <v>0</v>
          </cell>
          <cell r="F384" t="str">
            <v>미처리</v>
          </cell>
          <cell r="G384" t="str">
            <v>미처리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</row>
        <row r="385">
          <cell r="C385" t="str">
            <v>장자동</v>
          </cell>
          <cell r="D385" t="str">
            <v>구성</v>
          </cell>
          <cell r="E385">
            <v>0</v>
          </cell>
          <cell r="F385" t="str">
            <v>미처리</v>
          </cell>
          <cell r="G385" t="str">
            <v>미처리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</row>
        <row r="386">
          <cell r="C386" t="str">
            <v>사기점</v>
          </cell>
          <cell r="D386" t="str">
            <v>구성</v>
          </cell>
          <cell r="E386">
            <v>0</v>
          </cell>
          <cell r="F386" t="str">
            <v>미처리</v>
          </cell>
          <cell r="G386" t="str">
            <v>미처리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C387" t="str">
            <v>아래압실</v>
          </cell>
          <cell r="D387" t="str">
            <v>구성</v>
          </cell>
          <cell r="E387">
            <v>0</v>
          </cell>
          <cell r="F387" t="str">
            <v>미처리</v>
          </cell>
          <cell r="G387" t="str">
            <v>미처리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</row>
        <row r="388">
          <cell r="C388" t="str">
            <v>윗압실</v>
          </cell>
          <cell r="D388" t="str">
            <v>구성</v>
          </cell>
          <cell r="E388">
            <v>0</v>
          </cell>
          <cell r="F388" t="str">
            <v>미처리</v>
          </cell>
          <cell r="G388" t="str">
            <v>미처리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</row>
        <row r="389">
          <cell r="C389" t="str">
            <v>골마</v>
          </cell>
          <cell r="D389" t="str">
            <v>구성</v>
          </cell>
          <cell r="E389">
            <v>0</v>
          </cell>
          <cell r="F389" t="str">
            <v>미처리</v>
          </cell>
          <cell r="G389" t="str">
            <v>미처리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</row>
        <row r="390">
          <cell r="C390" t="str">
            <v>본동</v>
          </cell>
          <cell r="D390" t="str">
            <v>구성</v>
          </cell>
          <cell r="E390">
            <v>0</v>
          </cell>
          <cell r="F390" t="str">
            <v>미처리</v>
          </cell>
          <cell r="G390" t="str">
            <v>미처리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</row>
        <row r="391">
          <cell r="C391" t="str">
            <v>묵은점</v>
          </cell>
          <cell r="D391" t="str">
            <v>구성</v>
          </cell>
          <cell r="E391">
            <v>0</v>
          </cell>
          <cell r="F391" t="str">
            <v>미처리</v>
          </cell>
          <cell r="G391" t="str">
            <v>미처리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</row>
        <row r="392">
          <cell r="C392" t="str">
            <v>양지마</v>
          </cell>
          <cell r="D392" t="str">
            <v>구성</v>
          </cell>
          <cell r="E392">
            <v>0</v>
          </cell>
          <cell r="F392" t="str">
            <v>미처리</v>
          </cell>
          <cell r="G392" t="str">
            <v>미처리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</row>
        <row r="393">
          <cell r="C393" t="str">
            <v>평지마</v>
          </cell>
          <cell r="D393" t="str">
            <v>구성</v>
          </cell>
          <cell r="E393">
            <v>0</v>
          </cell>
          <cell r="F393" t="str">
            <v>미처리</v>
          </cell>
          <cell r="G393" t="str">
            <v>미처리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</row>
        <row r="394">
          <cell r="C394" t="str">
            <v>울안</v>
          </cell>
          <cell r="D394" t="str">
            <v>구성</v>
          </cell>
          <cell r="E394">
            <v>0</v>
          </cell>
          <cell r="F394" t="str">
            <v>미처리</v>
          </cell>
          <cell r="G394" t="str">
            <v>미처리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</row>
        <row r="395">
          <cell r="C395" t="str">
            <v>새터</v>
          </cell>
          <cell r="D395" t="str">
            <v>구성</v>
          </cell>
          <cell r="E395">
            <v>0</v>
          </cell>
          <cell r="F395" t="str">
            <v>미처리</v>
          </cell>
          <cell r="G395" t="str">
            <v>미처리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</row>
        <row r="396">
          <cell r="C396" t="str">
            <v>와룡</v>
          </cell>
          <cell r="D396" t="str">
            <v>구성</v>
          </cell>
          <cell r="E396">
            <v>0</v>
          </cell>
          <cell r="F396" t="str">
            <v>미처리</v>
          </cell>
          <cell r="G396" t="str">
            <v>미처리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</row>
        <row r="397">
          <cell r="C397" t="str">
            <v>복호동</v>
          </cell>
          <cell r="D397" t="str">
            <v>구성</v>
          </cell>
          <cell r="E397">
            <v>0</v>
          </cell>
          <cell r="F397" t="str">
            <v>미처리</v>
          </cell>
          <cell r="G397" t="str">
            <v>미처리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</row>
        <row r="398">
          <cell r="C398" t="str">
            <v>아랫마</v>
          </cell>
          <cell r="D398" t="str">
            <v>구성</v>
          </cell>
          <cell r="E398">
            <v>0</v>
          </cell>
          <cell r="F398" t="str">
            <v>미처리</v>
          </cell>
          <cell r="G398" t="str">
            <v>미처리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</row>
        <row r="399">
          <cell r="C399" t="str">
            <v>벽계</v>
          </cell>
          <cell r="D399" t="str">
            <v>구성</v>
          </cell>
          <cell r="E399">
            <v>0</v>
          </cell>
          <cell r="F399" t="str">
            <v>미처리</v>
          </cell>
          <cell r="G399" t="str">
            <v>미처리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</row>
        <row r="400">
          <cell r="C400" t="str">
            <v>지리대</v>
          </cell>
          <cell r="D400" t="str">
            <v>구성</v>
          </cell>
          <cell r="E400">
            <v>0</v>
          </cell>
          <cell r="F400" t="str">
            <v>미처리</v>
          </cell>
          <cell r="G400" t="str">
            <v>미처리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</row>
        <row r="401">
          <cell r="C401" t="str">
            <v>명덕</v>
          </cell>
          <cell r="D401" t="str">
            <v>구성</v>
          </cell>
          <cell r="E401">
            <v>0</v>
          </cell>
          <cell r="F401" t="str">
            <v>미처리</v>
          </cell>
          <cell r="G401" t="str">
            <v>미처리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</row>
        <row r="402">
          <cell r="C402" t="str">
            <v>백어</v>
          </cell>
          <cell r="D402" t="str">
            <v>구성</v>
          </cell>
          <cell r="E402">
            <v>0</v>
          </cell>
          <cell r="F402" t="str">
            <v>미처리</v>
          </cell>
          <cell r="G402" t="str">
            <v>미처리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</row>
        <row r="403">
          <cell r="C403" t="str">
            <v>대림</v>
          </cell>
          <cell r="D403" t="str">
            <v>구성</v>
          </cell>
          <cell r="E403">
            <v>0</v>
          </cell>
          <cell r="F403" t="str">
            <v>미처리</v>
          </cell>
          <cell r="G403" t="str">
            <v>미처리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</row>
        <row r="404">
          <cell r="C404" t="str">
            <v>상좌원</v>
          </cell>
          <cell r="D404" t="str">
            <v>구성</v>
          </cell>
          <cell r="E404">
            <v>0</v>
          </cell>
          <cell r="F404" t="str">
            <v>소규모</v>
          </cell>
          <cell r="G404" t="str">
            <v>구성</v>
          </cell>
          <cell r="H404">
            <v>2013</v>
          </cell>
          <cell r="I404">
            <v>228</v>
          </cell>
          <cell r="J404">
            <v>225</v>
          </cell>
          <cell r="K404">
            <v>223</v>
          </cell>
          <cell r="L404">
            <v>221</v>
          </cell>
          <cell r="M404">
            <v>215</v>
          </cell>
          <cell r="N404">
            <v>212</v>
          </cell>
        </row>
        <row r="405">
          <cell r="C405" t="str">
            <v>주막뜸</v>
          </cell>
          <cell r="D405" t="str">
            <v>구성</v>
          </cell>
          <cell r="E405">
            <v>0</v>
          </cell>
          <cell r="F405" t="str">
            <v>소규모</v>
          </cell>
          <cell r="G405" t="str">
            <v>구성</v>
          </cell>
          <cell r="H405">
            <v>2013</v>
          </cell>
          <cell r="I405">
            <v>54</v>
          </cell>
          <cell r="J405">
            <v>52</v>
          </cell>
          <cell r="K405">
            <v>52</v>
          </cell>
          <cell r="L405">
            <v>51</v>
          </cell>
          <cell r="M405">
            <v>51</v>
          </cell>
          <cell r="N405">
            <v>50</v>
          </cell>
        </row>
        <row r="406">
          <cell r="C406" t="str">
            <v>도동</v>
          </cell>
          <cell r="D406" t="str">
            <v>구성</v>
          </cell>
          <cell r="E406">
            <v>0</v>
          </cell>
          <cell r="F406" t="str">
            <v>미처리</v>
          </cell>
          <cell r="G406" t="str">
            <v>미처리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</row>
        <row r="407">
          <cell r="C407" t="str">
            <v>양지뜸</v>
          </cell>
          <cell r="D407" t="str">
            <v>구성</v>
          </cell>
          <cell r="E407">
            <v>0</v>
          </cell>
          <cell r="F407" t="str">
            <v>미처리</v>
          </cell>
          <cell r="G407" t="str">
            <v>미처리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</row>
        <row r="408">
          <cell r="C408" t="str">
            <v>원터</v>
          </cell>
          <cell r="D408" t="str">
            <v>구성</v>
          </cell>
          <cell r="E408">
            <v>0</v>
          </cell>
          <cell r="F408" t="str">
            <v>소규모</v>
          </cell>
          <cell r="G408" t="str">
            <v>원터</v>
          </cell>
          <cell r="H408">
            <v>2013</v>
          </cell>
          <cell r="I408">
            <v>75</v>
          </cell>
          <cell r="J408">
            <v>73</v>
          </cell>
          <cell r="K408">
            <v>72</v>
          </cell>
          <cell r="L408">
            <v>71</v>
          </cell>
          <cell r="M408">
            <v>71</v>
          </cell>
          <cell r="N408">
            <v>70</v>
          </cell>
        </row>
        <row r="409">
          <cell r="C409" t="str">
            <v>마드리</v>
          </cell>
          <cell r="D409" t="str">
            <v>구성</v>
          </cell>
          <cell r="E409">
            <v>0</v>
          </cell>
          <cell r="F409" t="str">
            <v>미처리</v>
          </cell>
          <cell r="G409" t="str">
            <v>미처리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</row>
        <row r="410">
          <cell r="C410" t="str">
            <v>수도곡</v>
          </cell>
          <cell r="D410" t="str">
            <v>구성</v>
          </cell>
          <cell r="E410">
            <v>0</v>
          </cell>
          <cell r="F410" t="str">
            <v>미처리</v>
          </cell>
          <cell r="G410" t="str">
            <v>미처리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</row>
        <row r="411">
          <cell r="C411" t="str">
            <v>미평</v>
          </cell>
          <cell r="D411" t="str">
            <v>구성</v>
          </cell>
          <cell r="E411">
            <v>0</v>
          </cell>
          <cell r="F411" t="str">
            <v>미처리</v>
          </cell>
          <cell r="G411" t="str">
            <v>미처리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</row>
        <row r="412">
          <cell r="C412" t="str">
            <v>지품</v>
          </cell>
          <cell r="D412" t="str">
            <v>구성</v>
          </cell>
          <cell r="E412">
            <v>0</v>
          </cell>
          <cell r="F412" t="str">
            <v>미처리</v>
          </cell>
          <cell r="G412" t="str">
            <v>미처리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</row>
        <row r="413">
          <cell r="C413" t="str">
            <v>운동</v>
          </cell>
          <cell r="D413" t="str">
            <v>구성</v>
          </cell>
          <cell r="E413">
            <v>0</v>
          </cell>
          <cell r="F413" t="str">
            <v>미처리</v>
          </cell>
          <cell r="G413" t="str">
            <v>미처리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</row>
        <row r="414">
          <cell r="D414">
            <v>0</v>
          </cell>
          <cell r="E414">
            <v>0</v>
          </cell>
          <cell r="I414">
            <v>948</v>
          </cell>
          <cell r="J414">
            <v>925</v>
          </cell>
          <cell r="K414">
            <v>915</v>
          </cell>
          <cell r="L414">
            <v>906</v>
          </cell>
          <cell r="M414">
            <v>892</v>
          </cell>
          <cell r="N414">
            <v>881</v>
          </cell>
        </row>
        <row r="415">
          <cell r="C415" t="str">
            <v>장터</v>
          </cell>
          <cell r="D415" t="str">
            <v>지례</v>
          </cell>
          <cell r="E415">
            <v>0</v>
          </cell>
          <cell r="F415" t="str">
            <v>소규모</v>
          </cell>
          <cell r="G415" t="str">
            <v>지례</v>
          </cell>
          <cell r="H415">
            <v>2013</v>
          </cell>
          <cell r="I415">
            <v>360</v>
          </cell>
          <cell r="J415">
            <v>354</v>
          </cell>
          <cell r="K415">
            <v>350</v>
          </cell>
          <cell r="L415">
            <v>347</v>
          </cell>
          <cell r="M415">
            <v>339</v>
          </cell>
          <cell r="N415">
            <v>334</v>
          </cell>
        </row>
        <row r="416">
          <cell r="C416" t="str">
            <v>온평</v>
          </cell>
          <cell r="D416" t="str">
            <v>지례</v>
          </cell>
          <cell r="E416">
            <v>0</v>
          </cell>
          <cell r="F416" t="str">
            <v>소규모</v>
          </cell>
          <cell r="G416" t="str">
            <v>지례</v>
          </cell>
          <cell r="H416">
            <v>2013</v>
          </cell>
          <cell r="I416">
            <v>34</v>
          </cell>
          <cell r="J416">
            <v>33</v>
          </cell>
          <cell r="K416">
            <v>33</v>
          </cell>
          <cell r="L416">
            <v>32</v>
          </cell>
          <cell r="M416">
            <v>32</v>
          </cell>
          <cell r="N416">
            <v>32</v>
          </cell>
        </row>
        <row r="417">
          <cell r="C417" t="str">
            <v>범박골</v>
          </cell>
          <cell r="D417" t="str">
            <v>지례</v>
          </cell>
          <cell r="E417">
            <v>0</v>
          </cell>
          <cell r="F417" t="str">
            <v>소규모</v>
          </cell>
          <cell r="G417" t="str">
            <v>지례</v>
          </cell>
          <cell r="H417">
            <v>2013</v>
          </cell>
          <cell r="I417">
            <v>81</v>
          </cell>
          <cell r="J417">
            <v>79</v>
          </cell>
          <cell r="K417">
            <v>78</v>
          </cell>
          <cell r="L417">
            <v>77</v>
          </cell>
          <cell r="M417">
            <v>76</v>
          </cell>
          <cell r="N417">
            <v>75</v>
          </cell>
        </row>
        <row r="418">
          <cell r="C418" t="str">
            <v>상부1리</v>
          </cell>
          <cell r="D418" t="str">
            <v>지례</v>
          </cell>
          <cell r="E418">
            <v>0</v>
          </cell>
          <cell r="F418" t="str">
            <v>소규모</v>
          </cell>
          <cell r="G418" t="str">
            <v>지례</v>
          </cell>
          <cell r="H418">
            <v>2013</v>
          </cell>
          <cell r="I418">
            <v>301</v>
          </cell>
          <cell r="J418">
            <v>292</v>
          </cell>
          <cell r="K418">
            <v>289</v>
          </cell>
          <cell r="L418">
            <v>286</v>
          </cell>
          <cell r="M418">
            <v>284</v>
          </cell>
          <cell r="N418">
            <v>280</v>
          </cell>
        </row>
        <row r="419">
          <cell r="C419" t="str">
            <v>남산</v>
          </cell>
          <cell r="D419" t="str">
            <v>지례</v>
          </cell>
          <cell r="E419">
            <v>0</v>
          </cell>
          <cell r="F419" t="str">
            <v>소규모</v>
          </cell>
          <cell r="G419" t="str">
            <v>지례</v>
          </cell>
          <cell r="H419">
            <v>2013</v>
          </cell>
          <cell r="I419">
            <v>98</v>
          </cell>
          <cell r="J419">
            <v>95</v>
          </cell>
          <cell r="K419">
            <v>94</v>
          </cell>
          <cell r="L419">
            <v>93</v>
          </cell>
          <cell r="M419">
            <v>92</v>
          </cell>
          <cell r="N419">
            <v>91</v>
          </cell>
        </row>
        <row r="420">
          <cell r="C420" t="str">
            <v>한뱀</v>
          </cell>
          <cell r="D420" t="str">
            <v>지례</v>
          </cell>
          <cell r="E420">
            <v>0</v>
          </cell>
          <cell r="F420" t="str">
            <v>미처리</v>
          </cell>
          <cell r="G420" t="str">
            <v>미처리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</row>
        <row r="421">
          <cell r="C421" t="str">
            <v>고렴</v>
          </cell>
          <cell r="D421" t="str">
            <v>지례</v>
          </cell>
          <cell r="E421">
            <v>0</v>
          </cell>
          <cell r="F421" t="str">
            <v>미처리</v>
          </cell>
          <cell r="G421" t="str">
            <v>미처리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C422" t="str">
            <v>거무실</v>
          </cell>
          <cell r="D422" t="str">
            <v>지례</v>
          </cell>
          <cell r="E422">
            <v>0</v>
          </cell>
          <cell r="F422" t="str">
            <v>미처리</v>
          </cell>
          <cell r="G422" t="str">
            <v>미처리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</row>
        <row r="423">
          <cell r="C423" t="str">
            <v>발람실</v>
          </cell>
          <cell r="D423" t="str">
            <v>지례</v>
          </cell>
          <cell r="E423">
            <v>0</v>
          </cell>
          <cell r="F423" t="str">
            <v>미처리</v>
          </cell>
          <cell r="G423" t="str">
            <v>미처리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</row>
        <row r="424">
          <cell r="C424" t="str">
            <v>도래실</v>
          </cell>
          <cell r="D424" t="str">
            <v>지례</v>
          </cell>
          <cell r="E424">
            <v>0</v>
          </cell>
          <cell r="F424" t="str">
            <v>미처리</v>
          </cell>
          <cell r="G424" t="str">
            <v>미처리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</row>
        <row r="425">
          <cell r="C425" t="str">
            <v>주치밭골</v>
          </cell>
          <cell r="D425" t="str">
            <v>지례</v>
          </cell>
          <cell r="E425">
            <v>0</v>
          </cell>
          <cell r="F425" t="str">
            <v>소규모</v>
          </cell>
          <cell r="G425" t="str">
            <v>지례</v>
          </cell>
          <cell r="H425">
            <v>2013</v>
          </cell>
          <cell r="I425">
            <v>30</v>
          </cell>
          <cell r="J425">
            <v>29</v>
          </cell>
          <cell r="K425">
            <v>29</v>
          </cell>
          <cell r="L425">
            <v>29</v>
          </cell>
          <cell r="M425">
            <v>28</v>
          </cell>
          <cell r="N425">
            <v>28</v>
          </cell>
        </row>
        <row r="426">
          <cell r="C426" t="str">
            <v>송천</v>
          </cell>
          <cell r="D426" t="str">
            <v>지례</v>
          </cell>
          <cell r="E426">
            <v>0</v>
          </cell>
          <cell r="F426" t="str">
            <v>소규모</v>
          </cell>
          <cell r="G426" t="str">
            <v>지례</v>
          </cell>
          <cell r="H426">
            <v>2013</v>
          </cell>
          <cell r="I426">
            <v>44</v>
          </cell>
          <cell r="J426">
            <v>43</v>
          </cell>
          <cell r="K426">
            <v>42</v>
          </cell>
          <cell r="L426">
            <v>42</v>
          </cell>
          <cell r="M426">
            <v>41</v>
          </cell>
          <cell r="N426">
            <v>41</v>
          </cell>
        </row>
        <row r="427">
          <cell r="C427" t="str">
            <v>신평</v>
          </cell>
          <cell r="D427" t="str">
            <v>지례</v>
          </cell>
          <cell r="E427">
            <v>0</v>
          </cell>
          <cell r="F427" t="str">
            <v>미처리</v>
          </cell>
          <cell r="G427" t="str">
            <v>미처리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</row>
        <row r="428">
          <cell r="C428" t="str">
            <v>가잠</v>
          </cell>
          <cell r="D428" t="str">
            <v>지례</v>
          </cell>
          <cell r="E428">
            <v>0</v>
          </cell>
          <cell r="F428" t="str">
            <v>미처리</v>
          </cell>
          <cell r="G428" t="str">
            <v>미처리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</row>
        <row r="429">
          <cell r="C429" t="str">
            <v>활람</v>
          </cell>
          <cell r="D429" t="str">
            <v>지례</v>
          </cell>
          <cell r="E429">
            <v>0</v>
          </cell>
          <cell r="F429" t="str">
            <v>미처리</v>
          </cell>
          <cell r="G429" t="str">
            <v>미처리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</row>
        <row r="430">
          <cell r="C430" t="str">
            <v>구수골</v>
          </cell>
          <cell r="D430" t="str">
            <v>지례</v>
          </cell>
          <cell r="E430">
            <v>0</v>
          </cell>
          <cell r="F430" t="str">
            <v>미처리</v>
          </cell>
          <cell r="G430" t="str">
            <v>미처리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</row>
        <row r="431">
          <cell r="C431" t="str">
            <v>등터</v>
          </cell>
          <cell r="D431" t="str">
            <v>신평</v>
          </cell>
          <cell r="E431">
            <v>0</v>
          </cell>
          <cell r="F431" t="str">
            <v>미처리</v>
          </cell>
          <cell r="G431" t="str">
            <v>미처리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</row>
        <row r="432">
          <cell r="C432" t="str">
            <v>원신평</v>
          </cell>
          <cell r="D432" t="str">
            <v>신평</v>
          </cell>
          <cell r="E432">
            <v>0</v>
          </cell>
          <cell r="F432" t="str">
            <v>미처리</v>
          </cell>
          <cell r="G432" t="str">
            <v>미처리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</row>
        <row r="433">
          <cell r="C433" t="str">
            <v>삼실</v>
          </cell>
          <cell r="D433" t="str">
            <v>신평</v>
          </cell>
          <cell r="E433">
            <v>0</v>
          </cell>
          <cell r="F433" t="str">
            <v>미처리</v>
          </cell>
          <cell r="G433" t="str">
            <v>미처리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</row>
        <row r="434">
          <cell r="D434" t="str">
            <v>신평</v>
          </cell>
          <cell r="E434">
            <v>0</v>
          </cell>
          <cell r="F434" t="str">
            <v>미처리</v>
          </cell>
          <cell r="G434" t="str">
            <v>미처리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</row>
        <row r="435">
          <cell r="C435" t="str">
            <v>울실</v>
          </cell>
          <cell r="D435" t="str">
            <v>신평</v>
          </cell>
          <cell r="E435">
            <v>0</v>
          </cell>
          <cell r="F435" t="str">
            <v>미처리</v>
          </cell>
          <cell r="G435" t="str">
            <v>미처리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</row>
        <row r="436">
          <cell r="C436" t="str">
            <v>안기터</v>
          </cell>
          <cell r="D436" t="str">
            <v>신평</v>
          </cell>
          <cell r="E436">
            <v>0</v>
          </cell>
          <cell r="F436" t="str">
            <v>미처리</v>
          </cell>
          <cell r="G436" t="str">
            <v>미처리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</row>
        <row r="437">
          <cell r="C437" t="str">
            <v>바깥기터</v>
          </cell>
          <cell r="D437" t="str">
            <v>신평</v>
          </cell>
          <cell r="E437">
            <v>0</v>
          </cell>
          <cell r="F437" t="str">
            <v>미처리</v>
          </cell>
          <cell r="G437" t="str">
            <v>미처리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</row>
        <row r="438">
          <cell r="C438" t="str">
            <v>너배</v>
          </cell>
          <cell r="D438" t="str">
            <v>지례</v>
          </cell>
          <cell r="E438">
            <v>0</v>
          </cell>
          <cell r="F438" t="str">
            <v>미처리</v>
          </cell>
          <cell r="G438" t="str">
            <v>미처리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</row>
        <row r="439">
          <cell r="C439" t="str">
            <v>속수</v>
          </cell>
          <cell r="D439" t="str">
            <v>지례</v>
          </cell>
          <cell r="E439">
            <v>0</v>
          </cell>
          <cell r="F439" t="str">
            <v>미처리</v>
          </cell>
          <cell r="G439" t="str">
            <v>미처리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</row>
        <row r="440">
          <cell r="C440" t="str">
            <v>도톨</v>
          </cell>
          <cell r="D440" t="str">
            <v>지례</v>
          </cell>
          <cell r="E440">
            <v>0</v>
          </cell>
          <cell r="F440" t="str">
            <v>미처리</v>
          </cell>
          <cell r="G440" t="str">
            <v>미처리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</row>
        <row r="441">
          <cell r="D441">
            <v>0</v>
          </cell>
          <cell r="E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154</v>
          </cell>
          <cell r="M441">
            <v>148</v>
          </cell>
          <cell r="N441">
            <v>146</v>
          </cell>
        </row>
        <row r="442">
          <cell r="C442" t="str">
            <v>옥소</v>
          </cell>
          <cell r="D442" t="str">
            <v>부항</v>
          </cell>
          <cell r="E442">
            <v>0</v>
          </cell>
          <cell r="F442" t="str">
            <v>미처리</v>
          </cell>
          <cell r="G442" t="str">
            <v>미처리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</row>
        <row r="443">
          <cell r="C443" t="str">
            <v>유촌1</v>
          </cell>
          <cell r="D443" t="str">
            <v>부항</v>
          </cell>
          <cell r="E443">
            <v>0</v>
          </cell>
          <cell r="F443" t="str">
            <v>미처리</v>
          </cell>
          <cell r="G443" t="str">
            <v>미처리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</row>
        <row r="444">
          <cell r="C444" t="str">
            <v>한송정</v>
          </cell>
          <cell r="D444" t="str">
            <v>부항</v>
          </cell>
          <cell r="E444">
            <v>0</v>
          </cell>
          <cell r="F444" t="str">
            <v>미처리</v>
          </cell>
          <cell r="G444" t="str">
            <v>미처리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</row>
        <row r="445">
          <cell r="C445" t="str">
            <v>아랫갯절</v>
          </cell>
          <cell r="D445" t="str">
            <v>부항</v>
          </cell>
          <cell r="E445">
            <v>0</v>
          </cell>
          <cell r="F445" t="str">
            <v>미처리</v>
          </cell>
          <cell r="G445" t="str">
            <v>미처리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C446" t="str">
            <v>윗갯절</v>
          </cell>
          <cell r="D446" t="str">
            <v>부항</v>
          </cell>
          <cell r="E446">
            <v>0</v>
          </cell>
          <cell r="F446" t="str">
            <v>미처리</v>
          </cell>
          <cell r="G446" t="str">
            <v>미처리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</row>
        <row r="447">
          <cell r="C447" t="str">
            <v>윗사등</v>
          </cell>
          <cell r="D447" t="str">
            <v>부항</v>
          </cell>
          <cell r="E447">
            <v>0</v>
          </cell>
          <cell r="F447" t="str">
            <v>미처리</v>
          </cell>
          <cell r="G447" t="str">
            <v>미처리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</row>
        <row r="448">
          <cell r="C448" t="str">
            <v>아랫사등</v>
          </cell>
          <cell r="D448" t="str">
            <v>부항</v>
          </cell>
          <cell r="E448">
            <v>0</v>
          </cell>
          <cell r="F448" t="str">
            <v>미처리</v>
          </cell>
          <cell r="G448" t="str">
            <v>미처리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</row>
        <row r="449">
          <cell r="C449" t="str">
            <v>장자동</v>
          </cell>
          <cell r="D449" t="str">
            <v>부항</v>
          </cell>
          <cell r="E449">
            <v>0</v>
          </cell>
          <cell r="F449" t="str">
            <v>미처리</v>
          </cell>
          <cell r="G449" t="str">
            <v>미처리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</row>
        <row r="450">
          <cell r="C450" t="str">
            <v>한적동</v>
          </cell>
          <cell r="D450" t="str">
            <v>부항</v>
          </cell>
          <cell r="E450">
            <v>0</v>
          </cell>
          <cell r="F450" t="str">
            <v>미처리</v>
          </cell>
          <cell r="G450" t="str">
            <v>미처리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</row>
        <row r="451">
          <cell r="C451" t="str">
            <v>다레실</v>
          </cell>
          <cell r="D451" t="str">
            <v>부항</v>
          </cell>
          <cell r="E451">
            <v>0</v>
          </cell>
          <cell r="F451" t="str">
            <v>소규모</v>
          </cell>
          <cell r="G451" t="str">
            <v>월곡</v>
          </cell>
          <cell r="H451">
            <v>2025</v>
          </cell>
          <cell r="I451">
            <v>0</v>
          </cell>
          <cell r="J451">
            <v>0</v>
          </cell>
          <cell r="K451">
            <v>0</v>
          </cell>
          <cell r="L451">
            <v>154</v>
          </cell>
          <cell r="M451">
            <v>148</v>
          </cell>
          <cell r="N451">
            <v>146</v>
          </cell>
        </row>
        <row r="452">
          <cell r="C452" t="str">
            <v>학동</v>
          </cell>
          <cell r="D452" t="str">
            <v>부항</v>
          </cell>
          <cell r="E452">
            <v>0</v>
          </cell>
          <cell r="F452" t="str">
            <v>미처리</v>
          </cell>
          <cell r="G452" t="str">
            <v>미처리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</row>
        <row r="453">
          <cell r="C453" t="str">
            <v>몽구동</v>
          </cell>
          <cell r="D453" t="str">
            <v>부항</v>
          </cell>
          <cell r="E453">
            <v>0</v>
          </cell>
          <cell r="F453" t="str">
            <v>미처리</v>
          </cell>
          <cell r="G453" t="str">
            <v>미처리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</row>
        <row r="454">
          <cell r="C454" t="str">
            <v>어전</v>
          </cell>
          <cell r="D454" t="str">
            <v>부항</v>
          </cell>
          <cell r="E454">
            <v>0</v>
          </cell>
          <cell r="F454" t="str">
            <v>미처리</v>
          </cell>
          <cell r="G454" t="str">
            <v>미처리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</row>
        <row r="455">
          <cell r="C455" t="str">
            <v>가목</v>
          </cell>
          <cell r="D455" t="str">
            <v>부항</v>
          </cell>
          <cell r="E455">
            <v>0</v>
          </cell>
          <cell r="F455" t="str">
            <v>미처리</v>
          </cell>
          <cell r="G455" t="str">
            <v>미처리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</row>
        <row r="456">
          <cell r="C456" t="str">
            <v>조산동</v>
          </cell>
          <cell r="D456" t="str">
            <v>부항</v>
          </cell>
          <cell r="E456">
            <v>0</v>
          </cell>
          <cell r="F456" t="str">
            <v>미처리</v>
          </cell>
          <cell r="G456" t="str">
            <v>미처리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</row>
        <row r="457">
          <cell r="C457" t="str">
            <v>음달마</v>
          </cell>
          <cell r="D457" t="str">
            <v>부항</v>
          </cell>
          <cell r="E457">
            <v>0</v>
          </cell>
          <cell r="F457" t="str">
            <v>미처리</v>
          </cell>
          <cell r="G457" t="str">
            <v>미처리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</row>
        <row r="458">
          <cell r="C458" t="str">
            <v>뱃들</v>
          </cell>
          <cell r="D458" t="str">
            <v>부항</v>
          </cell>
          <cell r="E458">
            <v>0</v>
          </cell>
          <cell r="F458" t="str">
            <v>미처리</v>
          </cell>
          <cell r="G458" t="str">
            <v>미처리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</row>
        <row r="459">
          <cell r="C459" t="str">
            <v>지시</v>
          </cell>
          <cell r="D459" t="str">
            <v>부항</v>
          </cell>
          <cell r="E459">
            <v>0</v>
          </cell>
          <cell r="F459" t="str">
            <v>미처리</v>
          </cell>
          <cell r="G459" t="str">
            <v>미처리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</row>
        <row r="460">
          <cell r="C460" t="str">
            <v>아랫두대</v>
          </cell>
          <cell r="D460" t="str">
            <v>부항</v>
          </cell>
          <cell r="E460">
            <v>0</v>
          </cell>
          <cell r="F460" t="str">
            <v>미처리</v>
          </cell>
          <cell r="G460" t="str">
            <v>미처리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</row>
        <row r="461">
          <cell r="C461" t="str">
            <v>윗두대</v>
          </cell>
          <cell r="D461" t="str">
            <v>부항</v>
          </cell>
          <cell r="E461">
            <v>0</v>
          </cell>
          <cell r="F461" t="str">
            <v>미처리</v>
          </cell>
          <cell r="G461" t="str">
            <v>미처리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</row>
        <row r="462">
          <cell r="C462" t="str">
            <v>해인동</v>
          </cell>
          <cell r="D462" t="str">
            <v>부항</v>
          </cell>
          <cell r="E462">
            <v>0</v>
          </cell>
          <cell r="F462" t="str">
            <v>미처리</v>
          </cell>
          <cell r="G462" t="str">
            <v>미처리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</row>
        <row r="463">
          <cell r="C463" t="str">
            <v>갈불</v>
          </cell>
          <cell r="D463" t="str">
            <v>부항</v>
          </cell>
          <cell r="E463">
            <v>0</v>
          </cell>
          <cell r="F463" t="str">
            <v>미처리</v>
          </cell>
          <cell r="G463" t="str">
            <v>미처리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</row>
        <row r="464">
          <cell r="C464" t="str">
            <v>대동</v>
          </cell>
          <cell r="D464" t="str">
            <v>부항</v>
          </cell>
          <cell r="E464">
            <v>0</v>
          </cell>
          <cell r="F464" t="str">
            <v>미처리</v>
          </cell>
          <cell r="G464" t="str">
            <v>미처리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</row>
        <row r="465">
          <cell r="C465" t="str">
            <v>봄내</v>
          </cell>
          <cell r="D465" t="str">
            <v>부항</v>
          </cell>
          <cell r="E465">
            <v>0</v>
          </cell>
          <cell r="F465" t="str">
            <v>미처리</v>
          </cell>
          <cell r="G465" t="str">
            <v>미처리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</row>
        <row r="466">
          <cell r="C466" t="str">
            <v>대밭마</v>
          </cell>
          <cell r="D466" t="str">
            <v>부항</v>
          </cell>
          <cell r="E466">
            <v>0</v>
          </cell>
          <cell r="F466" t="str">
            <v>미처리</v>
          </cell>
          <cell r="G466" t="str">
            <v>미처리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</row>
        <row r="467">
          <cell r="C467" t="str">
            <v>부룡</v>
          </cell>
          <cell r="D467" t="str">
            <v>부항</v>
          </cell>
          <cell r="E467">
            <v>0</v>
          </cell>
          <cell r="F467" t="str">
            <v>미처리</v>
          </cell>
          <cell r="G467" t="str">
            <v>미처리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</row>
        <row r="468">
          <cell r="C468" t="str">
            <v>숲실</v>
          </cell>
          <cell r="D468" t="str">
            <v>부항</v>
          </cell>
          <cell r="E468">
            <v>0</v>
          </cell>
          <cell r="F468" t="str">
            <v>미처리</v>
          </cell>
          <cell r="G468" t="str">
            <v>미처리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</row>
        <row r="469">
          <cell r="C469" t="str">
            <v>안간</v>
          </cell>
          <cell r="D469" t="str">
            <v>부항</v>
          </cell>
          <cell r="E469">
            <v>0</v>
          </cell>
          <cell r="F469" t="str">
            <v>미처리</v>
          </cell>
          <cell r="G469" t="str">
            <v>미처리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</row>
        <row r="470">
          <cell r="C470" t="str">
            <v>대평동</v>
          </cell>
          <cell r="D470" t="str">
            <v>부항</v>
          </cell>
          <cell r="E470">
            <v>0</v>
          </cell>
          <cell r="F470" t="str">
            <v>미처리</v>
          </cell>
          <cell r="G470" t="str">
            <v>미처리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</row>
        <row r="471">
          <cell r="C471" t="str">
            <v>아래안간</v>
          </cell>
          <cell r="D471" t="str">
            <v>부항</v>
          </cell>
          <cell r="E471">
            <v>0</v>
          </cell>
          <cell r="F471" t="str">
            <v>미처리</v>
          </cell>
          <cell r="G471" t="str">
            <v>미처리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</row>
        <row r="472">
          <cell r="C472" t="str">
            <v>갈계</v>
          </cell>
          <cell r="D472" t="str">
            <v>부항</v>
          </cell>
          <cell r="E472">
            <v>0</v>
          </cell>
          <cell r="F472" t="str">
            <v>미처리</v>
          </cell>
          <cell r="G472" t="str">
            <v>미처리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</row>
        <row r="473">
          <cell r="C473" t="str">
            <v>말미</v>
          </cell>
          <cell r="D473" t="str">
            <v>부항</v>
          </cell>
          <cell r="E473">
            <v>0</v>
          </cell>
          <cell r="F473" t="str">
            <v>미처리</v>
          </cell>
          <cell r="G473" t="str">
            <v>미처리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</row>
        <row r="474">
          <cell r="C474" t="str">
            <v>가마고개</v>
          </cell>
          <cell r="D474" t="str">
            <v>부항</v>
          </cell>
          <cell r="E474">
            <v>0</v>
          </cell>
          <cell r="F474" t="str">
            <v>미처리</v>
          </cell>
          <cell r="G474" t="str">
            <v>미처리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</row>
        <row r="475">
          <cell r="C475" t="str">
            <v>아네실</v>
          </cell>
          <cell r="D475" t="str">
            <v>부항</v>
          </cell>
          <cell r="E475">
            <v>0</v>
          </cell>
          <cell r="F475" t="str">
            <v>미처리</v>
          </cell>
          <cell r="G475" t="str">
            <v>미처리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</row>
        <row r="476">
          <cell r="C476" t="str">
            <v>앳골</v>
          </cell>
          <cell r="D476" t="str">
            <v>부항</v>
          </cell>
          <cell r="E476">
            <v>0</v>
          </cell>
          <cell r="F476" t="str">
            <v>미처리</v>
          </cell>
          <cell r="G476" t="str">
            <v>미처리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</row>
        <row r="477">
          <cell r="C477" t="str">
            <v>숫골</v>
          </cell>
          <cell r="D477" t="str">
            <v>부항</v>
          </cell>
          <cell r="E477">
            <v>0</v>
          </cell>
          <cell r="F477" t="str">
            <v>미처리</v>
          </cell>
          <cell r="G477" t="str">
            <v>미처리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</row>
        <row r="478">
          <cell r="D478">
            <v>0</v>
          </cell>
          <cell r="E478">
            <v>0</v>
          </cell>
          <cell r="I478">
            <v>656</v>
          </cell>
          <cell r="J478">
            <v>636</v>
          </cell>
          <cell r="K478">
            <v>630</v>
          </cell>
          <cell r="L478">
            <v>622</v>
          </cell>
          <cell r="M478">
            <v>618</v>
          </cell>
          <cell r="N478">
            <v>610</v>
          </cell>
        </row>
        <row r="479">
          <cell r="C479" t="str">
            <v>연화</v>
          </cell>
          <cell r="D479" t="str">
            <v>대덕</v>
          </cell>
          <cell r="E479">
            <v>0</v>
          </cell>
          <cell r="F479" t="str">
            <v>미처리</v>
          </cell>
          <cell r="G479" t="str">
            <v>미처리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</row>
        <row r="480">
          <cell r="C480" t="str">
            <v>소태실</v>
          </cell>
          <cell r="D480" t="str">
            <v>대덕</v>
          </cell>
          <cell r="E480">
            <v>0</v>
          </cell>
          <cell r="F480" t="str">
            <v>미처리</v>
          </cell>
          <cell r="G480" t="str">
            <v>미처리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</row>
        <row r="481">
          <cell r="C481" t="str">
            <v>덕산</v>
          </cell>
          <cell r="D481" t="str">
            <v>대덕</v>
          </cell>
          <cell r="E481">
            <v>0</v>
          </cell>
          <cell r="F481" t="str">
            <v>미처리</v>
          </cell>
          <cell r="G481" t="str">
            <v>미처리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</row>
        <row r="482">
          <cell r="C482" t="str">
            <v>온배미</v>
          </cell>
          <cell r="D482" t="str">
            <v>대덕</v>
          </cell>
          <cell r="E482">
            <v>0</v>
          </cell>
          <cell r="F482" t="str">
            <v>미처리</v>
          </cell>
          <cell r="G482" t="str">
            <v>미처리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</row>
        <row r="483">
          <cell r="C483" t="str">
            <v>외감</v>
          </cell>
          <cell r="D483" t="str">
            <v>대덕</v>
          </cell>
          <cell r="E483">
            <v>0</v>
          </cell>
          <cell r="F483" t="str">
            <v>미처리</v>
          </cell>
          <cell r="G483" t="str">
            <v>미처리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</row>
        <row r="484">
          <cell r="C484" t="str">
            <v>절골</v>
          </cell>
          <cell r="D484" t="str">
            <v>대덕</v>
          </cell>
          <cell r="E484">
            <v>0</v>
          </cell>
          <cell r="F484" t="str">
            <v>미처리</v>
          </cell>
          <cell r="G484" t="str">
            <v>미처리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</row>
        <row r="485">
          <cell r="C485" t="str">
            <v>내감</v>
          </cell>
          <cell r="D485" t="str">
            <v>대덕</v>
          </cell>
          <cell r="E485">
            <v>0</v>
          </cell>
          <cell r="F485" t="str">
            <v>미처리</v>
          </cell>
          <cell r="G485" t="str">
            <v>미처리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C486" t="str">
            <v>중감</v>
          </cell>
          <cell r="D486" t="str">
            <v>대덕</v>
          </cell>
          <cell r="E486">
            <v>0</v>
          </cell>
          <cell r="F486" t="str">
            <v>미처리</v>
          </cell>
          <cell r="G486" t="str">
            <v>미처리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</row>
        <row r="487">
          <cell r="C487" t="str">
            <v>가례</v>
          </cell>
          <cell r="D487" t="str">
            <v>대덕</v>
          </cell>
          <cell r="E487">
            <v>0</v>
          </cell>
          <cell r="F487" t="str">
            <v>소규모</v>
          </cell>
          <cell r="G487" t="str">
            <v>가례</v>
          </cell>
          <cell r="H487">
            <v>2013</v>
          </cell>
          <cell r="I487">
            <v>154</v>
          </cell>
          <cell r="J487">
            <v>149</v>
          </cell>
          <cell r="K487">
            <v>148</v>
          </cell>
          <cell r="L487">
            <v>146</v>
          </cell>
          <cell r="M487">
            <v>145</v>
          </cell>
          <cell r="N487">
            <v>143</v>
          </cell>
        </row>
        <row r="488">
          <cell r="C488" t="str">
            <v>석정</v>
          </cell>
          <cell r="D488" t="str">
            <v>대덕</v>
          </cell>
          <cell r="E488">
            <v>0</v>
          </cell>
          <cell r="F488" t="str">
            <v>미처리</v>
          </cell>
          <cell r="G488" t="str">
            <v>미처리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C489" t="str">
            <v>조룡</v>
          </cell>
          <cell r="D489" t="str">
            <v>대덕</v>
          </cell>
          <cell r="E489">
            <v>0</v>
          </cell>
          <cell r="F489" t="str">
            <v>미처리</v>
          </cell>
          <cell r="G489" t="str">
            <v>미처리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</row>
        <row r="490">
          <cell r="C490" t="str">
            <v>윗새재</v>
          </cell>
          <cell r="D490" t="str">
            <v>대덕</v>
          </cell>
          <cell r="E490">
            <v>0</v>
          </cell>
          <cell r="F490" t="str">
            <v>미처리</v>
          </cell>
          <cell r="G490" t="str">
            <v>미처리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</row>
        <row r="491">
          <cell r="C491" t="str">
            <v>아랫새재</v>
          </cell>
          <cell r="D491" t="str">
            <v>대덕</v>
          </cell>
          <cell r="E491">
            <v>0</v>
          </cell>
          <cell r="F491" t="str">
            <v>미처리</v>
          </cell>
          <cell r="G491" t="str">
            <v>미처리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</row>
        <row r="492">
          <cell r="C492" t="str">
            <v>가례실</v>
          </cell>
          <cell r="D492" t="str">
            <v>대덕</v>
          </cell>
          <cell r="E492">
            <v>0</v>
          </cell>
          <cell r="F492" t="str">
            <v>소규모</v>
          </cell>
          <cell r="G492" t="str">
            <v>장곡</v>
          </cell>
          <cell r="H492">
            <v>2013</v>
          </cell>
          <cell r="I492">
            <v>97</v>
          </cell>
          <cell r="J492">
            <v>94</v>
          </cell>
          <cell r="K492">
            <v>93</v>
          </cell>
          <cell r="L492">
            <v>92</v>
          </cell>
          <cell r="M492">
            <v>91</v>
          </cell>
          <cell r="N492">
            <v>90</v>
          </cell>
        </row>
        <row r="493">
          <cell r="C493" t="str">
            <v>솔밭골</v>
          </cell>
          <cell r="D493" t="str">
            <v>대덕</v>
          </cell>
          <cell r="E493">
            <v>0</v>
          </cell>
          <cell r="F493" t="str">
            <v>미처리</v>
          </cell>
          <cell r="G493" t="str">
            <v>미처리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</row>
        <row r="494">
          <cell r="C494" t="str">
            <v>관터</v>
          </cell>
          <cell r="D494" t="str">
            <v>대덕</v>
          </cell>
          <cell r="E494">
            <v>0</v>
          </cell>
          <cell r="F494" t="str">
            <v>소규모</v>
          </cell>
          <cell r="G494" t="str">
            <v>장곡</v>
          </cell>
          <cell r="H494">
            <v>2013</v>
          </cell>
          <cell r="I494">
            <v>75</v>
          </cell>
          <cell r="J494">
            <v>73</v>
          </cell>
          <cell r="K494">
            <v>72</v>
          </cell>
          <cell r="L494">
            <v>71</v>
          </cell>
          <cell r="M494">
            <v>71</v>
          </cell>
          <cell r="N494">
            <v>70</v>
          </cell>
        </row>
        <row r="495">
          <cell r="C495" t="str">
            <v>옷장터</v>
          </cell>
          <cell r="D495" t="str">
            <v>대덕</v>
          </cell>
          <cell r="E495">
            <v>0</v>
          </cell>
          <cell r="F495" t="str">
            <v>소규모</v>
          </cell>
          <cell r="G495" t="str">
            <v>장곡</v>
          </cell>
          <cell r="H495">
            <v>2013</v>
          </cell>
          <cell r="I495">
            <v>72</v>
          </cell>
          <cell r="J495">
            <v>70</v>
          </cell>
          <cell r="K495">
            <v>69</v>
          </cell>
          <cell r="L495">
            <v>68</v>
          </cell>
          <cell r="M495">
            <v>68</v>
          </cell>
          <cell r="N495">
            <v>67</v>
          </cell>
        </row>
        <row r="496">
          <cell r="C496" t="str">
            <v>장터(대덕)</v>
          </cell>
          <cell r="D496" t="str">
            <v>대덕</v>
          </cell>
          <cell r="E496">
            <v>0</v>
          </cell>
          <cell r="F496" t="str">
            <v>소규모</v>
          </cell>
          <cell r="G496" t="str">
            <v>장곡</v>
          </cell>
          <cell r="H496">
            <v>2013</v>
          </cell>
          <cell r="I496">
            <v>258</v>
          </cell>
          <cell r="J496">
            <v>250</v>
          </cell>
          <cell r="K496">
            <v>248</v>
          </cell>
          <cell r="L496">
            <v>245</v>
          </cell>
          <cell r="M496">
            <v>243</v>
          </cell>
          <cell r="N496">
            <v>240</v>
          </cell>
        </row>
        <row r="497">
          <cell r="C497" t="str">
            <v>호미</v>
          </cell>
          <cell r="D497" t="str">
            <v>대덕</v>
          </cell>
          <cell r="E497">
            <v>0</v>
          </cell>
          <cell r="F497" t="str">
            <v>미처리</v>
          </cell>
          <cell r="G497" t="str">
            <v>미처리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</row>
        <row r="498">
          <cell r="C498" t="str">
            <v>화전</v>
          </cell>
          <cell r="D498" t="str">
            <v>대덕</v>
          </cell>
          <cell r="E498">
            <v>0</v>
          </cell>
          <cell r="F498" t="str">
            <v>미처리</v>
          </cell>
          <cell r="G498" t="str">
            <v>미처리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</row>
        <row r="499">
          <cell r="C499" t="str">
            <v>광신원</v>
          </cell>
          <cell r="D499" t="str">
            <v>대덕</v>
          </cell>
          <cell r="E499">
            <v>0</v>
          </cell>
          <cell r="F499" t="str">
            <v>미처리</v>
          </cell>
          <cell r="G499" t="str">
            <v>미처리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</row>
        <row r="500">
          <cell r="C500" t="str">
            <v>텃골</v>
          </cell>
          <cell r="D500" t="str">
            <v>대덕</v>
          </cell>
          <cell r="E500">
            <v>0</v>
          </cell>
          <cell r="F500" t="str">
            <v>미처리</v>
          </cell>
          <cell r="G500" t="str">
            <v>미처리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</row>
        <row r="501">
          <cell r="C501" t="str">
            <v>달매</v>
          </cell>
          <cell r="D501" t="str">
            <v>대덕</v>
          </cell>
          <cell r="E501">
            <v>0</v>
          </cell>
          <cell r="F501" t="str">
            <v>미처리</v>
          </cell>
          <cell r="G501" t="str">
            <v>미처리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</row>
        <row r="502">
          <cell r="C502" t="str">
            <v>원문의</v>
          </cell>
          <cell r="D502" t="str">
            <v>대덕</v>
          </cell>
          <cell r="E502">
            <v>0</v>
          </cell>
          <cell r="F502" t="str">
            <v>미처리</v>
          </cell>
          <cell r="G502" t="str">
            <v>미처리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</row>
        <row r="503">
          <cell r="C503" t="str">
            <v>임터</v>
          </cell>
          <cell r="D503" t="str">
            <v>대덕</v>
          </cell>
          <cell r="E503">
            <v>0</v>
          </cell>
          <cell r="F503" t="str">
            <v>미처리</v>
          </cell>
          <cell r="G503" t="str">
            <v>미처리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</row>
        <row r="504">
          <cell r="C504" t="str">
            <v>골담</v>
          </cell>
          <cell r="D504" t="str">
            <v>대덕</v>
          </cell>
          <cell r="E504">
            <v>0</v>
          </cell>
          <cell r="F504" t="str">
            <v>미처리</v>
          </cell>
          <cell r="G504" t="str">
            <v>미처리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</row>
        <row r="505">
          <cell r="C505" t="str">
            <v>예서</v>
          </cell>
          <cell r="D505" t="str">
            <v>대덕</v>
          </cell>
          <cell r="E505">
            <v>0</v>
          </cell>
          <cell r="F505" t="str">
            <v>미처리</v>
          </cell>
          <cell r="G505" t="str">
            <v>미처리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</row>
        <row r="506">
          <cell r="C506" t="str">
            <v>대동</v>
          </cell>
          <cell r="D506" t="str">
            <v>대덕</v>
          </cell>
          <cell r="E506">
            <v>0</v>
          </cell>
          <cell r="F506" t="str">
            <v>미처리</v>
          </cell>
          <cell r="G506" t="str">
            <v>미처리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</row>
        <row r="507">
          <cell r="C507" t="str">
            <v>중산</v>
          </cell>
          <cell r="D507" t="str">
            <v>대덕</v>
          </cell>
          <cell r="E507">
            <v>0</v>
          </cell>
          <cell r="F507" t="str">
            <v>미처리</v>
          </cell>
          <cell r="G507" t="str">
            <v>미처리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</row>
        <row r="508">
          <cell r="C508" t="str">
            <v>다화</v>
          </cell>
          <cell r="D508" t="str">
            <v>대덕</v>
          </cell>
          <cell r="E508">
            <v>0</v>
          </cell>
          <cell r="F508" t="str">
            <v>미처리</v>
          </cell>
          <cell r="G508" t="str">
            <v>미처리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</row>
        <row r="509">
          <cell r="D509">
            <v>0</v>
          </cell>
          <cell r="E509">
            <v>0</v>
          </cell>
          <cell r="I509">
            <v>185</v>
          </cell>
          <cell r="J509">
            <v>183</v>
          </cell>
          <cell r="K509">
            <v>468</v>
          </cell>
          <cell r="L509">
            <v>464</v>
          </cell>
          <cell r="M509">
            <v>457</v>
          </cell>
          <cell r="N509">
            <v>453</v>
          </cell>
        </row>
        <row r="510">
          <cell r="C510" t="str">
            <v>누루묵</v>
          </cell>
          <cell r="D510" t="str">
            <v>증산</v>
          </cell>
          <cell r="E510">
            <v>0</v>
          </cell>
          <cell r="F510" t="str">
            <v>미처리</v>
          </cell>
          <cell r="G510" t="str">
            <v>미처리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</row>
        <row r="511">
          <cell r="C511" t="str">
            <v>이전</v>
          </cell>
          <cell r="D511" t="str">
            <v>증산</v>
          </cell>
          <cell r="E511">
            <v>0</v>
          </cell>
          <cell r="F511" t="str">
            <v>미처리</v>
          </cell>
          <cell r="G511" t="str">
            <v>미처리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</row>
        <row r="512">
          <cell r="C512" t="str">
            <v>감나무골</v>
          </cell>
          <cell r="D512" t="str">
            <v>증산</v>
          </cell>
          <cell r="E512">
            <v>0</v>
          </cell>
          <cell r="F512" t="str">
            <v>미처리</v>
          </cell>
          <cell r="G512" t="str">
            <v>미처리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</row>
        <row r="513">
          <cell r="C513" t="str">
            <v>새부락</v>
          </cell>
          <cell r="D513" t="str">
            <v>증산</v>
          </cell>
          <cell r="E513">
            <v>0</v>
          </cell>
          <cell r="F513" t="str">
            <v>미처리</v>
          </cell>
          <cell r="G513" t="str">
            <v>미처리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</row>
        <row r="514">
          <cell r="C514" t="str">
            <v>원동안</v>
          </cell>
          <cell r="D514" t="str">
            <v>증산</v>
          </cell>
          <cell r="E514">
            <v>0</v>
          </cell>
          <cell r="F514" t="str">
            <v>미처리</v>
          </cell>
          <cell r="G514" t="str">
            <v>미처리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C515" t="str">
            <v>금포</v>
          </cell>
          <cell r="D515" t="str">
            <v>증산</v>
          </cell>
          <cell r="E515">
            <v>0</v>
          </cell>
          <cell r="F515" t="str">
            <v>소규모</v>
          </cell>
          <cell r="G515" t="str">
            <v>옥동</v>
          </cell>
          <cell r="H515">
            <v>2020</v>
          </cell>
          <cell r="I515">
            <v>0</v>
          </cell>
          <cell r="J515">
            <v>0</v>
          </cell>
          <cell r="K515">
            <v>35</v>
          </cell>
          <cell r="L515">
            <v>34</v>
          </cell>
          <cell r="M515">
            <v>34</v>
          </cell>
          <cell r="N515">
            <v>34</v>
          </cell>
        </row>
        <row r="516">
          <cell r="C516" t="str">
            <v>원황정</v>
          </cell>
          <cell r="D516" t="str">
            <v>증산</v>
          </cell>
          <cell r="E516">
            <v>0</v>
          </cell>
          <cell r="F516" t="str">
            <v>소규모</v>
          </cell>
          <cell r="G516" t="str">
            <v>옥동</v>
          </cell>
          <cell r="H516">
            <v>2020</v>
          </cell>
          <cell r="I516">
            <v>0</v>
          </cell>
          <cell r="J516">
            <v>0</v>
          </cell>
          <cell r="K516">
            <v>83</v>
          </cell>
          <cell r="L516">
            <v>83</v>
          </cell>
          <cell r="M516">
            <v>82</v>
          </cell>
          <cell r="N516">
            <v>81</v>
          </cell>
        </row>
        <row r="517">
          <cell r="C517" t="str">
            <v>웃가랫재</v>
          </cell>
          <cell r="D517" t="str">
            <v>증산</v>
          </cell>
          <cell r="E517">
            <v>0</v>
          </cell>
          <cell r="F517" t="str">
            <v>미처리</v>
          </cell>
          <cell r="G517" t="str">
            <v>미처리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</row>
        <row r="518">
          <cell r="C518" t="str">
            <v>원평촌</v>
          </cell>
          <cell r="D518" t="str">
            <v>증산</v>
          </cell>
          <cell r="E518">
            <v>0</v>
          </cell>
          <cell r="F518" t="str">
            <v>미처리</v>
          </cell>
          <cell r="G518" t="str">
            <v>미처리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</row>
        <row r="519">
          <cell r="C519" t="str">
            <v>장들</v>
          </cell>
          <cell r="D519" t="str">
            <v>증산</v>
          </cell>
          <cell r="E519">
            <v>0</v>
          </cell>
          <cell r="F519" t="str">
            <v>소규모</v>
          </cell>
          <cell r="G519" t="str">
            <v>장평</v>
          </cell>
          <cell r="H519">
            <v>2013</v>
          </cell>
          <cell r="I519">
            <v>122</v>
          </cell>
          <cell r="J519">
            <v>122</v>
          </cell>
          <cell r="K519">
            <v>120</v>
          </cell>
          <cell r="L519">
            <v>119</v>
          </cell>
          <cell r="M519">
            <v>115</v>
          </cell>
          <cell r="N519">
            <v>114</v>
          </cell>
        </row>
        <row r="520">
          <cell r="C520" t="str">
            <v>수도</v>
          </cell>
          <cell r="D520" t="str">
            <v>증산</v>
          </cell>
          <cell r="E520">
            <v>0</v>
          </cell>
          <cell r="F520" t="str">
            <v>미처리</v>
          </cell>
          <cell r="G520" t="str">
            <v>미처리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C521" t="str">
            <v>옥동</v>
          </cell>
          <cell r="D521" t="str">
            <v>증산</v>
          </cell>
          <cell r="E521">
            <v>0</v>
          </cell>
          <cell r="F521" t="str">
            <v>소규모</v>
          </cell>
          <cell r="G521" t="str">
            <v>옥동</v>
          </cell>
          <cell r="H521">
            <v>2020</v>
          </cell>
          <cell r="I521">
            <v>0</v>
          </cell>
          <cell r="J521">
            <v>0</v>
          </cell>
          <cell r="K521">
            <v>151</v>
          </cell>
          <cell r="L521">
            <v>149</v>
          </cell>
          <cell r="M521">
            <v>148</v>
          </cell>
          <cell r="N521">
            <v>146</v>
          </cell>
        </row>
        <row r="522">
          <cell r="C522" t="str">
            <v>지소</v>
          </cell>
          <cell r="D522" t="str">
            <v>증산</v>
          </cell>
          <cell r="E522">
            <v>0</v>
          </cell>
          <cell r="F522" t="str">
            <v>소규모</v>
          </cell>
          <cell r="G522" t="str">
            <v>옥동</v>
          </cell>
          <cell r="H522">
            <v>2020</v>
          </cell>
          <cell r="I522">
            <v>0</v>
          </cell>
          <cell r="J522">
            <v>0</v>
          </cell>
          <cell r="K522">
            <v>19</v>
          </cell>
          <cell r="L522">
            <v>19</v>
          </cell>
          <cell r="M522">
            <v>19</v>
          </cell>
          <cell r="N522">
            <v>19</v>
          </cell>
        </row>
        <row r="523">
          <cell r="C523" t="str">
            <v>유성</v>
          </cell>
          <cell r="D523" t="str">
            <v>증산</v>
          </cell>
          <cell r="E523">
            <v>0</v>
          </cell>
          <cell r="F523" t="str">
            <v>소규모</v>
          </cell>
          <cell r="G523" t="str">
            <v>유성</v>
          </cell>
          <cell r="H523">
            <v>2013</v>
          </cell>
          <cell r="I523">
            <v>63</v>
          </cell>
          <cell r="J523">
            <v>61</v>
          </cell>
          <cell r="K523">
            <v>60</v>
          </cell>
          <cell r="L523">
            <v>60</v>
          </cell>
          <cell r="M523">
            <v>59</v>
          </cell>
          <cell r="N523">
            <v>59</v>
          </cell>
        </row>
        <row r="524">
          <cell r="C524" t="str">
            <v>가정지</v>
          </cell>
          <cell r="D524" t="str">
            <v>증산</v>
          </cell>
          <cell r="E524">
            <v>0</v>
          </cell>
          <cell r="F524" t="str">
            <v>미처리</v>
          </cell>
          <cell r="G524" t="str">
            <v>미처리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</row>
        <row r="525">
          <cell r="C525" t="str">
            <v>거물리</v>
          </cell>
          <cell r="D525" t="str">
            <v>증산</v>
          </cell>
          <cell r="E525">
            <v>0</v>
          </cell>
          <cell r="F525" t="str">
            <v>미처리</v>
          </cell>
          <cell r="G525" t="str">
            <v>미처리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</row>
        <row r="526">
          <cell r="C526" t="str">
            <v>구금곡</v>
          </cell>
          <cell r="D526" t="str">
            <v>증산</v>
          </cell>
          <cell r="E526">
            <v>0</v>
          </cell>
          <cell r="F526" t="str">
            <v>미처리</v>
          </cell>
          <cell r="G526" t="str">
            <v>미처리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C527" t="str">
            <v>안터</v>
          </cell>
          <cell r="D527" t="str">
            <v>증산</v>
          </cell>
          <cell r="E527">
            <v>0</v>
          </cell>
          <cell r="F527" t="str">
            <v>미처리</v>
          </cell>
          <cell r="G527" t="str">
            <v>미처리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C528" t="str">
            <v>서무터</v>
          </cell>
          <cell r="D528" t="str">
            <v>증산</v>
          </cell>
          <cell r="E528">
            <v>0</v>
          </cell>
          <cell r="F528" t="str">
            <v>미처리</v>
          </cell>
          <cell r="G528" t="str">
            <v>미처리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</row>
        <row r="529">
          <cell r="C529" t="str">
            <v>청천</v>
          </cell>
          <cell r="D529" t="str">
            <v>증산</v>
          </cell>
          <cell r="E529">
            <v>0</v>
          </cell>
          <cell r="F529" t="str">
            <v>미처리</v>
          </cell>
          <cell r="G529" t="str">
            <v>미처리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</row>
        <row r="530">
          <cell r="C530" t="str">
            <v>마고실</v>
          </cell>
          <cell r="D530" t="str">
            <v>증산</v>
          </cell>
          <cell r="E530">
            <v>0</v>
          </cell>
          <cell r="F530" t="str">
            <v>미처리</v>
          </cell>
          <cell r="G530" t="str">
            <v>미처리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</row>
        <row r="531">
          <cell r="C531" t="str">
            <v>초동</v>
          </cell>
          <cell r="D531" t="str">
            <v>증산</v>
          </cell>
          <cell r="E531">
            <v>0</v>
          </cell>
          <cell r="F531" t="str">
            <v>미처리</v>
          </cell>
          <cell r="G531" t="str">
            <v>미처리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</row>
        <row r="532">
          <cell r="C532" t="str">
            <v>원황점</v>
          </cell>
          <cell r="D532" t="str">
            <v>증산</v>
          </cell>
          <cell r="E532">
            <v>0</v>
          </cell>
          <cell r="F532" t="str">
            <v>미처리</v>
          </cell>
          <cell r="G532" t="str">
            <v>미처리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</row>
        <row r="533">
          <cell r="C533" t="str">
            <v>대목</v>
          </cell>
          <cell r="D533" t="str">
            <v>증산</v>
          </cell>
          <cell r="E533">
            <v>0</v>
          </cell>
          <cell r="F533" t="str">
            <v>미처리</v>
          </cell>
          <cell r="G533" t="str">
            <v>미처리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</row>
        <row r="534">
          <cell r="C534" t="str">
            <v>아랫문예</v>
          </cell>
          <cell r="D534" t="str">
            <v>증산</v>
          </cell>
          <cell r="E534">
            <v>0</v>
          </cell>
          <cell r="F534" t="str">
            <v>미처리</v>
          </cell>
          <cell r="G534" t="str">
            <v>미처리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</row>
        <row r="539">
          <cell r="H539">
            <v>0</v>
          </cell>
        </row>
      </sheetData>
      <sheetData sheetId="2">
        <row r="7">
          <cell r="I7">
            <v>9053</v>
          </cell>
        </row>
      </sheetData>
      <sheetData sheetId="3">
        <row r="7">
          <cell r="I7">
            <v>9053</v>
          </cell>
        </row>
      </sheetData>
      <sheetData sheetId="4">
        <row r="8">
          <cell r="J8">
            <v>18375</v>
          </cell>
        </row>
      </sheetData>
      <sheetData sheetId="5">
        <row r="8">
          <cell r="J8">
            <v>18375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GridLines="0" tabSelected="1" view="pageBreakPreview" zoomScaleNormal="100" zoomScaleSheetLayoutView="100" workbookViewId="0">
      <selection activeCell="A2" sqref="A2"/>
    </sheetView>
  </sheetViews>
  <sheetFormatPr defaultColWidth="9" defaultRowHeight="15.2" customHeight="1"/>
  <cols>
    <col min="1" max="1" width="9.6640625" style="6" customWidth="1"/>
    <col min="2" max="2" width="9.6640625" style="53" customWidth="1"/>
    <col min="3" max="3" width="9" style="53" customWidth="1"/>
    <col min="4" max="4" width="53.6640625" style="53" customWidth="1"/>
    <col min="5" max="16384" width="9" style="6"/>
  </cols>
  <sheetData>
    <row r="1" spans="1:4" s="34" customFormat="1" ht="24.95" customHeight="1">
      <c r="A1" s="120" t="s">
        <v>371</v>
      </c>
      <c r="D1" s="119"/>
    </row>
    <row r="2" spans="1:4" s="2" customFormat="1" ht="15" customHeight="1">
      <c r="A2" s="1" t="s">
        <v>267</v>
      </c>
      <c r="B2" s="34"/>
      <c r="C2" s="34"/>
      <c r="D2" s="34"/>
    </row>
    <row r="3" spans="1:4" ht="22.5" customHeight="1" thickBot="1">
      <c r="A3" s="133" t="s">
        <v>279</v>
      </c>
      <c r="B3" s="134"/>
      <c r="C3" s="123" t="s">
        <v>280</v>
      </c>
      <c r="D3" s="5" t="s">
        <v>346</v>
      </c>
    </row>
    <row r="4" spans="1:4" ht="60" customHeight="1" thickTop="1">
      <c r="A4" s="131">
        <v>2020</v>
      </c>
      <c r="B4" s="12" t="s">
        <v>270</v>
      </c>
      <c r="C4" s="83">
        <v>34</v>
      </c>
      <c r="D4" s="126" t="s">
        <v>357</v>
      </c>
    </row>
    <row r="5" spans="1:4" ht="30" customHeight="1">
      <c r="A5" s="131"/>
      <c r="B5" s="12" t="s">
        <v>282</v>
      </c>
      <c r="C5" s="83">
        <v>9</v>
      </c>
      <c r="D5" s="126" t="s">
        <v>368</v>
      </c>
    </row>
    <row r="6" spans="1:4" ht="19.5" customHeight="1">
      <c r="A6" s="131"/>
      <c r="B6" s="12" t="s">
        <v>344</v>
      </c>
      <c r="C6" s="83">
        <v>2</v>
      </c>
      <c r="D6" s="127" t="s">
        <v>347</v>
      </c>
    </row>
    <row r="7" spans="1:4" ht="19.5" customHeight="1">
      <c r="A7" s="131"/>
      <c r="B7" s="12" t="s">
        <v>345</v>
      </c>
      <c r="C7" s="83">
        <v>0</v>
      </c>
      <c r="D7" s="124"/>
    </row>
    <row r="8" spans="1:4" ht="19.5" customHeight="1">
      <c r="A8" s="131"/>
      <c r="B8" s="12" t="s">
        <v>281</v>
      </c>
      <c r="C8" s="83">
        <v>0</v>
      </c>
      <c r="D8" s="124"/>
    </row>
    <row r="9" spans="1:4" ht="19.5" customHeight="1">
      <c r="A9" s="131"/>
      <c r="B9" s="12" t="s">
        <v>283</v>
      </c>
      <c r="C9" s="83">
        <f>C4+C5-C8</f>
        <v>43</v>
      </c>
      <c r="D9" s="124"/>
    </row>
    <row r="10" spans="1:4" ht="75" customHeight="1">
      <c r="A10" s="131">
        <v>2025</v>
      </c>
      <c r="B10" s="12" t="s">
        <v>270</v>
      </c>
      <c r="C10" s="83">
        <f>C9</f>
        <v>43</v>
      </c>
      <c r="D10" s="126" t="s">
        <v>369</v>
      </c>
    </row>
    <row r="11" spans="1:4" ht="30" customHeight="1">
      <c r="A11" s="131"/>
      <c r="B11" s="12" t="s">
        <v>282</v>
      </c>
      <c r="C11" s="83">
        <f>COUNTIF('계획 시설개요'!$C$6:$C$38,'소규모 시설계획(총괄)'!A10)</f>
        <v>11</v>
      </c>
      <c r="D11" s="126" t="s">
        <v>370</v>
      </c>
    </row>
    <row r="12" spans="1:4" ht="19.5" customHeight="1">
      <c r="A12" s="131"/>
      <c r="B12" s="12" t="s">
        <v>344</v>
      </c>
      <c r="C12" s="83">
        <f>COUNTIF('계획 시설개요'!$C$6:$C$38,'소규모 시설계획(총괄)'!A11)</f>
        <v>0</v>
      </c>
      <c r="D12" s="124"/>
    </row>
    <row r="13" spans="1:4" ht="19.5" customHeight="1">
      <c r="A13" s="131"/>
      <c r="B13" s="12" t="s">
        <v>345</v>
      </c>
      <c r="C13" s="83">
        <v>0</v>
      </c>
      <c r="D13" s="124"/>
    </row>
    <row r="14" spans="1:4" ht="19.5" customHeight="1">
      <c r="A14" s="131"/>
      <c r="B14" s="12" t="s">
        <v>281</v>
      </c>
      <c r="C14" s="83">
        <v>0</v>
      </c>
      <c r="D14" s="124"/>
    </row>
    <row r="15" spans="1:4" ht="19.5" customHeight="1">
      <c r="A15" s="132"/>
      <c r="B15" s="26" t="s">
        <v>283</v>
      </c>
      <c r="C15" s="84">
        <f>C10+C11</f>
        <v>54</v>
      </c>
      <c r="D15" s="125"/>
    </row>
  </sheetData>
  <mergeCells count="3">
    <mergeCell ref="A4:A9"/>
    <mergeCell ref="A10:A15"/>
    <mergeCell ref="A3:B3"/>
  </mergeCells>
  <phoneticPr fontId="3" type="noConversion"/>
  <pageMargins left="0.7" right="0.7" top="0.75" bottom="0.75" header="0.3" footer="0.3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showGridLines="0" view="pageBreakPreview" topLeftCell="A46" zoomScaleNormal="100" zoomScaleSheetLayoutView="100" workbookViewId="0">
      <selection activeCell="A2" sqref="A2"/>
    </sheetView>
  </sheetViews>
  <sheetFormatPr defaultColWidth="9" defaultRowHeight="15.2" customHeight="1"/>
  <cols>
    <col min="1" max="2" width="8.33203125" style="6" customWidth="1"/>
    <col min="3" max="5" width="7.44140625" style="53" customWidth="1"/>
    <col min="6" max="17" width="7.109375" style="6" customWidth="1"/>
    <col min="18" max="18" width="7.109375" style="52" customWidth="1"/>
    <col min="19" max="19" width="7.109375" style="6" customWidth="1"/>
    <col min="20" max="16384" width="9" style="6"/>
  </cols>
  <sheetData>
    <row r="1" spans="1:19" s="2" customFormat="1" ht="15" customHeight="1">
      <c r="A1" s="1" t="s">
        <v>267</v>
      </c>
      <c r="C1" s="34"/>
      <c r="D1" s="34"/>
      <c r="E1" s="34"/>
      <c r="R1" s="33"/>
    </row>
    <row r="2" spans="1:19" ht="15" customHeight="1">
      <c r="A2" s="141" t="s">
        <v>0</v>
      </c>
      <c r="B2" s="135" t="s">
        <v>1</v>
      </c>
      <c r="C2" s="135" t="s">
        <v>332</v>
      </c>
      <c r="D2" s="135" t="s">
        <v>122</v>
      </c>
      <c r="E2" s="143" t="s">
        <v>265</v>
      </c>
      <c r="F2" s="135" t="s">
        <v>349</v>
      </c>
      <c r="G2" s="135"/>
      <c r="H2" s="135"/>
      <c r="I2" s="135"/>
      <c r="J2" s="135"/>
      <c r="K2" s="135"/>
      <c r="L2" s="135" t="s">
        <v>352</v>
      </c>
      <c r="M2" s="135"/>
      <c r="N2" s="135"/>
      <c r="O2" s="135"/>
      <c r="P2" s="135"/>
      <c r="Q2" s="135"/>
      <c r="R2" s="135" t="s">
        <v>284</v>
      </c>
      <c r="S2" s="136" t="s">
        <v>268</v>
      </c>
    </row>
    <row r="3" spans="1:19" ht="15" customHeight="1" thickBot="1">
      <c r="A3" s="142"/>
      <c r="B3" s="140"/>
      <c r="C3" s="140"/>
      <c r="D3" s="140"/>
      <c r="E3" s="144"/>
      <c r="F3" s="128" t="s">
        <v>334</v>
      </c>
      <c r="G3" s="128" t="s">
        <v>120</v>
      </c>
      <c r="H3" s="128" t="s">
        <v>121</v>
      </c>
      <c r="I3" s="128" t="s">
        <v>147</v>
      </c>
      <c r="J3" s="128" t="s">
        <v>160</v>
      </c>
      <c r="K3" s="128" t="s">
        <v>161</v>
      </c>
      <c r="L3" s="128" t="s">
        <v>334</v>
      </c>
      <c r="M3" s="128" t="s">
        <v>120</v>
      </c>
      <c r="N3" s="128" t="s">
        <v>121</v>
      </c>
      <c r="O3" s="128" t="s">
        <v>147</v>
      </c>
      <c r="P3" s="128" t="s">
        <v>160</v>
      </c>
      <c r="Q3" s="128" t="s">
        <v>161</v>
      </c>
      <c r="R3" s="140"/>
      <c r="S3" s="137"/>
    </row>
    <row r="4" spans="1:19" ht="15" customHeight="1" thickTop="1">
      <c r="A4" s="138" t="s">
        <v>116</v>
      </c>
      <c r="B4" s="139"/>
      <c r="C4" s="114">
        <f t="shared" ref="C4:Q4" si="0">C5+C9+C13+C17+C21+C29+C37+C40+C49+C57+C62+C64+C66+C69</f>
        <v>868.26</v>
      </c>
      <c r="D4" s="87">
        <f t="shared" si="0"/>
        <v>4021</v>
      </c>
      <c r="E4" s="87">
        <f t="shared" si="0"/>
        <v>7542</v>
      </c>
      <c r="F4" s="87">
        <f t="shared" si="0"/>
        <v>7574</v>
      </c>
      <c r="G4" s="87">
        <f t="shared" si="0"/>
        <v>7365</v>
      </c>
      <c r="H4" s="87">
        <f t="shared" si="0"/>
        <v>12622</v>
      </c>
      <c r="I4" s="87">
        <f t="shared" si="0"/>
        <v>15858</v>
      </c>
      <c r="J4" s="87">
        <f t="shared" si="0"/>
        <v>15703</v>
      </c>
      <c r="K4" s="87">
        <f t="shared" si="0"/>
        <v>15476</v>
      </c>
      <c r="L4" s="87">
        <f t="shared" si="0"/>
        <v>1515</v>
      </c>
      <c r="M4" s="87">
        <f t="shared" si="0"/>
        <v>1473</v>
      </c>
      <c r="N4" s="87">
        <f t="shared" si="0"/>
        <v>2632</v>
      </c>
      <c r="O4" s="87">
        <f t="shared" si="0"/>
        <v>3276</v>
      </c>
      <c r="P4" s="87">
        <f t="shared" si="0"/>
        <v>3251</v>
      </c>
      <c r="Q4" s="87">
        <f t="shared" si="0"/>
        <v>3199</v>
      </c>
      <c r="R4" s="63"/>
      <c r="S4" s="35"/>
    </row>
    <row r="5" spans="1:19" ht="15" customHeight="1">
      <c r="A5" s="36" t="s">
        <v>4</v>
      </c>
      <c r="B5" s="37" t="s">
        <v>5</v>
      </c>
      <c r="C5" s="115">
        <f t="shared" ref="C5:Q5" si="1">SUM(C6:C8)</f>
        <v>21.840000000000003</v>
      </c>
      <c r="D5" s="89">
        <f t="shared" si="1"/>
        <v>180</v>
      </c>
      <c r="E5" s="89">
        <f t="shared" si="1"/>
        <v>250</v>
      </c>
      <c r="F5" s="89">
        <f t="shared" si="1"/>
        <v>353</v>
      </c>
      <c r="G5" s="89">
        <f t="shared" si="1"/>
        <v>342</v>
      </c>
      <c r="H5" s="89">
        <f t="shared" si="1"/>
        <v>622</v>
      </c>
      <c r="I5" s="89">
        <f t="shared" si="1"/>
        <v>617</v>
      </c>
      <c r="J5" s="89">
        <f t="shared" si="1"/>
        <v>612</v>
      </c>
      <c r="K5" s="89">
        <f t="shared" si="1"/>
        <v>603</v>
      </c>
      <c r="L5" s="89">
        <f t="shared" si="1"/>
        <v>70</v>
      </c>
      <c r="M5" s="89">
        <f t="shared" si="1"/>
        <v>68</v>
      </c>
      <c r="N5" s="89">
        <f t="shared" si="1"/>
        <v>125</v>
      </c>
      <c r="O5" s="89">
        <f t="shared" si="1"/>
        <v>124</v>
      </c>
      <c r="P5" s="89">
        <f t="shared" si="1"/>
        <v>123</v>
      </c>
      <c r="Q5" s="89">
        <f t="shared" si="1"/>
        <v>120</v>
      </c>
      <c r="R5" s="37"/>
      <c r="S5" s="38"/>
    </row>
    <row r="6" spans="1:19" ht="15" customHeight="1">
      <c r="A6" s="39"/>
      <c r="B6" s="40" t="s">
        <v>269</v>
      </c>
      <c r="C6" s="116">
        <v>15.63</v>
      </c>
      <c r="D6" s="91">
        <f>VLOOKUP($B6,'기존 처리인구 및 계획하수량'!$B$6:$R$75,3,FALSE)+VLOOKUP($B6,'신설 계획인구 및 계획하수량'!$B:$O,4,FALSE)</f>
        <v>110</v>
      </c>
      <c r="E6" s="91">
        <f>VLOOKUP($B6,'기존 처리인구 및 계획하수량'!$B$6:$R$75,4,FALSE)+VLOOKUP($B6,'신설 계획인구 및 계획하수량'!$B:$O,5,FALSE)</f>
        <v>183</v>
      </c>
      <c r="F6" s="91">
        <f>VLOOKUP($B6,'기존 처리인구 및 계획하수량'!$B$6:$R$75,5,FALSE)</f>
        <v>187</v>
      </c>
      <c r="G6" s="91">
        <f>VLOOKUP($B6,'기존 처리인구 및 계획하수량'!$B$6:$R$75,6,FALSE)</f>
        <v>181</v>
      </c>
      <c r="H6" s="91">
        <f>VLOOKUP($B6,'기존 처리인구 및 계획하수량'!$B$6:$R$75,7,FALSE)+VLOOKUP($B6,'신설 계획인구 및 계획하수량'!$B:$O,6,FALSE)</f>
        <v>463</v>
      </c>
      <c r="I6" s="91">
        <f>VLOOKUP($B6,'기존 처리인구 및 계획하수량'!$B$6:$R$75,8,FALSE)+VLOOKUP($B6,'신설 계획인구 및 계획하수량'!$B:$O,7,FALSE)</f>
        <v>460</v>
      </c>
      <c r="J6" s="91">
        <f>VLOOKUP($B6,'기존 처리인구 및 계획하수량'!$B$6:$R$75,9,FALSE)+VLOOKUP($B6,'신설 계획인구 및 계획하수량'!$B:$O,8,FALSE)</f>
        <v>455</v>
      </c>
      <c r="K6" s="91">
        <f>VLOOKUP($B6,'기존 처리인구 및 계획하수량'!$B$6:$R$75,10,FALSE)+VLOOKUP($B6,'신설 계획인구 및 계획하수량'!$B:$O,9,FALSE)</f>
        <v>449</v>
      </c>
      <c r="L6" s="91">
        <f>VLOOKUP($B6,'기존 처리인구 및 계획하수량'!$B$6:$R$75,12,FALSE)</f>
        <v>37</v>
      </c>
      <c r="M6" s="91">
        <f>VLOOKUP($B6,'기존 처리인구 및 계획하수량'!$B$6:$R$75,13,FALSE)</f>
        <v>36</v>
      </c>
      <c r="N6" s="91">
        <f>VLOOKUP($B6,'기존 처리인구 및 계획하수량'!$B$6:$R$75,14,FALSE)+VLOOKUP($B6,'신설 계획인구 및 계획하수량'!$B:$O,11,FALSE)</f>
        <v>93</v>
      </c>
      <c r="O6" s="91">
        <f>VLOOKUP($B6,'기존 처리인구 및 계획하수량'!$B$6:$R$75,15,FALSE)+VLOOKUP($B6,'신설 계획인구 및 계획하수량'!$B:$O,12,FALSE)</f>
        <v>92</v>
      </c>
      <c r="P6" s="91">
        <f>VLOOKUP($B6,'기존 처리인구 및 계획하수량'!$B$6:$R$75,16,FALSE)+VLOOKUP($B6,'신설 계획인구 및 계획하수량'!$B:$O,13,FALSE)</f>
        <v>91</v>
      </c>
      <c r="Q6" s="91">
        <f>VLOOKUP($B6,'기존 처리인구 및 계획하수량'!$B$6:$R$75,17,FALSE)+VLOOKUP($B6,'신설 계획인구 및 계획하수량'!$B:$O,14,FALSE)</f>
        <v>90</v>
      </c>
      <c r="R6" s="15">
        <v>2020</v>
      </c>
      <c r="S6" s="41" t="s">
        <v>342</v>
      </c>
    </row>
    <row r="7" spans="1:19" ht="15" customHeight="1">
      <c r="A7" s="42"/>
      <c r="B7" s="40" t="s">
        <v>8</v>
      </c>
      <c r="C7" s="116">
        <v>3.13</v>
      </c>
      <c r="D7" s="91">
        <f>VLOOKUP($B7,'기존 처리인구 및 계획하수량'!$B$6:$R$75,3,FALSE)</f>
        <v>35</v>
      </c>
      <c r="E7" s="91">
        <f>VLOOKUP($B7,'기존 처리인구 및 계획하수량'!$B$6:$R$75,4,FALSE)</f>
        <v>33</v>
      </c>
      <c r="F7" s="91">
        <f>VLOOKUP($B7,'기존 처리인구 및 계획하수량'!$B$6:$R$75,5,FALSE)</f>
        <v>94</v>
      </c>
      <c r="G7" s="91">
        <f>VLOOKUP($B7,'기존 처리인구 및 계획하수량'!$B$6:$R$75,6,FALSE)</f>
        <v>91</v>
      </c>
      <c r="H7" s="91">
        <f>VLOOKUP($B7,'기존 처리인구 및 계획하수량'!$B$6:$R$75,7,FALSE)</f>
        <v>90</v>
      </c>
      <c r="I7" s="91">
        <f>VLOOKUP($B7,'기존 처리인구 및 계획하수량'!$B$6:$R$75,8,FALSE)</f>
        <v>89</v>
      </c>
      <c r="J7" s="91">
        <f>VLOOKUP($B7,'기존 처리인구 및 계획하수량'!$B$6:$R$75,9,FALSE)</f>
        <v>89</v>
      </c>
      <c r="K7" s="91">
        <f>VLOOKUP($B7,'기존 처리인구 및 계획하수량'!$B$6:$R$75,10,FALSE)</f>
        <v>87</v>
      </c>
      <c r="L7" s="91">
        <f>VLOOKUP($B7,'기존 처리인구 및 계획하수량'!$B$6:$R$75,12,FALSE)</f>
        <v>19</v>
      </c>
      <c r="M7" s="91">
        <f>VLOOKUP($B7,'기존 처리인구 및 계획하수량'!$B$6:$R$75,13,FALSE)</f>
        <v>18</v>
      </c>
      <c r="N7" s="91">
        <f>VLOOKUP($B7,'기존 처리인구 및 계획하수량'!$B$6:$R$75,14,FALSE)</f>
        <v>18</v>
      </c>
      <c r="O7" s="91">
        <f>VLOOKUP($B7,'기존 처리인구 및 계획하수량'!$B$6:$R$75,15,FALSE)</f>
        <v>18</v>
      </c>
      <c r="P7" s="91">
        <f>VLOOKUP($B7,'기존 처리인구 및 계획하수량'!$B$6:$R$75,16,FALSE)</f>
        <v>18</v>
      </c>
      <c r="Q7" s="91">
        <f>VLOOKUP($B7,'기존 처리인구 및 계획하수량'!$B$6:$R$75,17,FALSE)</f>
        <v>17</v>
      </c>
      <c r="R7" s="15" t="s">
        <v>271</v>
      </c>
      <c r="S7" s="41"/>
    </row>
    <row r="8" spans="1:19" ht="15" customHeight="1">
      <c r="A8" s="42"/>
      <c r="B8" s="40" t="s">
        <v>10</v>
      </c>
      <c r="C8" s="116">
        <v>3.08</v>
      </c>
      <c r="D8" s="91">
        <f>VLOOKUP($B8,'기존 처리인구 및 계획하수량'!$B$6:$R$75,3,FALSE)</f>
        <v>35</v>
      </c>
      <c r="E8" s="91">
        <f>VLOOKUP($B8,'기존 처리인구 및 계획하수량'!$B$6:$R$75,4,FALSE)</f>
        <v>34</v>
      </c>
      <c r="F8" s="91">
        <f>VLOOKUP($B8,'기존 처리인구 및 계획하수량'!$B$6:$R$75,5,FALSE)</f>
        <v>72</v>
      </c>
      <c r="G8" s="91">
        <f>VLOOKUP($B8,'기존 처리인구 및 계획하수량'!$B$6:$R$75,6,FALSE)</f>
        <v>70</v>
      </c>
      <c r="H8" s="91">
        <f>VLOOKUP($B8,'기존 처리인구 및 계획하수량'!$B$6:$R$75,7,FALSE)</f>
        <v>69</v>
      </c>
      <c r="I8" s="91">
        <f>VLOOKUP($B8,'기존 처리인구 및 계획하수량'!$B$6:$R$75,8,FALSE)</f>
        <v>68</v>
      </c>
      <c r="J8" s="91">
        <f>VLOOKUP($B8,'기존 처리인구 및 계획하수량'!$B$6:$R$75,9,FALSE)</f>
        <v>68</v>
      </c>
      <c r="K8" s="91">
        <f>VLOOKUP($B8,'기존 처리인구 및 계획하수량'!$B$6:$R$75,10,FALSE)</f>
        <v>67</v>
      </c>
      <c r="L8" s="91">
        <f>VLOOKUP($B8,'기존 처리인구 및 계획하수량'!$B$6:$R$75,12,FALSE)</f>
        <v>14</v>
      </c>
      <c r="M8" s="91">
        <f>VLOOKUP($B8,'기존 처리인구 및 계획하수량'!$B$6:$R$75,13,FALSE)</f>
        <v>14</v>
      </c>
      <c r="N8" s="91">
        <f>VLOOKUP($B8,'기존 처리인구 및 계획하수량'!$B$6:$R$75,14,FALSE)</f>
        <v>14</v>
      </c>
      <c r="O8" s="91">
        <f>VLOOKUP($B8,'기존 처리인구 및 계획하수량'!$B$6:$R$75,15,FALSE)</f>
        <v>14</v>
      </c>
      <c r="P8" s="91">
        <f>VLOOKUP($B8,'기존 처리인구 및 계획하수량'!$B$6:$R$75,16,FALSE)</f>
        <v>14</v>
      </c>
      <c r="Q8" s="91">
        <f>VLOOKUP($B8,'기존 처리인구 및 계획하수량'!$B$6:$R$75,17,FALSE)</f>
        <v>13</v>
      </c>
      <c r="R8" s="15" t="s">
        <v>270</v>
      </c>
      <c r="S8" s="41"/>
    </row>
    <row r="9" spans="1:19" ht="15" customHeight="1">
      <c r="A9" s="36" t="s">
        <v>11</v>
      </c>
      <c r="B9" s="37" t="s">
        <v>5</v>
      </c>
      <c r="C9" s="115">
        <f t="shared" ref="C9:Q9" si="2">SUM(C10:C12)</f>
        <v>43.22</v>
      </c>
      <c r="D9" s="89">
        <f t="shared" si="2"/>
        <v>225</v>
      </c>
      <c r="E9" s="89">
        <f t="shared" si="2"/>
        <v>506</v>
      </c>
      <c r="F9" s="89">
        <f t="shared" si="2"/>
        <v>487</v>
      </c>
      <c r="G9" s="89">
        <f t="shared" si="2"/>
        <v>470</v>
      </c>
      <c r="H9" s="89">
        <f t="shared" si="2"/>
        <v>462</v>
      </c>
      <c r="I9" s="89">
        <f t="shared" si="2"/>
        <v>1135</v>
      </c>
      <c r="J9" s="89">
        <f t="shared" si="2"/>
        <v>1126</v>
      </c>
      <c r="K9" s="89">
        <f t="shared" si="2"/>
        <v>1111</v>
      </c>
      <c r="L9" s="89">
        <f t="shared" si="2"/>
        <v>97</v>
      </c>
      <c r="M9" s="89">
        <f t="shared" si="2"/>
        <v>94</v>
      </c>
      <c r="N9" s="89">
        <f t="shared" si="2"/>
        <v>93</v>
      </c>
      <c r="O9" s="89">
        <f t="shared" si="2"/>
        <v>227</v>
      </c>
      <c r="P9" s="89">
        <f t="shared" si="2"/>
        <v>225</v>
      </c>
      <c r="Q9" s="89">
        <f t="shared" si="2"/>
        <v>222</v>
      </c>
      <c r="R9" s="44"/>
      <c r="S9" s="38"/>
    </row>
    <row r="10" spans="1:19" ht="15" customHeight="1">
      <c r="A10" s="39"/>
      <c r="B10" s="40" t="s">
        <v>13</v>
      </c>
      <c r="C10" s="116">
        <v>10.74</v>
      </c>
      <c r="D10" s="91">
        <f>VLOOKUP($B10,'기존 처리인구 및 계획하수량'!$B$6:$R$75,3,FALSE)</f>
        <v>40</v>
      </c>
      <c r="E10" s="91">
        <f>VLOOKUP($B10,'기존 처리인구 및 계획하수량'!$B$6:$R$75,4,FALSE)</f>
        <v>119</v>
      </c>
      <c r="F10" s="91">
        <f>VLOOKUP($B10,'기존 처리인구 및 계획하수량'!$B$6:$R$75,5,FALSE)</f>
        <v>286</v>
      </c>
      <c r="G10" s="91">
        <f>VLOOKUP($B10,'기존 처리인구 및 계획하수량'!$B$6:$R$75,6,FALSE)</f>
        <v>278</v>
      </c>
      <c r="H10" s="91">
        <f>VLOOKUP($B10,'기존 처리인구 및 계획하수량'!$B$6:$R$75,7,FALSE)</f>
        <v>274</v>
      </c>
      <c r="I10" s="91">
        <f>VLOOKUP($B10,'기존 처리인구 및 계획하수량'!$B$6:$R$75,8,FALSE)</f>
        <v>272</v>
      </c>
      <c r="J10" s="91">
        <f>VLOOKUP($B10,'기존 처리인구 및 계획하수량'!$B$6:$R$75,9,FALSE)</f>
        <v>270</v>
      </c>
      <c r="K10" s="91">
        <f>VLOOKUP($B10,'기존 처리인구 및 계획하수량'!$B$6:$R$75,10,FALSE)</f>
        <v>266</v>
      </c>
      <c r="L10" s="91">
        <f>VLOOKUP($B10,'기존 처리인구 및 계획하수량'!$B$6:$R$75,12,FALSE)</f>
        <v>57</v>
      </c>
      <c r="M10" s="91">
        <f>VLOOKUP($B10,'기존 처리인구 및 계획하수량'!$B$6:$R$75,13,FALSE)</f>
        <v>56</v>
      </c>
      <c r="N10" s="91">
        <f>VLOOKUP($B10,'기존 처리인구 및 계획하수량'!$B$6:$R$75,14,FALSE)</f>
        <v>55</v>
      </c>
      <c r="O10" s="91">
        <f>VLOOKUP($B10,'기존 처리인구 및 계획하수량'!$B$6:$R$75,15,FALSE)</f>
        <v>54</v>
      </c>
      <c r="P10" s="91">
        <f>VLOOKUP($B10,'기존 처리인구 및 계획하수량'!$B$6:$R$75,16,FALSE)</f>
        <v>54</v>
      </c>
      <c r="Q10" s="91">
        <f>VLOOKUP($B10,'기존 처리인구 및 계획하수량'!$B$6:$R$75,17,FALSE)</f>
        <v>53</v>
      </c>
      <c r="R10" s="15" t="s">
        <v>271</v>
      </c>
      <c r="S10" s="41"/>
    </row>
    <row r="11" spans="1:19" ht="15" customHeight="1">
      <c r="A11" s="42"/>
      <c r="B11" s="40" t="s">
        <v>14</v>
      </c>
      <c r="C11" s="116">
        <v>8.5299999999999994</v>
      </c>
      <c r="D11" s="91">
        <f>VLOOKUP($B11,'기존 처리인구 및 계획하수량'!$B$6:$R$75,3,FALSE)</f>
        <v>45</v>
      </c>
      <c r="E11" s="91">
        <f>VLOOKUP($B11,'기존 처리인구 및 계획하수량'!$B$6:$R$75,4,FALSE)</f>
        <v>76</v>
      </c>
      <c r="F11" s="91">
        <f>VLOOKUP($B11,'기존 처리인구 및 계획하수량'!$B$6:$R$75,5,FALSE)</f>
        <v>201</v>
      </c>
      <c r="G11" s="91">
        <f>VLOOKUP($B11,'기존 처리인구 및 계획하수량'!$B$6:$R$75,6,FALSE)</f>
        <v>192</v>
      </c>
      <c r="H11" s="91">
        <f>VLOOKUP($B11,'기존 처리인구 및 계획하수량'!$B$6:$R$75,7,FALSE)</f>
        <v>188</v>
      </c>
      <c r="I11" s="91">
        <f>VLOOKUP($B11,'기존 처리인구 및 계획하수량'!$B$6:$R$75,8,FALSE)</f>
        <v>188</v>
      </c>
      <c r="J11" s="91">
        <f>VLOOKUP($B11,'기존 처리인구 및 계획하수량'!$B$6:$R$75,9,FALSE)</f>
        <v>187</v>
      </c>
      <c r="K11" s="91">
        <f>VLOOKUP($B11,'기존 처리인구 및 계획하수량'!$B$6:$R$75,10,FALSE)</f>
        <v>186</v>
      </c>
      <c r="L11" s="91">
        <f>VLOOKUP($B11,'기존 처리인구 및 계획하수량'!$B$6:$R$75,12,FALSE)</f>
        <v>40</v>
      </c>
      <c r="M11" s="91">
        <f>VLOOKUP($B11,'기존 처리인구 및 계획하수량'!$B$6:$R$75,13,FALSE)</f>
        <v>38</v>
      </c>
      <c r="N11" s="91">
        <f>VLOOKUP($B11,'기존 처리인구 및 계획하수량'!$B$6:$R$75,14,FALSE)</f>
        <v>38</v>
      </c>
      <c r="O11" s="91">
        <f>VLOOKUP($B11,'기존 처리인구 및 계획하수량'!$B$6:$R$75,15,FALSE)</f>
        <v>38</v>
      </c>
      <c r="P11" s="91">
        <f>VLOOKUP($B11,'기존 처리인구 및 계획하수량'!$B$6:$R$75,16,FALSE)</f>
        <v>37</v>
      </c>
      <c r="Q11" s="91">
        <f>VLOOKUP($B11,'기존 처리인구 및 계획하수량'!$B$6:$R$75,17,FALSE)</f>
        <v>37</v>
      </c>
      <c r="R11" s="15" t="s">
        <v>270</v>
      </c>
      <c r="S11" s="41"/>
    </row>
    <row r="12" spans="1:19" ht="15" customHeight="1">
      <c r="A12" s="47"/>
      <c r="B12" s="40" t="s">
        <v>130</v>
      </c>
      <c r="C12" s="116">
        <v>23.95</v>
      </c>
      <c r="D12" s="91">
        <f>VLOOKUP($B12,'신설 계획인구 및 계획하수량'!$B:$O,4,FALSE)</f>
        <v>140</v>
      </c>
      <c r="E12" s="91">
        <f>VLOOKUP($B12,'신설 계획인구 및 계획하수량'!$B:$O,5,FALSE)</f>
        <v>311</v>
      </c>
      <c r="F12" s="91">
        <v>0</v>
      </c>
      <c r="G12" s="91">
        <v>0</v>
      </c>
      <c r="H12" s="91">
        <f>VLOOKUP($B12,'신설 계획인구 및 계획하수량'!$B:$O,6,FALSE)</f>
        <v>0</v>
      </c>
      <c r="I12" s="91">
        <f>VLOOKUP($B12,'신설 계획인구 및 계획하수량'!$B:$O,7,FALSE)</f>
        <v>675</v>
      </c>
      <c r="J12" s="91">
        <f>VLOOKUP($B12,'신설 계획인구 및 계획하수량'!$B:$O,8,FALSE)</f>
        <v>669</v>
      </c>
      <c r="K12" s="91">
        <f>VLOOKUP($B12,'신설 계획인구 및 계획하수량'!$B:$O,9,FALSE)</f>
        <v>659</v>
      </c>
      <c r="L12" s="91">
        <v>0</v>
      </c>
      <c r="M12" s="91">
        <v>0</v>
      </c>
      <c r="N12" s="91">
        <f>VLOOKUP($B12,'신설 계획인구 및 계획하수량'!$B:$O,11,FALSE)</f>
        <v>0</v>
      </c>
      <c r="O12" s="91">
        <f>VLOOKUP($B12,'신설 계획인구 및 계획하수량'!$B:$O,12,FALSE)</f>
        <v>135</v>
      </c>
      <c r="P12" s="91">
        <f>VLOOKUP($B12,'신설 계획인구 및 계획하수량'!$B:$O,13,FALSE)</f>
        <v>134</v>
      </c>
      <c r="Q12" s="91">
        <f>VLOOKUP($B12,'신설 계획인구 및 계획하수량'!$B:$O,14,FALSE)</f>
        <v>132</v>
      </c>
      <c r="R12" s="15">
        <f>VLOOKUP($B12,'신설 계획인구 및 계획하수량'!$B:$O,3,FALSE)</f>
        <v>2025</v>
      </c>
      <c r="S12" s="41" t="s">
        <v>343</v>
      </c>
    </row>
    <row r="13" spans="1:19" ht="15" customHeight="1">
      <c r="A13" s="36" t="s">
        <v>16</v>
      </c>
      <c r="B13" s="37" t="s">
        <v>5</v>
      </c>
      <c r="C13" s="115">
        <f t="shared" ref="C13:Q13" si="3">SUM(C14:C16)</f>
        <v>75.97</v>
      </c>
      <c r="D13" s="89">
        <f t="shared" si="3"/>
        <v>300</v>
      </c>
      <c r="E13" s="89">
        <f t="shared" si="3"/>
        <v>596</v>
      </c>
      <c r="F13" s="89">
        <f t="shared" si="3"/>
        <v>625</v>
      </c>
      <c r="G13" s="89">
        <f t="shared" si="3"/>
        <v>606</v>
      </c>
      <c r="H13" s="89">
        <f t="shared" si="3"/>
        <v>600</v>
      </c>
      <c r="I13" s="89">
        <f t="shared" si="3"/>
        <v>1148</v>
      </c>
      <c r="J13" s="89">
        <f t="shared" si="3"/>
        <v>1139</v>
      </c>
      <c r="K13" s="89">
        <f t="shared" si="3"/>
        <v>1123</v>
      </c>
      <c r="L13" s="89">
        <f t="shared" si="3"/>
        <v>125</v>
      </c>
      <c r="M13" s="89">
        <f t="shared" si="3"/>
        <v>121</v>
      </c>
      <c r="N13" s="89">
        <f t="shared" si="3"/>
        <v>120</v>
      </c>
      <c r="O13" s="89">
        <f t="shared" si="3"/>
        <v>230</v>
      </c>
      <c r="P13" s="89">
        <f t="shared" si="3"/>
        <v>228</v>
      </c>
      <c r="Q13" s="89">
        <f t="shared" si="3"/>
        <v>225</v>
      </c>
      <c r="R13" s="44"/>
      <c r="S13" s="38"/>
    </row>
    <row r="14" spans="1:19" ht="15" customHeight="1">
      <c r="A14" s="39"/>
      <c r="B14" s="40" t="s">
        <v>273</v>
      </c>
      <c r="C14" s="116">
        <v>56.25</v>
      </c>
      <c r="D14" s="91">
        <f>VLOOKUP($B14,'기존 처리인구 및 계획하수량'!$B$6:$R$75,3,FALSE)</f>
        <v>180</v>
      </c>
      <c r="E14" s="91">
        <f>VLOOKUP($B14,'기존 처리인구 및 계획하수량'!$B$6:$R$75,4,FALSE)</f>
        <v>318</v>
      </c>
      <c r="F14" s="91">
        <f>VLOOKUP($B14,'기존 처리인구 및 계획하수량'!$B$6:$R$75,5,FALSE)</f>
        <v>625</v>
      </c>
      <c r="G14" s="91">
        <f>VLOOKUP($B14,'기존 처리인구 및 계획하수량'!$B$6:$R$75,6,FALSE)</f>
        <v>606</v>
      </c>
      <c r="H14" s="91">
        <f>VLOOKUP($B14,'기존 처리인구 및 계획하수량'!$B$6:$R$75,7,FALSE)</f>
        <v>600</v>
      </c>
      <c r="I14" s="91">
        <f>VLOOKUP($B14,'기존 처리인구 및 계획하수량'!$B$6:$R$75,8,FALSE)</f>
        <v>594</v>
      </c>
      <c r="J14" s="91">
        <f>VLOOKUP($B14,'기존 처리인구 및 계획하수량'!$B$6:$R$75,9,FALSE)</f>
        <v>590</v>
      </c>
      <c r="K14" s="91">
        <f>VLOOKUP($B14,'기존 처리인구 및 계획하수량'!$B$6:$R$75,10,FALSE)</f>
        <v>581</v>
      </c>
      <c r="L14" s="91">
        <f>VLOOKUP($B14,'기존 처리인구 및 계획하수량'!$B$6:$R$75,12,FALSE)</f>
        <v>125</v>
      </c>
      <c r="M14" s="91">
        <f>VLOOKUP($B14,'기존 처리인구 및 계획하수량'!$B$6:$R$75,13,FALSE)</f>
        <v>121</v>
      </c>
      <c r="N14" s="91">
        <f>VLOOKUP($B14,'기존 처리인구 및 계획하수량'!$B$6:$R$75,14,FALSE)</f>
        <v>120</v>
      </c>
      <c r="O14" s="91">
        <f>VLOOKUP($B14,'기존 처리인구 및 계획하수량'!$B$6:$R$75,15,FALSE)</f>
        <v>119</v>
      </c>
      <c r="P14" s="91">
        <f>VLOOKUP($B14,'기존 처리인구 및 계획하수량'!$B$6:$R$75,16,FALSE)</f>
        <v>118</v>
      </c>
      <c r="Q14" s="91">
        <f>VLOOKUP($B14,'기존 처리인구 및 계획하수량'!$B$6:$R$75,17,FALSE)</f>
        <v>117</v>
      </c>
      <c r="R14" s="15" t="s">
        <v>271</v>
      </c>
      <c r="S14" s="41"/>
    </row>
    <row r="15" spans="1:19" ht="15" customHeight="1">
      <c r="A15" s="42"/>
      <c r="B15" s="40" t="s">
        <v>131</v>
      </c>
      <c r="C15" s="116">
        <v>10.24</v>
      </c>
      <c r="D15" s="91">
        <f>VLOOKUP($B15,'신설 계획인구 및 계획하수량'!$B:$O,4,FALSE)</f>
        <v>70</v>
      </c>
      <c r="E15" s="91">
        <f>VLOOKUP($B15,'신설 계획인구 및 계획하수량'!$B:$O,5,FALSE)</f>
        <v>152</v>
      </c>
      <c r="F15" s="91">
        <v>0</v>
      </c>
      <c r="G15" s="91">
        <v>0</v>
      </c>
      <c r="H15" s="91">
        <f>VLOOKUP($B15,'신설 계획인구 및 계획하수량'!$B:$O,6,FALSE)</f>
        <v>0</v>
      </c>
      <c r="I15" s="91">
        <f>VLOOKUP($B15,'신설 계획인구 및 계획하수량'!$B:$O,7,FALSE)</f>
        <v>309</v>
      </c>
      <c r="J15" s="91">
        <f>VLOOKUP($B15,'신설 계획인구 및 계획하수량'!$B:$O,8,FALSE)</f>
        <v>306</v>
      </c>
      <c r="K15" s="91">
        <f>VLOOKUP($B15,'신설 계획인구 및 계획하수량'!$B:$O,9,FALSE)</f>
        <v>302</v>
      </c>
      <c r="L15" s="91">
        <v>0</v>
      </c>
      <c r="M15" s="91">
        <v>0</v>
      </c>
      <c r="N15" s="91">
        <f>VLOOKUP($B15,'신설 계획인구 및 계획하수량'!$B:$O,11,FALSE)</f>
        <v>0</v>
      </c>
      <c r="O15" s="91">
        <f>VLOOKUP($B15,'신설 계획인구 및 계획하수량'!$B:$O,12,FALSE)</f>
        <v>62</v>
      </c>
      <c r="P15" s="91">
        <f>VLOOKUP($B15,'신설 계획인구 및 계획하수량'!$B:$O,13,FALSE)</f>
        <v>61</v>
      </c>
      <c r="Q15" s="91">
        <f>VLOOKUP($B15,'신설 계획인구 및 계획하수량'!$B:$O,14,FALSE)</f>
        <v>60</v>
      </c>
      <c r="R15" s="15">
        <f>VLOOKUP($B15,'신설 계획인구 및 계획하수량'!$B:$O,3,FALSE)</f>
        <v>2025</v>
      </c>
      <c r="S15" s="41" t="s">
        <v>343</v>
      </c>
    </row>
    <row r="16" spans="1:19" ht="15" customHeight="1">
      <c r="A16" s="47"/>
      <c r="B16" s="40" t="s">
        <v>22</v>
      </c>
      <c r="C16" s="116">
        <v>9.48</v>
      </c>
      <c r="D16" s="91">
        <f>VLOOKUP($B16,'신설 계획인구 및 계획하수량'!$B:$O,4,FALSE)</f>
        <v>50</v>
      </c>
      <c r="E16" s="91">
        <f>VLOOKUP($B16,'신설 계획인구 및 계획하수량'!$B:$O,5,FALSE)</f>
        <v>126</v>
      </c>
      <c r="F16" s="91">
        <v>0</v>
      </c>
      <c r="G16" s="91">
        <v>0</v>
      </c>
      <c r="H16" s="91">
        <f>VLOOKUP($B16,'신설 계획인구 및 계획하수량'!$B:$O,6,FALSE)</f>
        <v>0</v>
      </c>
      <c r="I16" s="91">
        <f>VLOOKUP($B16,'신설 계획인구 및 계획하수량'!$B:$O,7,FALSE)</f>
        <v>245</v>
      </c>
      <c r="J16" s="91">
        <f>VLOOKUP($B16,'신설 계획인구 및 계획하수량'!$B:$O,8,FALSE)</f>
        <v>243</v>
      </c>
      <c r="K16" s="91">
        <f>VLOOKUP($B16,'신설 계획인구 및 계획하수량'!$B:$O,9,FALSE)</f>
        <v>240</v>
      </c>
      <c r="L16" s="91">
        <v>0</v>
      </c>
      <c r="M16" s="91">
        <v>0</v>
      </c>
      <c r="N16" s="91">
        <f>VLOOKUP($B16,'신설 계획인구 및 계획하수량'!$B:$O,11,FALSE)</f>
        <v>0</v>
      </c>
      <c r="O16" s="91">
        <f>VLOOKUP($B16,'신설 계획인구 및 계획하수량'!$B:$O,12,FALSE)</f>
        <v>49</v>
      </c>
      <c r="P16" s="91">
        <f>VLOOKUP($B16,'신설 계획인구 및 계획하수량'!$B:$O,13,FALSE)</f>
        <v>49</v>
      </c>
      <c r="Q16" s="91">
        <f>VLOOKUP($B16,'신설 계획인구 및 계획하수량'!$B:$O,14,FALSE)</f>
        <v>48</v>
      </c>
      <c r="R16" s="15">
        <f>VLOOKUP($B16,'신설 계획인구 및 계획하수량'!$B:$O,3,FALSE)</f>
        <v>2025</v>
      </c>
      <c r="S16" s="41" t="s">
        <v>343</v>
      </c>
    </row>
    <row r="17" spans="1:19" ht="15" customHeight="1">
      <c r="A17" s="36" t="s">
        <v>24</v>
      </c>
      <c r="B17" s="37" t="s">
        <v>5</v>
      </c>
      <c r="C17" s="115">
        <f>SUM(C18:C20)</f>
        <v>63.85</v>
      </c>
      <c r="D17" s="89">
        <f t="shared" ref="D17:Q17" si="4">SUM(D18:D20)</f>
        <v>294</v>
      </c>
      <c r="E17" s="89">
        <f t="shared" si="4"/>
        <v>628</v>
      </c>
      <c r="F17" s="89">
        <f t="shared" si="4"/>
        <v>1490</v>
      </c>
      <c r="G17" s="89">
        <f t="shared" si="4"/>
        <v>1446</v>
      </c>
      <c r="H17" s="89">
        <f t="shared" si="4"/>
        <v>1430</v>
      </c>
      <c r="I17" s="89">
        <f t="shared" si="4"/>
        <v>1417</v>
      </c>
      <c r="J17" s="89">
        <f t="shared" si="4"/>
        <v>1405</v>
      </c>
      <c r="K17" s="89">
        <f t="shared" si="4"/>
        <v>1384</v>
      </c>
      <c r="L17" s="89">
        <f t="shared" si="4"/>
        <v>299</v>
      </c>
      <c r="M17" s="89">
        <f t="shared" si="4"/>
        <v>290</v>
      </c>
      <c r="N17" s="89">
        <f t="shared" si="4"/>
        <v>286</v>
      </c>
      <c r="O17" s="89">
        <f t="shared" si="4"/>
        <v>283</v>
      </c>
      <c r="P17" s="89">
        <f t="shared" si="4"/>
        <v>282</v>
      </c>
      <c r="Q17" s="89">
        <f t="shared" si="4"/>
        <v>277</v>
      </c>
      <c r="R17" s="44"/>
      <c r="S17" s="38"/>
    </row>
    <row r="18" spans="1:19" ht="15" customHeight="1">
      <c r="A18" s="39"/>
      <c r="B18" s="40" t="s">
        <v>27</v>
      </c>
      <c r="C18" s="116">
        <v>45.78</v>
      </c>
      <c r="D18" s="91">
        <f>VLOOKUP($B18,'기존 처리인구 및 계획하수량'!$B$6:$R$75,3,FALSE)</f>
        <v>220</v>
      </c>
      <c r="E18" s="91">
        <f>VLOOKUP($B18,'기존 처리인구 및 계획하수량'!$B$6:$R$75,4,FALSE)</f>
        <v>470</v>
      </c>
      <c r="F18" s="91">
        <f>VLOOKUP($B18,'기존 처리인구 및 계획하수량'!$B$6:$R$75,5,FALSE)</f>
        <v>1127</v>
      </c>
      <c r="G18" s="91">
        <f>VLOOKUP($B18,'기존 처리인구 및 계획하수량'!$B$6:$R$75,6,FALSE)</f>
        <v>1094</v>
      </c>
      <c r="H18" s="91">
        <f>VLOOKUP($B18,'기존 처리인구 및 계획하수량'!$B$6:$R$75,7,FALSE)</f>
        <v>1082</v>
      </c>
      <c r="I18" s="91">
        <f>VLOOKUP($B18,'기존 처리인구 및 계획하수량'!$B$6:$R$75,8,FALSE)</f>
        <v>1072</v>
      </c>
      <c r="J18" s="91">
        <f>VLOOKUP($B18,'기존 처리인구 및 계획하수량'!$B$6:$R$75,9,FALSE)</f>
        <v>1062</v>
      </c>
      <c r="K18" s="91">
        <f>VLOOKUP($B18,'기존 처리인구 및 계획하수량'!$B$6:$R$75,10,FALSE)</f>
        <v>1047</v>
      </c>
      <c r="L18" s="91">
        <f>VLOOKUP($B18,'기존 처리인구 및 계획하수량'!$B$6:$R$75,12,FALSE)</f>
        <v>226</v>
      </c>
      <c r="M18" s="91">
        <f>VLOOKUP($B18,'기존 처리인구 및 계획하수량'!$B$6:$R$75,13,FALSE)</f>
        <v>219</v>
      </c>
      <c r="N18" s="91">
        <f>VLOOKUP($B18,'기존 처리인구 및 계획하수량'!$B$6:$R$75,14,FALSE)</f>
        <v>217</v>
      </c>
      <c r="O18" s="91">
        <f>VLOOKUP($B18,'기존 처리인구 및 계획하수량'!$B$6:$R$75,15,FALSE)</f>
        <v>214</v>
      </c>
      <c r="P18" s="91">
        <f>VLOOKUP($B18,'기존 처리인구 및 계획하수량'!$B$6:$R$75,16,FALSE)</f>
        <v>213</v>
      </c>
      <c r="Q18" s="91">
        <f>VLOOKUP($B18,'기존 처리인구 및 계획하수량'!$B$6:$R$75,17,FALSE)</f>
        <v>210</v>
      </c>
      <c r="R18" s="15" t="s">
        <v>270</v>
      </c>
      <c r="S18" s="41"/>
    </row>
    <row r="19" spans="1:19" ht="15" customHeight="1">
      <c r="A19" s="42"/>
      <c r="B19" s="40" t="s">
        <v>28</v>
      </c>
      <c r="C19" s="116">
        <v>9.58</v>
      </c>
      <c r="D19" s="91">
        <f>VLOOKUP($B19,'기존 처리인구 및 계획하수량'!$B$6:$R$75,3,FALSE)</f>
        <v>40</v>
      </c>
      <c r="E19" s="91">
        <f>VLOOKUP($B19,'기존 처리인구 및 계획하수량'!$B$6:$R$75,4,FALSE)</f>
        <v>88</v>
      </c>
      <c r="F19" s="91">
        <f>VLOOKUP($B19,'기존 처리인구 및 계획하수량'!$B$6:$R$75,5,FALSE)</f>
        <v>199</v>
      </c>
      <c r="G19" s="91">
        <f>VLOOKUP($B19,'기존 처리인구 및 계획하수량'!$B$6:$R$75,6,FALSE)</f>
        <v>193</v>
      </c>
      <c r="H19" s="91">
        <f>VLOOKUP($B19,'기존 처리인구 및 계획하수량'!$B$6:$R$75,7,FALSE)</f>
        <v>191</v>
      </c>
      <c r="I19" s="91">
        <f>VLOOKUP($B19,'기존 처리인구 및 계획하수량'!$B$6:$R$75,8,FALSE)</f>
        <v>189</v>
      </c>
      <c r="J19" s="91">
        <f>VLOOKUP($B19,'기존 처리인구 및 계획하수량'!$B$6:$R$75,9,FALSE)</f>
        <v>188</v>
      </c>
      <c r="K19" s="91">
        <f>VLOOKUP($B19,'기존 처리인구 및 계획하수량'!$B$6:$R$75,10,FALSE)</f>
        <v>185</v>
      </c>
      <c r="L19" s="91">
        <f>VLOOKUP($B19,'기존 처리인구 및 계획하수량'!$B$6:$R$75,12,FALSE)</f>
        <v>40</v>
      </c>
      <c r="M19" s="91">
        <f>VLOOKUP($B19,'기존 처리인구 및 계획하수량'!$B$6:$R$75,13,FALSE)</f>
        <v>39</v>
      </c>
      <c r="N19" s="91">
        <f>VLOOKUP($B19,'기존 처리인구 및 계획하수량'!$B$6:$R$75,14,FALSE)</f>
        <v>38</v>
      </c>
      <c r="O19" s="91">
        <f>VLOOKUP($B19,'기존 처리인구 및 계획하수량'!$B$6:$R$75,15,FALSE)</f>
        <v>38</v>
      </c>
      <c r="P19" s="91">
        <f>VLOOKUP($B19,'기존 처리인구 및 계획하수량'!$B$6:$R$75,16,FALSE)</f>
        <v>38</v>
      </c>
      <c r="Q19" s="91">
        <f>VLOOKUP($B19,'기존 처리인구 및 계획하수량'!$B$6:$R$75,17,FALSE)</f>
        <v>37</v>
      </c>
      <c r="R19" s="15" t="s">
        <v>271</v>
      </c>
      <c r="S19" s="41"/>
    </row>
    <row r="20" spans="1:19" ht="15" customHeight="1">
      <c r="A20" s="42"/>
      <c r="B20" s="40" t="s">
        <v>274</v>
      </c>
      <c r="C20" s="116">
        <v>8.49</v>
      </c>
      <c r="D20" s="91">
        <f>VLOOKUP($B20,'기존 처리인구 및 계획하수량'!$B$6:$R$75,3,FALSE)</f>
        <v>34</v>
      </c>
      <c r="E20" s="91">
        <f>VLOOKUP($B20,'기존 처리인구 및 계획하수량'!$B$6:$R$75,4,FALSE)</f>
        <v>70</v>
      </c>
      <c r="F20" s="91">
        <f>VLOOKUP($B20,'기존 처리인구 및 계획하수량'!$B$6:$R$75,5,FALSE)</f>
        <v>164</v>
      </c>
      <c r="G20" s="91">
        <f>VLOOKUP($B20,'기존 처리인구 및 계획하수량'!$B$6:$R$75,6,FALSE)</f>
        <v>159</v>
      </c>
      <c r="H20" s="91">
        <f>VLOOKUP($B20,'기존 처리인구 및 계획하수량'!$B$6:$R$75,7,FALSE)</f>
        <v>157</v>
      </c>
      <c r="I20" s="91">
        <f>VLOOKUP($B20,'기존 처리인구 및 계획하수량'!$B$6:$R$75,8,FALSE)</f>
        <v>156</v>
      </c>
      <c r="J20" s="91">
        <f>VLOOKUP($B20,'기존 처리인구 및 계획하수량'!$B$6:$R$75,9,FALSE)</f>
        <v>155</v>
      </c>
      <c r="K20" s="91">
        <f>VLOOKUP($B20,'기존 처리인구 및 계획하수량'!$B$6:$R$75,10,FALSE)</f>
        <v>152</v>
      </c>
      <c r="L20" s="91">
        <f>VLOOKUP($B20,'기존 처리인구 및 계획하수량'!$B$6:$R$75,12,FALSE)</f>
        <v>33</v>
      </c>
      <c r="M20" s="91">
        <f>VLOOKUP($B20,'기존 처리인구 및 계획하수량'!$B$6:$R$75,13,FALSE)</f>
        <v>32</v>
      </c>
      <c r="N20" s="91">
        <f>VLOOKUP($B20,'기존 처리인구 및 계획하수량'!$B$6:$R$75,14,FALSE)</f>
        <v>31</v>
      </c>
      <c r="O20" s="91">
        <f>VLOOKUP($B20,'기존 처리인구 및 계획하수량'!$B$6:$R$75,15,FALSE)</f>
        <v>31</v>
      </c>
      <c r="P20" s="91">
        <f>VLOOKUP($B20,'기존 처리인구 및 계획하수량'!$B$6:$R$75,16,FALSE)</f>
        <v>31</v>
      </c>
      <c r="Q20" s="91">
        <f>VLOOKUP($B20,'기존 처리인구 및 계획하수량'!$B$6:$R$75,17,FALSE)</f>
        <v>30</v>
      </c>
      <c r="R20" s="15" t="s">
        <v>270</v>
      </c>
      <c r="S20" s="41"/>
    </row>
    <row r="21" spans="1:19" ht="15" customHeight="1">
      <c r="A21" s="36" t="s">
        <v>30</v>
      </c>
      <c r="B21" s="37" t="s">
        <v>5</v>
      </c>
      <c r="C21" s="115">
        <f t="shared" ref="C21:Q21" si="5">SUM(C22:C28)</f>
        <v>116.87</v>
      </c>
      <c r="D21" s="89">
        <f t="shared" si="5"/>
        <v>590</v>
      </c>
      <c r="E21" s="89">
        <f t="shared" si="5"/>
        <v>1263</v>
      </c>
      <c r="F21" s="89">
        <f t="shared" si="5"/>
        <v>457</v>
      </c>
      <c r="G21" s="89">
        <f t="shared" si="5"/>
        <v>443</v>
      </c>
      <c r="H21" s="89">
        <f t="shared" si="5"/>
        <v>1591</v>
      </c>
      <c r="I21" s="89">
        <f t="shared" si="5"/>
        <v>2583</v>
      </c>
      <c r="J21" s="89">
        <f t="shared" si="5"/>
        <v>2557</v>
      </c>
      <c r="K21" s="89">
        <f t="shared" si="5"/>
        <v>2519</v>
      </c>
      <c r="L21" s="89">
        <f t="shared" si="5"/>
        <v>91</v>
      </c>
      <c r="M21" s="89">
        <f t="shared" si="5"/>
        <v>89</v>
      </c>
      <c r="N21" s="89">
        <f t="shared" si="5"/>
        <v>318</v>
      </c>
      <c r="O21" s="89">
        <f t="shared" si="5"/>
        <v>517</v>
      </c>
      <c r="P21" s="89">
        <f t="shared" si="5"/>
        <v>512</v>
      </c>
      <c r="Q21" s="89">
        <f t="shared" si="5"/>
        <v>502</v>
      </c>
      <c r="R21" s="44"/>
      <c r="S21" s="38"/>
    </row>
    <row r="22" spans="1:19" ht="15" customHeight="1">
      <c r="A22" s="39"/>
      <c r="B22" s="40" t="s">
        <v>31</v>
      </c>
      <c r="C22" s="116">
        <v>8.68</v>
      </c>
      <c r="D22" s="91">
        <f>VLOOKUP($B22,'기존 처리인구 및 계획하수량'!$B$6:$R$75,3,FALSE)</f>
        <v>40</v>
      </c>
      <c r="E22" s="91">
        <f>VLOOKUP($B22,'기존 처리인구 및 계획하수량'!$B$6:$R$75,4,FALSE)</f>
        <v>124</v>
      </c>
      <c r="F22" s="91">
        <f>VLOOKUP($B22,'기존 처리인구 및 계획하수량'!$B$6:$R$75,5,FALSE)</f>
        <v>235</v>
      </c>
      <c r="G22" s="91">
        <f>VLOOKUP($B22,'기존 처리인구 및 계획하수량'!$B$6:$R$75,6,FALSE)</f>
        <v>228</v>
      </c>
      <c r="H22" s="91">
        <f>VLOOKUP($B22,'기존 처리인구 및 계획하수량'!$B$6:$R$75,7,FALSE)</f>
        <v>226</v>
      </c>
      <c r="I22" s="91">
        <f>VLOOKUP($B22,'기존 처리인구 및 계획하수량'!$B$6:$R$75,8,FALSE)</f>
        <v>224</v>
      </c>
      <c r="J22" s="91">
        <f>VLOOKUP($B22,'기존 처리인구 및 계획하수량'!$B$6:$R$75,9,FALSE)</f>
        <v>221</v>
      </c>
      <c r="K22" s="91">
        <f>VLOOKUP($B22,'기존 처리인구 및 계획하수량'!$B$6:$R$75,10,FALSE)</f>
        <v>218</v>
      </c>
      <c r="L22" s="91">
        <f>VLOOKUP($B22,'기존 처리인구 및 계획하수량'!$B$6:$R$75,12,FALSE)</f>
        <v>47</v>
      </c>
      <c r="M22" s="91">
        <f>VLOOKUP($B22,'기존 처리인구 및 계획하수량'!$B$6:$R$75,13,FALSE)</f>
        <v>46</v>
      </c>
      <c r="N22" s="91">
        <f>VLOOKUP($B22,'기존 처리인구 및 계획하수량'!$B$6:$R$75,14,FALSE)</f>
        <v>45</v>
      </c>
      <c r="O22" s="91">
        <f>VLOOKUP($B22,'기존 처리인구 및 계획하수량'!$B$6:$R$75,15,FALSE)</f>
        <v>45</v>
      </c>
      <c r="P22" s="91">
        <f>VLOOKUP($B22,'기존 처리인구 및 계획하수량'!$B$6:$R$75,16,FALSE)</f>
        <v>44</v>
      </c>
      <c r="Q22" s="91">
        <f>VLOOKUP($B22,'기존 처리인구 및 계획하수량'!$B$6:$R$75,17,FALSE)</f>
        <v>44</v>
      </c>
      <c r="R22" s="15" t="s">
        <v>270</v>
      </c>
      <c r="S22" s="41"/>
    </row>
    <row r="23" spans="1:19" ht="15" customHeight="1">
      <c r="A23" s="42"/>
      <c r="B23" s="40" t="s">
        <v>117</v>
      </c>
      <c r="C23" s="116">
        <v>9.42</v>
      </c>
      <c r="D23" s="91">
        <f>VLOOKUP($B23,'기존 처리인구 및 계획하수량'!$B$6:$R$75,3,FALSE)</f>
        <v>100</v>
      </c>
      <c r="E23" s="91">
        <f>VLOOKUP($B23,'기존 처리인구 및 계획하수량'!$B$6:$R$75,4,FALSE)</f>
        <v>105</v>
      </c>
      <c r="F23" s="91">
        <f>VLOOKUP($B23,'기존 처리인구 및 계획하수량'!$B$6:$R$75,5,FALSE)</f>
        <v>222</v>
      </c>
      <c r="G23" s="91">
        <f>VLOOKUP($B23,'기존 처리인구 및 계획하수량'!$B$6:$R$75,6,FALSE)</f>
        <v>215</v>
      </c>
      <c r="H23" s="91">
        <f>VLOOKUP($B23,'기존 처리인구 및 계획하수량'!$B$6:$R$75,7,FALSE)</f>
        <v>213</v>
      </c>
      <c r="I23" s="91">
        <f>VLOOKUP($B23,'기존 처리인구 및 계획하수량'!$B$6:$R$75,8,FALSE)</f>
        <v>211</v>
      </c>
      <c r="J23" s="91">
        <f>VLOOKUP($B23,'기존 처리인구 및 계획하수량'!$B$6:$R$75,9,FALSE)</f>
        <v>209</v>
      </c>
      <c r="K23" s="91">
        <f>VLOOKUP($B23,'기존 처리인구 및 계획하수량'!$B$6:$R$75,10,FALSE)</f>
        <v>206</v>
      </c>
      <c r="L23" s="91">
        <f>VLOOKUP($B23,'기존 처리인구 및 계획하수량'!$B$6:$R$75,12,FALSE)</f>
        <v>44</v>
      </c>
      <c r="M23" s="91">
        <f>VLOOKUP($B23,'기존 처리인구 및 계획하수량'!$B$6:$R$75,13,FALSE)</f>
        <v>43</v>
      </c>
      <c r="N23" s="91">
        <f>VLOOKUP($B23,'기존 처리인구 및 계획하수량'!$B$6:$R$75,14,FALSE)</f>
        <v>43</v>
      </c>
      <c r="O23" s="91">
        <f>VLOOKUP($B23,'기존 처리인구 및 계획하수량'!$B$6:$R$75,15,FALSE)</f>
        <v>42</v>
      </c>
      <c r="P23" s="91">
        <f>VLOOKUP($B23,'기존 처리인구 및 계획하수량'!$B$6:$R$75,16,FALSE)</f>
        <v>42</v>
      </c>
      <c r="Q23" s="91">
        <f>VLOOKUP($B23,'기존 처리인구 및 계획하수량'!$B$6:$R$75,17,FALSE)</f>
        <v>41</v>
      </c>
      <c r="R23" s="15" t="s">
        <v>271</v>
      </c>
      <c r="S23" s="41"/>
    </row>
    <row r="24" spans="1:19" ht="15" customHeight="1">
      <c r="A24" s="42"/>
      <c r="B24" s="40" t="s">
        <v>132</v>
      </c>
      <c r="C24" s="116">
        <v>22.94</v>
      </c>
      <c r="D24" s="91">
        <f>VLOOKUP($B24,'신설 계획인구 및 계획하수량'!$B:$O,4,FALSE)</f>
        <v>110</v>
      </c>
      <c r="E24" s="91">
        <f>VLOOKUP($B24,'신설 계획인구 및 계획하수량'!$B:$O,5,FALSE)</f>
        <v>242</v>
      </c>
      <c r="F24" s="91">
        <v>0</v>
      </c>
      <c r="G24" s="91">
        <v>0</v>
      </c>
      <c r="H24" s="91">
        <f>VLOOKUP($B24,'신설 계획인구 및 계획하수량'!$B:$O,6,FALSE)</f>
        <v>0</v>
      </c>
      <c r="I24" s="91">
        <f>VLOOKUP($B24,'신설 계획인구 및 계획하수량'!$B:$O,7,FALSE)</f>
        <v>543</v>
      </c>
      <c r="J24" s="91">
        <f>VLOOKUP($B24,'신설 계획인구 및 계획하수량'!$B:$O,8,FALSE)</f>
        <v>537</v>
      </c>
      <c r="K24" s="91">
        <f>VLOOKUP($B24,'신설 계획인구 및 계획하수량'!$B:$O,9,FALSE)</f>
        <v>528</v>
      </c>
      <c r="L24" s="91">
        <v>0</v>
      </c>
      <c r="M24" s="91">
        <v>0</v>
      </c>
      <c r="N24" s="91">
        <f>VLOOKUP($B24,'신설 계획인구 및 계획하수량'!$B:$O,11,FALSE)</f>
        <v>0</v>
      </c>
      <c r="O24" s="91">
        <f>VLOOKUP($B24,'신설 계획인구 및 계획하수량'!$B:$O,12,FALSE)</f>
        <v>109</v>
      </c>
      <c r="P24" s="91">
        <f>VLOOKUP($B24,'신설 계획인구 및 계획하수량'!$B:$O,13,FALSE)</f>
        <v>107</v>
      </c>
      <c r="Q24" s="91">
        <f>VLOOKUP($B24,'신설 계획인구 및 계획하수량'!$B:$O,14,FALSE)</f>
        <v>105</v>
      </c>
      <c r="R24" s="15">
        <f>VLOOKUP($B24,'신설 계획인구 및 계획하수량'!$B:$O,3,FALSE)</f>
        <v>2025</v>
      </c>
      <c r="S24" s="41" t="s">
        <v>343</v>
      </c>
    </row>
    <row r="25" spans="1:19" ht="15" customHeight="1">
      <c r="A25" s="42"/>
      <c r="B25" s="40" t="s">
        <v>135</v>
      </c>
      <c r="C25" s="116">
        <v>9.07</v>
      </c>
      <c r="D25" s="91">
        <f>VLOOKUP($B25,'신설 계획인구 및 계획하수량'!$B:$O,4,FALSE)</f>
        <v>50</v>
      </c>
      <c r="E25" s="91">
        <f>VLOOKUP($B25,'신설 계획인구 및 계획하수량'!$B:$O,5,FALSE)</f>
        <v>117</v>
      </c>
      <c r="F25" s="91">
        <v>0</v>
      </c>
      <c r="G25" s="91">
        <v>0</v>
      </c>
      <c r="H25" s="91">
        <f>VLOOKUP($B25,'신설 계획인구 및 계획하수량'!$B:$O,6,FALSE)</f>
        <v>0</v>
      </c>
      <c r="I25" s="91">
        <f>VLOOKUP($B25,'신설 계획인구 및 계획하수량'!$B:$O,7,FALSE)</f>
        <v>220</v>
      </c>
      <c r="J25" s="91">
        <f>VLOOKUP($B25,'신설 계획인구 및 계획하수량'!$B:$O,8,FALSE)</f>
        <v>218</v>
      </c>
      <c r="K25" s="91">
        <f>VLOOKUP($B25,'신설 계획인구 및 계획하수량'!$B:$O,9,FALSE)</f>
        <v>215</v>
      </c>
      <c r="L25" s="91">
        <v>0</v>
      </c>
      <c r="M25" s="91">
        <v>0</v>
      </c>
      <c r="N25" s="91">
        <f>VLOOKUP($B25,'신설 계획인구 및 계획하수량'!$B:$O,11,FALSE)</f>
        <v>0</v>
      </c>
      <c r="O25" s="91">
        <f>VLOOKUP($B25,'신설 계획인구 및 계획하수량'!$B:$O,12,FALSE)</f>
        <v>44</v>
      </c>
      <c r="P25" s="91">
        <f>VLOOKUP($B25,'신설 계획인구 및 계획하수량'!$B:$O,13,FALSE)</f>
        <v>44</v>
      </c>
      <c r="Q25" s="91">
        <f>VLOOKUP($B25,'신설 계획인구 및 계획하수량'!$B:$O,14,FALSE)</f>
        <v>43</v>
      </c>
      <c r="R25" s="15">
        <f>VLOOKUP($B25,'신설 계획인구 및 계획하수량'!$B:$O,3,FALSE)</f>
        <v>2025</v>
      </c>
      <c r="S25" s="41" t="s">
        <v>343</v>
      </c>
    </row>
    <row r="26" spans="1:19" ht="15" customHeight="1">
      <c r="A26" s="42"/>
      <c r="B26" s="40" t="s">
        <v>133</v>
      </c>
      <c r="C26" s="116">
        <v>6.61</v>
      </c>
      <c r="D26" s="91">
        <f>VLOOKUP($B26,'신설 계획인구 및 계획하수량'!$B:$O,4,FALSE)</f>
        <v>50</v>
      </c>
      <c r="E26" s="91">
        <f>VLOOKUP($B26,'신설 계획인구 및 계획하수량'!$B:$O,5,FALSE)</f>
        <v>129</v>
      </c>
      <c r="F26" s="91">
        <v>0</v>
      </c>
      <c r="G26" s="91">
        <v>0</v>
      </c>
      <c r="H26" s="91">
        <f>VLOOKUP($B26,'신설 계획인구 및 계획하수량'!$B:$O,6,FALSE)</f>
        <v>0</v>
      </c>
      <c r="I26" s="91">
        <f>VLOOKUP($B26,'신설 계획인구 및 계획하수량'!$B:$O,7,FALSE)</f>
        <v>243</v>
      </c>
      <c r="J26" s="91">
        <f>VLOOKUP($B26,'신설 계획인구 및 계획하수량'!$B:$O,8,FALSE)</f>
        <v>241</v>
      </c>
      <c r="K26" s="91">
        <f>VLOOKUP($B26,'신설 계획인구 및 계획하수량'!$B:$O,9,FALSE)</f>
        <v>238</v>
      </c>
      <c r="L26" s="91">
        <v>0</v>
      </c>
      <c r="M26" s="91">
        <v>0</v>
      </c>
      <c r="N26" s="91">
        <f>VLOOKUP($B26,'신설 계획인구 및 계획하수량'!$B:$O,11,FALSE)</f>
        <v>0</v>
      </c>
      <c r="O26" s="91">
        <f>VLOOKUP($B26,'신설 계획인구 및 계획하수량'!$B:$O,12,FALSE)</f>
        <v>49</v>
      </c>
      <c r="P26" s="91">
        <f>VLOOKUP($B26,'신설 계획인구 및 계획하수량'!$B:$O,13,FALSE)</f>
        <v>48</v>
      </c>
      <c r="Q26" s="91">
        <f>VLOOKUP($B26,'신설 계획인구 및 계획하수량'!$B:$O,14,FALSE)</f>
        <v>48</v>
      </c>
      <c r="R26" s="15">
        <f>VLOOKUP($B26,'신설 계획인구 및 계획하수량'!$B:$O,3,FALSE)</f>
        <v>2025</v>
      </c>
      <c r="S26" s="41" t="s">
        <v>343</v>
      </c>
    </row>
    <row r="27" spans="1:19" ht="15" customHeight="1">
      <c r="A27" s="42"/>
      <c r="B27" s="40" t="s">
        <v>32</v>
      </c>
      <c r="C27" s="116">
        <v>17.399999999999999</v>
      </c>
      <c r="D27" s="91">
        <f>VLOOKUP($B27,'신설 계획인구 및 계획하수량'!$B:$O,4,FALSE)</f>
        <v>70</v>
      </c>
      <c r="E27" s="91">
        <f>VLOOKUP($B27,'신설 계획인구 및 계획하수량'!$B:$O,5,FALSE)</f>
        <v>138</v>
      </c>
      <c r="F27" s="91">
        <v>0</v>
      </c>
      <c r="G27" s="91">
        <v>0</v>
      </c>
      <c r="H27" s="91">
        <f>VLOOKUP($B27,'신설 계획인구 및 계획하수량'!$B:$O,6,FALSE)</f>
        <v>306</v>
      </c>
      <c r="I27" s="91">
        <f>VLOOKUP($B27,'신설 계획인구 및 계획하수량'!$B:$O,7,FALSE)</f>
        <v>304</v>
      </c>
      <c r="J27" s="91">
        <f>VLOOKUP($B27,'신설 계획인구 및 계획하수량'!$B:$O,8,FALSE)</f>
        <v>301</v>
      </c>
      <c r="K27" s="91">
        <f>VLOOKUP($B27,'신설 계획인구 및 계획하수량'!$B:$O,9,FALSE)</f>
        <v>296</v>
      </c>
      <c r="L27" s="91">
        <v>0</v>
      </c>
      <c r="M27" s="91">
        <v>0</v>
      </c>
      <c r="N27" s="91">
        <f>VLOOKUP($B27,'신설 계획인구 및 계획하수량'!$B:$O,11,FALSE)</f>
        <v>61</v>
      </c>
      <c r="O27" s="91">
        <f>VLOOKUP($B27,'신설 계획인구 및 계획하수량'!$B:$O,12,FALSE)</f>
        <v>61</v>
      </c>
      <c r="P27" s="91">
        <f>VLOOKUP($B27,'신설 계획인구 및 계획하수량'!$B:$O,13,FALSE)</f>
        <v>60</v>
      </c>
      <c r="Q27" s="91">
        <f>VLOOKUP($B27,'신설 계획인구 및 계획하수량'!$B:$O,14,FALSE)</f>
        <v>59</v>
      </c>
      <c r="R27" s="15">
        <f>VLOOKUP($B27,'신설 계획인구 및 계획하수량'!$B:$O,3,FALSE)</f>
        <v>2020</v>
      </c>
      <c r="S27" s="41" t="s">
        <v>343</v>
      </c>
    </row>
    <row r="28" spans="1:19" ht="15" customHeight="1">
      <c r="A28" s="42"/>
      <c r="B28" s="40" t="s">
        <v>35</v>
      </c>
      <c r="C28" s="116">
        <v>42.75</v>
      </c>
      <c r="D28" s="91">
        <f>VLOOKUP($B28,'신설 계획인구 및 계획하수량'!$B:$O,4,FALSE)</f>
        <v>170</v>
      </c>
      <c r="E28" s="91">
        <f>VLOOKUP($B28,'신설 계획인구 및 계획하수량'!$B:$O,5,FALSE)</f>
        <v>408</v>
      </c>
      <c r="F28" s="91">
        <v>0</v>
      </c>
      <c r="G28" s="91">
        <v>0</v>
      </c>
      <c r="H28" s="91">
        <f>VLOOKUP($B28,'신설 계획인구 및 계획하수량'!$B:$O,6,FALSE)</f>
        <v>846</v>
      </c>
      <c r="I28" s="91">
        <f>VLOOKUP($B28,'신설 계획인구 및 계획하수량'!$B:$O,7,FALSE)</f>
        <v>838</v>
      </c>
      <c r="J28" s="91">
        <f>VLOOKUP($B28,'신설 계획인구 및 계획하수량'!$B:$O,8,FALSE)</f>
        <v>830</v>
      </c>
      <c r="K28" s="91">
        <f>VLOOKUP($B28,'신설 계획인구 및 계획하수량'!$B:$O,9,FALSE)</f>
        <v>818</v>
      </c>
      <c r="L28" s="91">
        <v>0</v>
      </c>
      <c r="M28" s="91">
        <v>0</v>
      </c>
      <c r="N28" s="91">
        <f>VLOOKUP($B28,'신설 계획인구 및 계획하수량'!$B:$O,11,FALSE)</f>
        <v>169</v>
      </c>
      <c r="O28" s="91">
        <f>VLOOKUP($B28,'신설 계획인구 및 계획하수량'!$B:$O,12,FALSE)</f>
        <v>167</v>
      </c>
      <c r="P28" s="91">
        <f>VLOOKUP($B28,'신설 계획인구 및 계획하수량'!$B:$O,13,FALSE)</f>
        <v>167</v>
      </c>
      <c r="Q28" s="91">
        <f>VLOOKUP($B28,'신설 계획인구 및 계획하수량'!$B:$O,14,FALSE)</f>
        <v>162</v>
      </c>
      <c r="R28" s="15">
        <f>VLOOKUP($B28,'신설 계획인구 및 계획하수량'!$B:$O,3,FALSE)</f>
        <v>2020</v>
      </c>
      <c r="S28" s="41" t="s">
        <v>343</v>
      </c>
    </row>
    <row r="29" spans="1:19" ht="15" customHeight="1">
      <c r="A29" s="36" t="s">
        <v>42</v>
      </c>
      <c r="B29" s="37" t="s">
        <v>5</v>
      </c>
      <c r="C29" s="115">
        <f>SUM(C30:C36)</f>
        <v>113.18</v>
      </c>
      <c r="D29" s="89">
        <f t="shared" ref="D29:Q29" si="6">SUM(D30:D36)</f>
        <v>575</v>
      </c>
      <c r="E29" s="89">
        <f t="shared" si="6"/>
        <v>1003</v>
      </c>
      <c r="F29" s="89">
        <f t="shared" si="6"/>
        <v>176</v>
      </c>
      <c r="G29" s="89">
        <f t="shared" si="6"/>
        <v>172</v>
      </c>
      <c r="H29" s="89">
        <f t="shared" si="6"/>
        <v>1711</v>
      </c>
      <c r="I29" s="89">
        <f t="shared" si="6"/>
        <v>1946</v>
      </c>
      <c r="J29" s="89">
        <f t="shared" si="6"/>
        <v>1933</v>
      </c>
      <c r="K29" s="89">
        <f t="shared" si="6"/>
        <v>1906</v>
      </c>
      <c r="L29" s="89">
        <f t="shared" si="6"/>
        <v>35</v>
      </c>
      <c r="M29" s="89">
        <f t="shared" si="6"/>
        <v>34</v>
      </c>
      <c r="N29" s="89">
        <f t="shared" si="6"/>
        <v>375</v>
      </c>
      <c r="O29" s="89">
        <f t="shared" si="6"/>
        <v>420</v>
      </c>
      <c r="P29" s="89">
        <f t="shared" si="6"/>
        <v>419</v>
      </c>
      <c r="Q29" s="89">
        <f t="shared" si="6"/>
        <v>414</v>
      </c>
      <c r="R29" s="44"/>
      <c r="S29" s="38"/>
    </row>
    <row r="30" spans="1:19" ht="15" customHeight="1">
      <c r="A30" s="39"/>
      <c r="B30" s="40" t="s">
        <v>44</v>
      </c>
      <c r="C30" s="116">
        <v>2.97</v>
      </c>
      <c r="D30" s="91">
        <f>VLOOKUP($B30,'기존 처리인구 및 계획하수량'!$B$6:$R$75,3,FALSE)</f>
        <v>30</v>
      </c>
      <c r="E30" s="91">
        <f>VLOOKUP($B30,'기존 처리인구 및 계획하수량'!$B$6:$R$75,4,FALSE)</f>
        <v>42</v>
      </c>
      <c r="F30" s="91">
        <f>VLOOKUP($B30,'기존 처리인구 및 계획하수량'!$B$6:$R$75,5,FALSE)</f>
        <v>81</v>
      </c>
      <c r="G30" s="91">
        <f>VLOOKUP($B30,'기존 처리인구 및 계획하수량'!$B$6:$R$75,6,FALSE)</f>
        <v>79</v>
      </c>
      <c r="H30" s="91">
        <f>VLOOKUP($B30,'기존 처리인구 및 계획하수량'!$B$6:$R$75,7,FALSE)</f>
        <v>78</v>
      </c>
      <c r="I30" s="91">
        <f>VLOOKUP($B30,'기존 처리인구 및 계획하수량'!$B$6:$R$75,8,FALSE)</f>
        <v>77</v>
      </c>
      <c r="J30" s="91">
        <f>VLOOKUP($B30,'기존 처리인구 및 계획하수량'!$B$6:$R$75,9,FALSE)</f>
        <v>76</v>
      </c>
      <c r="K30" s="91">
        <f>VLOOKUP($B30,'기존 처리인구 및 계획하수량'!$B$6:$R$75,10,FALSE)</f>
        <v>75</v>
      </c>
      <c r="L30" s="91">
        <f>VLOOKUP($B30,'기존 처리인구 및 계획하수량'!$B$6:$R$75,12,FALSE)</f>
        <v>16</v>
      </c>
      <c r="M30" s="91">
        <f>VLOOKUP($B30,'기존 처리인구 및 계획하수량'!$B$6:$R$75,13,FALSE)</f>
        <v>16</v>
      </c>
      <c r="N30" s="91">
        <f>VLOOKUP($B30,'기존 처리인구 및 계획하수량'!$B$6:$R$75,14,FALSE)</f>
        <v>16</v>
      </c>
      <c r="O30" s="91">
        <f>VLOOKUP($B30,'기존 처리인구 및 계획하수량'!$B$6:$R$75,15,FALSE)</f>
        <v>15</v>
      </c>
      <c r="P30" s="91">
        <f>VLOOKUP($B30,'기존 처리인구 및 계획하수량'!$B$6:$R$75,16,FALSE)</f>
        <v>15</v>
      </c>
      <c r="Q30" s="91">
        <f>VLOOKUP($B30,'기존 처리인구 및 계획하수량'!$B$6:$R$75,17,FALSE)</f>
        <v>15</v>
      </c>
      <c r="R30" s="15" t="s">
        <v>270</v>
      </c>
      <c r="S30" s="41"/>
    </row>
    <row r="31" spans="1:19" ht="15" customHeight="1">
      <c r="A31" s="42"/>
      <c r="B31" s="40" t="s">
        <v>45</v>
      </c>
      <c r="C31" s="116">
        <v>3.42</v>
      </c>
      <c r="D31" s="91">
        <f>VLOOKUP($B31,'기존 처리인구 및 계획하수량'!$B$6:$R$75,3,FALSE)</f>
        <v>35</v>
      </c>
      <c r="E31" s="91">
        <f>VLOOKUP($B31,'기존 처리인구 및 계획하수량'!$B$6:$R$75,4,FALSE)</f>
        <v>33</v>
      </c>
      <c r="F31" s="91">
        <f>VLOOKUP($B31,'기존 처리인구 및 계획하수량'!$B$6:$R$75,5,FALSE)</f>
        <v>48</v>
      </c>
      <c r="G31" s="91">
        <f>VLOOKUP($B31,'기존 처리인구 및 계획하수량'!$B$6:$R$75,6,FALSE)</f>
        <v>47</v>
      </c>
      <c r="H31" s="91">
        <f>VLOOKUP($B31,'기존 처리인구 및 계획하수량'!$B$6:$R$75,7,FALSE)</f>
        <v>46</v>
      </c>
      <c r="I31" s="91">
        <f>VLOOKUP($B31,'기존 처리인구 및 계획하수량'!$B$6:$R$75,8,FALSE)</f>
        <v>46</v>
      </c>
      <c r="J31" s="91">
        <f>VLOOKUP($B31,'기존 처리인구 및 계획하수량'!$B$6:$R$75,9,FALSE)</f>
        <v>45</v>
      </c>
      <c r="K31" s="91">
        <f>VLOOKUP($B31,'기존 처리인구 및 계획하수량'!$B$6:$R$75,10,FALSE)</f>
        <v>45</v>
      </c>
      <c r="L31" s="91">
        <f>VLOOKUP($B31,'기존 처리인구 및 계획하수량'!$B$6:$R$75,12,FALSE)</f>
        <v>10</v>
      </c>
      <c r="M31" s="91">
        <f>VLOOKUP($B31,'기존 처리인구 및 계획하수량'!$B$6:$R$75,13,FALSE)</f>
        <v>9</v>
      </c>
      <c r="N31" s="91">
        <f>VLOOKUP($B31,'기존 처리인구 및 계획하수량'!$B$6:$R$75,14,FALSE)</f>
        <v>9</v>
      </c>
      <c r="O31" s="91">
        <f>VLOOKUP($B31,'기존 처리인구 및 계획하수량'!$B$6:$R$75,15,FALSE)</f>
        <v>9</v>
      </c>
      <c r="P31" s="91">
        <f>VLOOKUP($B31,'기존 처리인구 및 계획하수량'!$B$6:$R$75,16,FALSE)</f>
        <v>9</v>
      </c>
      <c r="Q31" s="91">
        <f>VLOOKUP($B31,'기존 처리인구 및 계획하수량'!$B$6:$R$75,17,FALSE)</f>
        <v>9</v>
      </c>
      <c r="R31" s="15" t="s">
        <v>271</v>
      </c>
      <c r="S31" s="41"/>
    </row>
    <row r="32" spans="1:19" ht="15" customHeight="1">
      <c r="A32" s="42"/>
      <c r="B32" s="40" t="s">
        <v>33</v>
      </c>
      <c r="C32" s="116">
        <v>1.81</v>
      </c>
      <c r="D32" s="91">
        <f>VLOOKUP($B32,'기존 처리인구 및 계획하수량'!$B$6:$R$75,3,FALSE)</f>
        <v>30</v>
      </c>
      <c r="E32" s="91">
        <f>VLOOKUP($B32,'기존 처리인구 및 계획하수량'!$B$6:$R$75,4,FALSE)</f>
        <v>27</v>
      </c>
      <c r="F32" s="91">
        <f>VLOOKUP($B32,'기존 처리인구 및 계획하수량'!$B$6:$R$75,5,FALSE)</f>
        <v>47</v>
      </c>
      <c r="G32" s="91">
        <f>VLOOKUP($B32,'기존 처리인구 및 계획하수량'!$B$6:$R$75,6,FALSE)</f>
        <v>46</v>
      </c>
      <c r="H32" s="91">
        <f>VLOOKUP($B32,'기존 처리인구 및 계획하수량'!$B$6:$R$75,7,FALSE)</f>
        <v>45</v>
      </c>
      <c r="I32" s="91">
        <f>VLOOKUP($B32,'기존 처리인구 및 계획하수량'!$B$6:$R$75,8,FALSE)</f>
        <v>45</v>
      </c>
      <c r="J32" s="91">
        <f>VLOOKUP($B32,'기존 처리인구 및 계획하수량'!$B$6:$R$75,9,FALSE)</f>
        <v>44</v>
      </c>
      <c r="K32" s="91">
        <f>VLOOKUP($B32,'기존 처리인구 및 계획하수량'!$B$6:$R$75,10,FALSE)</f>
        <v>44</v>
      </c>
      <c r="L32" s="91">
        <f>VLOOKUP($B32,'기존 처리인구 및 계획하수량'!$B$6:$R$75,12,FALSE)</f>
        <v>9</v>
      </c>
      <c r="M32" s="91">
        <f>VLOOKUP($B32,'기존 처리인구 및 계획하수량'!$B$6:$R$75,13,FALSE)</f>
        <v>9</v>
      </c>
      <c r="N32" s="91">
        <f>VLOOKUP($B32,'기존 처리인구 및 계획하수량'!$B$6:$R$75,14,FALSE)</f>
        <v>9</v>
      </c>
      <c r="O32" s="91">
        <f>VLOOKUP($B32,'기존 처리인구 및 계획하수량'!$B$6:$R$75,15,FALSE)</f>
        <v>9</v>
      </c>
      <c r="P32" s="91">
        <f>VLOOKUP($B32,'기존 처리인구 및 계획하수량'!$B$6:$R$75,16,FALSE)</f>
        <v>9</v>
      </c>
      <c r="Q32" s="91">
        <f>VLOOKUP($B32,'기존 처리인구 및 계획하수량'!$B$6:$R$75,17,FALSE)</f>
        <v>9</v>
      </c>
      <c r="R32" s="15" t="s">
        <v>270</v>
      </c>
      <c r="S32" s="41"/>
    </row>
    <row r="33" spans="1:19" ht="15" customHeight="1">
      <c r="A33" s="42"/>
      <c r="B33" s="40" t="s">
        <v>149</v>
      </c>
      <c r="C33" s="116">
        <v>14.74</v>
      </c>
      <c r="D33" s="91">
        <f>VLOOKUP($B33,'신설 계획인구 및 계획하수량'!$B:$O,4,FALSE)</f>
        <v>50</v>
      </c>
      <c r="E33" s="91">
        <f>VLOOKUP($B33,'신설 계획인구 및 계획하수량'!$B:$O,5,FALSE)</f>
        <v>103</v>
      </c>
      <c r="F33" s="91">
        <v>0</v>
      </c>
      <c r="G33" s="91">
        <v>0</v>
      </c>
      <c r="H33" s="91">
        <f>VLOOKUP($B33,'신설 계획인구 및 계획하수량'!$B:$O,6,FALSE)</f>
        <v>0</v>
      </c>
      <c r="I33" s="91">
        <f>VLOOKUP($B33,'신설 계획인구 및 계획하수량'!$B:$O,7,FALSE)</f>
        <v>247</v>
      </c>
      <c r="J33" s="91">
        <f>VLOOKUP($B33,'신설 계획인구 및 계획하수량'!$B:$O,8,FALSE)</f>
        <v>245</v>
      </c>
      <c r="K33" s="91">
        <f>VLOOKUP($B33,'신설 계획인구 및 계획하수량'!$B:$O,9,FALSE)</f>
        <v>241</v>
      </c>
      <c r="L33" s="91">
        <v>0</v>
      </c>
      <c r="M33" s="91">
        <v>0</v>
      </c>
      <c r="N33" s="91">
        <f>VLOOKUP($B33,'신설 계획인구 및 계획하수량'!$B:$O,11,FALSE)</f>
        <v>0</v>
      </c>
      <c r="O33" s="91">
        <f>VLOOKUP($B33,'신설 계획인구 및 계획하수량'!$B:$O,12,FALSE)</f>
        <v>49</v>
      </c>
      <c r="P33" s="91">
        <f>VLOOKUP($B33,'신설 계획인구 및 계획하수량'!$B:$O,13,FALSE)</f>
        <v>49</v>
      </c>
      <c r="Q33" s="91">
        <f>VLOOKUP($B33,'신설 계획인구 및 계획하수량'!$B:$O,14,FALSE)</f>
        <v>48</v>
      </c>
      <c r="R33" s="15">
        <f>VLOOKUP($B33,'신설 계획인구 및 계획하수량'!$B:$O,3,FALSE)</f>
        <v>2025</v>
      </c>
      <c r="S33" s="41" t="s">
        <v>343</v>
      </c>
    </row>
    <row r="34" spans="1:19" ht="15" customHeight="1">
      <c r="A34" s="42"/>
      <c r="B34" s="40" t="s">
        <v>239</v>
      </c>
      <c r="C34" s="116">
        <v>37.049999999999997</v>
      </c>
      <c r="D34" s="91">
        <f>VLOOKUP($B34,'신설 계획인구 및 계획하수량'!$B:$O,4,FALSE)</f>
        <v>150</v>
      </c>
      <c r="E34" s="91">
        <f>VLOOKUP($B34,'신설 계획인구 및 계획하수량'!$B:$O,5,FALSE)</f>
        <v>374</v>
      </c>
      <c r="F34" s="91">
        <v>0</v>
      </c>
      <c r="G34" s="91">
        <v>0</v>
      </c>
      <c r="H34" s="91">
        <f>VLOOKUP($B34,'신설 계획인구 및 계획하수량'!$B:$O,6,FALSE)</f>
        <v>760</v>
      </c>
      <c r="I34" s="91">
        <f>VLOOKUP($B34,'신설 계획인구 및 계획하수량'!$B:$O,7,FALSE)</f>
        <v>754</v>
      </c>
      <c r="J34" s="91">
        <f>VLOOKUP($B34,'신설 계획인구 및 계획하수량'!$B:$O,8,FALSE)</f>
        <v>746</v>
      </c>
      <c r="K34" s="91">
        <f>VLOOKUP($B34,'신설 계획인구 및 계획하수량'!$B:$O,9,FALSE)</f>
        <v>735</v>
      </c>
      <c r="L34" s="91">
        <v>0</v>
      </c>
      <c r="M34" s="91">
        <v>0</v>
      </c>
      <c r="N34" s="91">
        <f>VLOOKUP($B34,'신설 계획인구 및 계획하수량'!$B:$O,11,FALSE)</f>
        <v>153</v>
      </c>
      <c r="O34" s="91">
        <f>VLOOKUP($B34,'신설 계획인구 및 계획하수량'!$B:$O,12,FALSE)</f>
        <v>150</v>
      </c>
      <c r="P34" s="91">
        <f>VLOOKUP($B34,'신설 계획인구 및 계획하수량'!$B:$O,13,FALSE)</f>
        <v>149</v>
      </c>
      <c r="Q34" s="91">
        <f>VLOOKUP($B34,'신설 계획인구 및 계획하수량'!$B:$O,14,FALSE)</f>
        <v>147</v>
      </c>
      <c r="R34" s="15">
        <f>VLOOKUP($B34,'신설 계획인구 및 계획하수량'!$B:$O,3,FALSE)</f>
        <v>2020</v>
      </c>
      <c r="S34" s="41" t="s">
        <v>343</v>
      </c>
    </row>
    <row r="35" spans="1:19" ht="15" customHeight="1">
      <c r="A35" s="42"/>
      <c r="B35" s="40" t="s">
        <v>244</v>
      </c>
      <c r="C35" s="116">
        <v>41.76</v>
      </c>
      <c r="D35" s="91">
        <f>VLOOKUP($B35,'신설 계획인구 및 계획하수량'!$B:$O,4,FALSE)</f>
        <v>130</v>
      </c>
      <c r="E35" s="91">
        <f>VLOOKUP($B35,'신설 계획인구 및 계획하수량'!$B:$O,5,FALSE)</f>
        <v>299</v>
      </c>
      <c r="F35" s="91">
        <v>0</v>
      </c>
      <c r="G35" s="91">
        <v>0</v>
      </c>
      <c r="H35" s="91">
        <f>VLOOKUP($B35,'신설 계획인구 및 계획하수량'!$B:$O,6,FALSE)</f>
        <v>626</v>
      </c>
      <c r="I35" s="91">
        <f>VLOOKUP($B35,'신설 계획인구 및 계획하수량'!$B:$O,7,FALSE)</f>
        <v>621</v>
      </c>
      <c r="J35" s="91">
        <f>VLOOKUP($B35,'신설 계획인구 및 계획하수량'!$B:$O,8,FALSE)</f>
        <v>621</v>
      </c>
      <c r="K35" s="91">
        <f>VLOOKUP($B35,'신설 계획인구 및 계획하수량'!$B:$O,9,FALSE)</f>
        <v>610</v>
      </c>
      <c r="L35" s="91">
        <v>0</v>
      </c>
      <c r="M35" s="91">
        <v>0</v>
      </c>
      <c r="N35" s="91">
        <f>VLOOKUP($B35,'신설 계획인구 및 계획하수량'!$B:$O,11,FALSE)</f>
        <v>124</v>
      </c>
      <c r="O35" s="91">
        <f>VLOOKUP($B35,'신설 계획인구 및 계획하수량'!$B:$O,12,FALSE)</f>
        <v>124</v>
      </c>
      <c r="P35" s="91">
        <f>VLOOKUP($B35,'신설 계획인구 및 계획하수량'!$B:$O,13,FALSE)</f>
        <v>124</v>
      </c>
      <c r="Q35" s="91">
        <f>VLOOKUP($B35,'신설 계획인구 및 계획하수량'!$B:$O,14,FALSE)</f>
        <v>122</v>
      </c>
      <c r="R35" s="15">
        <f>VLOOKUP($B35,'신설 계획인구 및 계획하수량'!$B:$O,3,FALSE)</f>
        <v>2020</v>
      </c>
      <c r="S35" s="41" t="s">
        <v>343</v>
      </c>
    </row>
    <row r="36" spans="1:19" ht="15" customHeight="1">
      <c r="A36" s="47"/>
      <c r="B36" s="40" t="s">
        <v>336</v>
      </c>
      <c r="C36" s="116">
        <v>11.43</v>
      </c>
      <c r="D36" s="91">
        <f>VLOOKUP($B36,'신설 계획인구 및 계획하수량'!$B:$O,4,FALSE)</f>
        <v>150</v>
      </c>
      <c r="E36" s="91">
        <f>VLOOKUP($B36,'신설 계획인구 및 계획하수량'!$B:$O,5,FALSE)</f>
        <v>125</v>
      </c>
      <c r="F36" s="91">
        <v>0</v>
      </c>
      <c r="G36" s="91">
        <v>0</v>
      </c>
      <c r="H36" s="91">
        <f>VLOOKUP($B36,'신설 계획인구 및 계획하수량'!$B:$O,6,FALSE)</f>
        <v>156</v>
      </c>
      <c r="I36" s="91">
        <f>VLOOKUP($B36,'신설 계획인구 및 계획하수량'!$B:$O,7,FALSE)</f>
        <v>156</v>
      </c>
      <c r="J36" s="91">
        <f>VLOOKUP($B36,'신설 계획인구 및 계획하수량'!$B:$O,8,FALSE)</f>
        <v>156</v>
      </c>
      <c r="K36" s="91">
        <f>VLOOKUP($B36,'신설 계획인구 및 계획하수량'!$B:$O,9,FALSE)</f>
        <v>156</v>
      </c>
      <c r="L36" s="91">
        <v>0</v>
      </c>
      <c r="M36" s="91">
        <v>0</v>
      </c>
      <c r="N36" s="91">
        <f>VLOOKUP($B36,'신설 계획인구 및 계획하수량'!$B:$O,11,FALSE)</f>
        <v>64</v>
      </c>
      <c r="O36" s="91">
        <f>VLOOKUP($B36,'신설 계획인구 및 계획하수량'!$B:$O,12,FALSE)</f>
        <v>64</v>
      </c>
      <c r="P36" s="91">
        <f>VLOOKUP($B36,'신설 계획인구 및 계획하수량'!$B:$O,13,FALSE)</f>
        <v>64</v>
      </c>
      <c r="Q36" s="91">
        <f>VLOOKUP($B36,'신설 계획인구 및 계획하수량'!$B:$O,14,FALSE)</f>
        <v>64</v>
      </c>
      <c r="R36" s="15">
        <f>VLOOKUP($B36,'신설 계획인구 및 계획하수량'!$B:$O,3,FALSE)</f>
        <v>2020</v>
      </c>
      <c r="S36" s="41" t="s">
        <v>358</v>
      </c>
    </row>
    <row r="37" spans="1:19" ht="15" customHeight="1">
      <c r="A37" s="36" t="s">
        <v>49</v>
      </c>
      <c r="B37" s="37" t="s">
        <v>5</v>
      </c>
      <c r="C37" s="115">
        <f>SUM(C38:C39)</f>
        <v>61.78</v>
      </c>
      <c r="D37" s="89">
        <f>SUM(D38:D39)</f>
        <v>180</v>
      </c>
      <c r="E37" s="89">
        <f>SUM(E38:E39)</f>
        <v>379</v>
      </c>
      <c r="F37" s="89">
        <f t="shared" ref="F37:Q37" si="7">SUM(F38:F39)</f>
        <v>0</v>
      </c>
      <c r="G37" s="89">
        <f t="shared" si="7"/>
        <v>0</v>
      </c>
      <c r="H37" s="89">
        <f t="shared" si="7"/>
        <v>425</v>
      </c>
      <c r="I37" s="89">
        <f t="shared" si="7"/>
        <v>834</v>
      </c>
      <c r="J37" s="89">
        <f t="shared" si="7"/>
        <v>827</v>
      </c>
      <c r="K37" s="89">
        <f t="shared" si="7"/>
        <v>813</v>
      </c>
      <c r="L37" s="89">
        <f t="shared" si="7"/>
        <v>0</v>
      </c>
      <c r="M37" s="89">
        <f t="shared" si="7"/>
        <v>0</v>
      </c>
      <c r="N37" s="89">
        <f t="shared" si="7"/>
        <v>85</v>
      </c>
      <c r="O37" s="89">
        <f t="shared" si="7"/>
        <v>167</v>
      </c>
      <c r="P37" s="89">
        <f t="shared" si="7"/>
        <v>166</v>
      </c>
      <c r="Q37" s="89">
        <f t="shared" si="7"/>
        <v>163</v>
      </c>
      <c r="R37" s="44"/>
      <c r="S37" s="38"/>
    </row>
    <row r="38" spans="1:19" ht="15" customHeight="1">
      <c r="A38" s="39"/>
      <c r="B38" s="40" t="s">
        <v>138</v>
      </c>
      <c r="C38" s="116">
        <v>32.83</v>
      </c>
      <c r="D38" s="91">
        <f>VLOOKUP($B38,'신설 계획인구 및 계획하수량'!$B:$O,4,FALSE)</f>
        <v>90</v>
      </c>
      <c r="E38" s="91">
        <f>VLOOKUP($B38,'신설 계획인구 및 계획하수량'!$B:$O,5,FALSE)</f>
        <v>177</v>
      </c>
      <c r="F38" s="91">
        <v>0</v>
      </c>
      <c r="G38" s="91">
        <v>0</v>
      </c>
      <c r="H38" s="91">
        <f>VLOOKUP($B38,'신설 계획인구 및 계획하수량'!$B:$O,6,FALSE)</f>
        <v>425</v>
      </c>
      <c r="I38" s="91">
        <f>VLOOKUP($B38,'신설 계획인구 및 계획하수량'!$B:$O,7,FALSE)</f>
        <v>420</v>
      </c>
      <c r="J38" s="91">
        <f>VLOOKUP($B38,'신설 계획인구 및 계획하수량'!$B:$O,8,FALSE)</f>
        <v>417</v>
      </c>
      <c r="K38" s="91">
        <f>VLOOKUP($B38,'신설 계획인구 및 계획하수량'!$B:$O,9,FALSE)</f>
        <v>410</v>
      </c>
      <c r="L38" s="91">
        <v>0</v>
      </c>
      <c r="M38" s="91">
        <v>0</v>
      </c>
      <c r="N38" s="91">
        <f>VLOOKUP($B38,'신설 계획인구 및 계획하수량'!$B:$O,11,FALSE)</f>
        <v>85</v>
      </c>
      <c r="O38" s="91">
        <f>VLOOKUP($B38,'신설 계획인구 및 계획하수량'!$B:$O,12,FALSE)</f>
        <v>85</v>
      </c>
      <c r="P38" s="91">
        <f>VLOOKUP($B38,'신설 계획인구 및 계획하수량'!$B:$O,13,FALSE)</f>
        <v>84</v>
      </c>
      <c r="Q38" s="91">
        <f>VLOOKUP($B38,'신설 계획인구 및 계획하수량'!$B:$O,14,FALSE)</f>
        <v>82</v>
      </c>
      <c r="R38" s="15">
        <f>VLOOKUP($B38,'신설 계획인구 및 계획하수량'!$B:$O,3,FALSE)</f>
        <v>2020</v>
      </c>
      <c r="S38" s="41" t="s">
        <v>343</v>
      </c>
    </row>
    <row r="39" spans="1:19" ht="15" customHeight="1">
      <c r="A39" s="58"/>
      <c r="B39" s="50" t="s">
        <v>258</v>
      </c>
      <c r="C39" s="117">
        <v>28.95</v>
      </c>
      <c r="D39" s="101">
        <f>VLOOKUP($B39,'신설 계획인구 및 계획하수량'!$B:$O,4,FALSE)</f>
        <v>90</v>
      </c>
      <c r="E39" s="101">
        <f>VLOOKUP($B39,'신설 계획인구 및 계획하수량'!$B:$O,5,FALSE)</f>
        <v>202</v>
      </c>
      <c r="F39" s="101">
        <v>0</v>
      </c>
      <c r="G39" s="101">
        <v>0</v>
      </c>
      <c r="H39" s="101">
        <f>VLOOKUP($B39,'신설 계획인구 및 계획하수량'!$B:$O,6,FALSE)</f>
        <v>0</v>
      </c>
      <c r="I39" s="101">
        <f>VLOOKUP($B39,'신설 계획인구 및 계획하수량'!$B:$O,7,FALSE)</f>
        <v>414</v>
      </c>
      <c r="J39" s="101">
        <f>VLOOKUP($B39,'신설 계획인구 및 계획하수량'!$B:$O,8,FALSE)</f>
        <v>410</v>
      </c>
      <c r="K39" s="101">
        <f>VLOOKUP($B39,'신설 계획인구 및 계획하수량'!$B:$O,9,FALSE)</f>
        <v>403</v>
      </c>
      <c r="L39" s="101">
        <v>0</v>
      </c>
      <c r="M39" s="101">
        <v>0</v>
      </c>
      <c r="N39" s="101">
        <f>VLOOKUP($B39,'신설 계획인구 및 계획하수량'!$B:$O,11,FALSE)</f>
        <v>0</v>
      </c>
      <c r="O39" s="101">
        <f>VLOOKUP($B39,'신설 계획인구 및 계획하수량'!$B:$O,12,FALSE)</f>
        <v>82</v>
      </c>
      <c r="P39" s="101">
        <f>VLOOKUP($B39,'신설 계획인구 및 계획하수량'!$B:$O,13,FALSE)</f>
        <v>82</v>
      </c>
      <c r="Q39" s="101">
        <f>VLOOKUP($B39,'신설 계획인구 및 계획하수량'!$B:$O,14,FALSE)</f>
        <v>81</v>
      </c>
      <c r="R39" s="32">
        <f>VLOOKUP($B39,'신설 계획인구 및 계획하수량'!$B:$O,3,FALSE)</f>
        <v>2025</v>
      </c>
      <c r="S39" s="41" t="s">
        <v>343</v>
      </c>
    </row>
    <row r="40" spans="1:19" ht="15" customHeight="1">
      <c r="A40" s="55" t="s">
        <v>52</v>
      </c>
      <c r="B40" s="56" t="s">
        <v>5</v>
      </c>
      <c r="C40" s="118">
        <f t="shared" ref="C40:Q40" si="8">SUM(C41:C48)</f>
        <v>66.97999999999999</v>
      </c>
      <c r="D40" s="104">
        <f t="shared" si="8"/>
        <v>324</v>
      </c>
      <c r="E40" s="104">
        <f t="shared" si="8"/>
        <v>581</v>
      </c>
      <c r="F40" s="104">
        <f t="shared" si="8"/>
        <v>913</v>
      </c>
      <c r="G40" s="104">
        <f t="shared" si="8"/>
        <v>889</v>
      </c>
      <c r="H40" s="104">
        <f t="shared" si="8"/>
        <v>1388</v>
      </c>
      <c r="I40" s="104">
        <f t="shared" si="8"/>
        <v>1376</v>
      </c>
      <c r="J40" s="104">
        <f t="shared" si="8"/>
        <v>1362</v>
      </c>
      <c r="K40" s="104">
        <f t="shared" si="8"/>
        <v>1342</v>
      </c>
      <c r="L40" s="104">
        <f t="shared" si="8"/>
        <v>182</v>
      </c>
      <c r="M40" s="104">
        <f t="shared" si="8"/>
        <v>177</v>
      </c>
      <c r="N40" s="104">
        <f t="shared" si="8"/>
        <v>277</v>
      </c>
      <c r="O40" s="104">
        <f t="shared" si="8"/>
        <v>275</v>
      </c>
      <c r="P40" s="104">
        <f t="shared" si="8"/>
        <v>273</v>
      </c>
      <c r="Q40" s="104">
        <f t="shared" si="8"/>
        <v>267</v>
      </c>
      <c r="R40" s="57"/>
      <c r="S40" s="65"/>
    </row>
    <row r="41" spans="1:19" ht="15" customHeight="1">
      <c r="A41" s="39"/>
      <c r="B41" s="40" t="s">
        <v>53</v>
      </c>
      <c r="C41" s="116">
        <v>6.07</v>
      </c>
      <c r="D41" s="91">
        <f>VLOOKUP($B41,'기존 처리인구 및 계획하수량'!$B$6:$R$75,3,FALSE)</f>
        <v>25</v>
      </c>
      <c r="E41" s="91">
        <f>VLOOKUP($B41,'기존 처리인구 및 계획하수량'!$B$6:$R$75,4,FALSE)</f>
        <v>34</v>
      </c>
      <c r="F41" s="91">
        <f>VLOOKUP($B41,'기존 처리인구 및 계획하수량'!$B$6:$R$75,5,FALSE)</f>
        <v>76</v>
      </c>
      <c r="G41" s="91">
        <f>VLOOKUP($B41,'기존 처리인구 및 계획하수량'!$B$6:$R$75,6,FALSE)</f>
        <v>74</v>
      </c>
      <c r="H41" s="91">
        <f>VLOOKUP($B41,'기존 처리인구 및 계획하수량'!$B$6:$R$75,7,FALSE)</f>
        <v>73</v>
      </c>
      <c r="I41" s="91">
        <f>VLOOKUP($B41,'기존 처리인구 및 계획하수량'!$B$6:$R$75,8,FALSE)</f>
        <v>72</v>
      </c>
      <c r="J41" s="91">
        <f>VLOOKUP($B41,'기존 처리인구 및 계획하수량'!$B$6:$R$75,9,FALSE)</f>
        <v>72</v>
      </c>
      <c r="K41" s="91">
        <f>VLOOKUP($B41,'기존 처리인구 및 계획하수량'!$B$6:$R$75,10,FALSE)</f>
        <v>71</v>
      </c>
      <c r="L41" s="91">
        <f>VLOOKUP($B41,'기존 처리인구 및 계획하수량'!$B$6:$R$75,12,FALSE)</f>
        <v>15</v>
      </c>
      <c r="M41" s="91">
        <f>VLOOKUP($B41,'기존 처리인구 및 계획하수량'!$B$6:$R$75,13,FALSE)</f>
        <v>15</v>
      </c>
      <c r="N41" s="91">
        <f>VLOOKUP($B41,'기존 처리인구 및 계획하수량'!$B$6:$R$75,14,FALSE)</f>
        <v>15</v>
      </c>
      <c r="O41" s="91">
        <f>VLOOKUP($B41,'기존 처리인구 및 계획하수량'!$B$6:$R$75,15,FALSE)</f>
        <v>14</v>
      </c>
      <c r="P41" s="91">
        <f>VLOOKUP($B41,'기존 처리인구 및 계획하수량'!$B$6:$R$75,16,FALSE)</f>
        <v>14</v>
      </c>
      <c r="Q41" s="91">
        <f>VLOOKUP($B41,'기존 처리인구 및 계획하수량'!$B$6:$R$75,17,FALSE)</f>
        <v>14</v>
      </c>
      <c r="R41" s="15" t="s">
        <v>270</v>
      </c>
      <c r="S41" s="41"/>
    </row>
    <row r="42" spans="1:19" ht="15" customHeight="1">
      <c r="A42" s="42"/>
      <c r="B42" s="40" t="s">
        <v>55</v>
      </c>
      <c r="C42" s="116">
        <v>4.17</v>
      </c>
      <c r="D42" s="91">
        <f>VLOOKUP($B42,'기존 처리인구 및 계획하수량'!$B$6:$R$75,3,FALSE)</f>
        <v>24</v>
      </c>
      <c r="E42" s="91">
        <f>VLOOKUP($B42,'기존 처리인구 및 계획하수량'!$B$6:$R$75,4,FALSE)</f>
        <v>38</v>
      </c>
      <c r="F42" s="91">
        <f>VLOOKUP($B42,'기존 처리인구 및 계획하수량'!$B$6:$R$75,5,FALSE)</f>
        <v>91</v>
      </c>
      <c r="G42" s="91">
        <f>VLOOKUP($B42,'기존 처리인구 및 계획하수량'!$B$6:$R$75,6,FALSE)</f>
        <v>88</v>
      </c>
      <c r="H42" s="91">
        <f>VLOOKUP($B42,'기존 처리인구 및 계획하수량'!$B$6:$R$75,7,FALSE)</f>
        <v>87</v>
      </c>
      <c r="I42" s="91">
        <f>VLOOKUP($B42,'기존 처리인구 및 계획하수량'!$B$6:$R$75,8,FALSE)</f>
        <v>87</v>
      </c>
      <c r="J42" s="91">
        <f>VLOOKUP($B42,'기존 처리인구 및 계획하수량'!$B$6:$R$75,9,FALSE)</f>
        <v>86</v>
      </c>
      <c r="K42" s="91">
        <f>VLOOKUP($B42,'기존 처리인구 및 계획하수량'!$B$6:$R$75,10,FALSE)</f>
        <v>85</v>
      </c>
      <c r="L42" s="91">
        <f>VLOOKUP($B42,'기존 처리인구 및 계획하수량'!$B$6:$R$75,12,FALSE)</f>
        <v>18</v>
      </c>
      <c r="M42" s="91">
        <f>VLOOKUP($B42,'기존 처리인구 및 계획하수량'!$B$6:$R$75,13,FALSE)</f>
        <v>18</v>
      </c>
      <c r="N42" s="91">
        <f>VLOOKUP($B42,'기존 처리인구 및 계획하수량'!$B$6:$R$75,14,FALSE)</f>
        <v>17</v>
      </c>
      <c r="O42" s="91">
        <f>VLOOKUP($B42,'기존 처리인구 및 계획하수량'!$B$6:$R$75,15,FALSE)</f>
        <v>17</v>
      </c>
      <c r="P42" s="91">
        <f>VLOOKUP($B42,'기존 처리인구 및 계획하수량'!$B$6:$R$75,16,FALSE)</f>
        <v>17</v>
      </c>
      <c r="Q42" s="91">
        <f>VLOOKUP($B42,'기존 처리인구 및 계획하수량'!$B$6:$R$75,17,FALSE)</f>
        <v>17</v>
      </c>
      <c r="R42" s="15" t="s">
        <v>271</v>
      </c>
      <c r="S42" s="41"/>
    </row>
    <row r="43" spans="1:19" ht="15" customHeight="1">
      <c r="A43" s="42"/>
      <c r="B43" s="40" t="s">
        <v>57</v>
      </c>
      <c r="C43" s="116">
        <v>2.9</v>
      </c>
      <c r="D43" s="91">
        <f>VLOOKUP($B43,'기존 처리인구 및 계획하수량'!$B$6:$R$75,3,FALSE)</f>
        <v>35</v>
      </c>
      <c r="E43" s="91">
        <f>VLOOKUP($B43,'기존 처리인구 및 계획하수량'!$B$6:$R$75,4,FALSE)</f>
        <v>37</v>
      </c>
      <c r="F43" s="91">
        <f>VLOOKUP($B43,'기존 처리인구 및 계획하수량'!$B$6:$R$75,5,FALSE)</f>
        <v>84</v>
      </c>
      <c r="G43" s="91">
        <f>VLOOKUP($B43,'기존 처리인구 및 계획하수량'!$B$6:$R$75,6,FALSE)</f>
        <v>82</v>
      </c>
      <c r="H43" s="91">
        <f>VLOOKUP($B43,'기존 처리인구 및 계획하수량'!$B$6:$R$75,7,FALSE)</f>
        <v>81</v>
      </c>
      <c r="I43" s="91">
        <f>VLOOKUP($B43,'기존 처리인구 및 계획하수량'!$B$6:$R$75,8,FALSE)</f>
        <v>80</v>
      </c>
      <c r="J43" s="91">
        <f>VLOOKUP($B43,'기존 처리인구 및 계획하수량'!$B$6:$R$75,9,FALSE)</f>
        <v>79</v>
      </c>
      <c r="K43" s="91">
        <f>VLOOKUP($B43,'기존 처리인구 및 계획하수량'!$B$6:$R$75,10,FALSE)</f>
        <v>78</v>
      </c>
      <c r="L43" s="91">
        <f>VLOOKUP($B43,'기존 처리인구 및 계획하수량'!$B$6:$R$75,12,FALSE)</f>
        <v>17</v>
      </c>
      <c r="M43" s="91">
        <f>VLOOKUP($B43,'기존 처리인구 및 계획하수량'!$B$6:$R$75,13,FALSE)</f>
        <v>16</v>
      </c>
      <c r="N43" s="91">
        <f>VLOOKUP($B43,'기존 처리인구 및 계획하수량'!$B$6:$R$75,14,FALSE)</f>
        <v>16</v>
      </c>
      <c r="O43" s="91">
        <f>VLOOKUP($B43,'기존 처리인구 및 계획하수량'!$B$6:$R$75,15,FALSE)</f>
        <v>16</v>
      </c>
      <c r="P43" s="91">
        <f>VLOOKUP($B43,'기존 처리인구 및 계획하수량'!$B$6:$R$75,16,FALSE)</f>
        <v>16</v>
      </c>
      <c r="Q43" s="91">
        <f>VLOOKUP($B43,'기존 처리인구 및 계획하수량'!$B$6:$R$75,17,FALSE)</f>
        <v>16</v>
      </c>
      <c r="R43" s="15" t="s">
        <v>270</v>
      </c>
      <c r="S43" s="41"/>
    </row>
    <row r="44" spans="1:19" ht="15" customHeight="1">
      <c r="A44" s="42"/>
      <c r="B44" s="40" t="s">
        <v>275</v>
      </c>
      <c r="C44" s="116">
        <v>4.72</v>
      </c>
      <c r="D44" s="91">
        <f>VLOOKUP($B44,'기존 처리인구 및 계획하수량'!$B$6:$R$75,3,FALSE)</f>
        <v>30</v>
      </c>
      <c r="E44" s="91">
        <f>VLOOKUP($B44,'기존 처리인구 및 계획하수량'!$B$6:$R$75,4,FALSE)</f>
        <v>73</v>
      </c>
      <c r="F44" s="91">
        <f>VLOOKUP($B44,'기존 처리인구 및 계획하수량'!$B$6:$R$75,5,FALSE)</f>
        <v>187</v>
      </c>
      <c r="G44" s="91">
        <f>VLOOKUP($B44,'기존 처리인구 및 계획하수량'!$B$6:$R$75,6,FALSE)</f>
        <v>184</v>
      </c>
      <c r="H44" s="91">
        <f>VLOOKUP($B44,'기존 처리인구 및 계획하수량'!$B$6:$R$75,7,FALSE)</f>
        <v>181</v>
      </c>
      <c r="I44" s="91">
        <f>VLOOKUP($B44,'기존 처리인구 및 계획하수량'!$B$6:$R$75,8,FALSE)</f>
        <v>180</v>
      </c>
      <c r="J44" s="91">
        <f>VLOOKUP($B44,'기존 처리인구 및 계획하수량'!$B$6:$R$75,9,FALSE)</f>
        <v>176</v>
      </c>
      <c r="K44" s="91">
        <f>VLOOKUP($B44,'기존 처리인구 및 계획하수량'!$B$6:$R$75,10,FALSE)</f>
        <v>174</v>
      </c>
      <c r="L44" s="91">
        <f>VLOOKUP($B44,'기존 처리인구 및 계획하수량'!$B$6:$R$75,12,FALSE)</f>
        <v>37</v>
      </c>
      <c r="M44" s="91">
        <f>VLOOKUP($B44,'기존 처리인구 및 계획하수량'!$B$6:$R$75,13,FALSE)</f>
        <v>37</v>
      </c>
      <c r="N44" s="91">
        <f>VLOOKUP($B44,'기존 처리인구 및 계획하수량'!$B$6:$R$75,14,FALSE)</f>
        <v>36</v>
      </c>
      <c r="O44" s="91">
        <f>VLOOKUP($B44,'기존 처리인구 및 계획하수량'!$B$6:$R$75,15,FALSE)</f>
        <v>36</v>
      </c>
      <c r="P44" s="91">
        <f>VLOOKUP($B44,'기존 처리인구 및 계획하수량'!$B$6:$R$75,16,FALSE)</f>
        <v>35</v>
      </c>
      <c r="Q44" s="91">
        <f>VLOOKUP($B44,'기존 처리인구 및 계획하수량'!$B$6:$R$75,17,FALSE)</f>
        <v>35</v>
      </c>
      <c r="R44" s="15" t="s">
        <v>270</v>
      </c>
      <c r="S44" s="41"/>
    </row>
    <row r="45" spans="1:19" ht="15" customHeight="1">
      <c r="A45" s="42"/>
      <c r="B45" s="40" t="s">
        <v>60</v>
      </c>
      <c r="C45" s="116">
        <v>3.47</v>
      </c>
      <c r="D45" s="91">
        <f>VLOOKUP($B45,'기존 처리인구 및 계획하수량'!$B$6:$R$75,3,FALSE)</f>
        <v>35</v>
      </c>
      <c r="E45" s="91">
        <f>VLOOKUP($B45,'기존 처리인구 및 계획하수량'!$B$6:$R$75,4,FALSE)</f>
        <v>45</v>
      </c>
      <c r="F45" s="91">
        <f>VLOOKUP($B45,'기존 처리인구 및 계획하수량'!$B$6:$R$75,5,FALSE)</f>
        <v>120</v>
      </c>
      <c r="G45" s="91">
        <f>VLOOKUP($B45,'기존 처리인구 및 계획하수량'!$B$6:$R$75,6,FALSE)</f>
        <v>116</v>
      </c>
      <c r="H45" s="91">
        <f>VLOOKUP($B45,'기존 처리인구 및 계획하수량'!$B$6:$R$75,7,FALSE)</f>
        <v>115</v>
      </c>
      <c r="I45" s="91">
        <f>VLOOKUP($B45,'기존 처리인구 및 계획하수량'!$B$6:$R$75,8,FALSE)</f>
        <v>114</v>
      </c>
      <c r="J45" s="91">
        <f>VLOOKUP($B45,'기존 처리인구 및 계획하수량'!$B$6:$R$75,9,FALSE)</f>
        <v>113</v>
      </c>
      <c r="K45" s="91">
        <f>VLOOKUP($B45,'기존 처리인구 및 계획하수량'!$B$6:$R$75,10,FALSE)</f>
        <v>111</v>
      </c>
      <c r="L45" s="91">
        <f>VLOOKUP($B45,'기존 처리인구 및 계획하수량'!$B$6:$R$75,12,FALSE)</f>
        <v>24</v>
      </c>
      <c r="M45" s="91">
        <f>VLOOKUP($B45,'기존 처리인구 및 계획하수량'!$B$6:$R$75,13,FALSE)</f>
        <v>23</v>
      </c>
      <c r="N45" s="91">
        <f>VLOOKUP($B45,'기존 처리인구 및 계획하수량'!$B$6:$R$75,14,FALSE)</f>
        <v>23</v>
      </c>
      <c r="O45" s="91">
        <f>VLOOKUP($B45,'기존 처리인구 및 계획하수량'!$B$6:$R$75,15,FALSE)</f>
        <v>23</v>
      </c>
      <c r="P45" s="91">
        <f>VLOOKUP($B45,'기존 처리인구 및 계획하수량'!$B$6:$R$75,16,FALSE)</f>
        <v>23</v>
      </c>
      <c r="Q45" s="91">
        <f>VLOOKUP($B45,'기존 처리인구 및 계획하수량'!$B$6:$R$75,17,FALSE)</f>
        <v>22</v>
      </c>
      <c r="R45" s="15" t="s">
        <v>271</v>
      </c>
      <c r="S45" s="41"/>
    </row>
    <row r="46" spans="1:19" ht="15" customHeight="1">
      <c r="A46" s="42"/>
      <c r="B46" s="40" t="s">
        <v>64</v>
      </c>
      <c r="C46" s="116">
        <v>5.77</v>
      </c>
      <c r="D46" s="91">
        <f>VLOOKUP($B46,'기존 처리인구 및 계획하수량'!$B$6:$R$75,3,FALSE)</f>
        <v>30</v>
      </c>
      <c r="E46" s="91">
        <f>VLOOKUP($B46,'기존 처리인구 및 계획하수량'!$B$6:$R$75,4,FALSE)</f>
        <v>54</v>
      </c>
      <c r="F46" s="91">
        <f>VLOOKUP($B46,'기존 처리인구 및 계획하수량'!$B$6:$R$75,5,FALSE)</f>
        <v>126</v>
      </c>
      <c r="G46" s="91">
        <f>VLOOKUP($B46,'기존 처리인구 및 계획하수량'!$B$6:$R$75,6,FALSE)</f>
        <v>122</v>
      </c>
      <c r="H46" s="91">
        <f>VLOOKUP($B46,'기존 처리인구 및 계획하수량'!$B$6:$R$75,7,FALSE)</f>
        <v>121</v>
      </c>
      <c r="I46" s="91">
        <f>VLOOKUP($B46,'기존 처리인구 및 계획하수량'!$B$6:$R$75,8,FALSE)</f>
        <v>120</v>
      </c>
      <c r="J46" s="91">
        <f>VLOOKUP($B46,'기존 처리인구 및 계획하수량'!$B$6:$R$75,9,FALSE)</f>
        <v>119</v>
      </c>
      <c r="K46" s="91">
        <f>VLOOKUP($B46,'기존 처리인구 및 계획하수량'!$B$6:$R$75,10,FALSE)</f>
        <v>117</v>
      </c>
      <c r="L46" s="91">
        <f>VLOOKUP($B46,'기존 처리인구 및 계획하수량'!$B$6:$R$75,12,FALSE)</f>
        <v>25</v>
      </c>
      <c r="M46" s="91">
        <f>VLOOKUP($B46,'기존 처리인구 및 계획하수량'!$B$6:$R$75,13,FALSE)</f>
        <v>24</v>
      </c>
      <c r="N46" s="91">
        <f>VLOOKUP($B46,'기존 처리인구 및 계획하수량'!$B$6:$R$75,14,FALSE)</f>
        <v>24</v>
      </c>
      <c r="O46" s="91">
        <f>VLOOKUP($B46,'기존 처리인구 및 계획하수량'!$B$6:$R$75,15,FALSE)</f>
        <v>24</v>
      </c>
      <c r="P46" s="91">
        <f>VLOOKUP($B46,'기존 처리인구 및 계획하수량'!$B$6:$R$75,16,FALSE)</f>
        <v>24</v>
      </c>
      <c r="Q46" s="91">
        <f>VLOOKUP($B46,'기존 처리인구 및 계획하수량'!$B$6:$R$75,17,FALSE)</f>
        <v>23</v>
      </c>
      <c r="R46" s="15" t="s">
        <v>270</v>
      </c>
      <c r="S46" s="41"/>
    </row>
    <row r="47" spans="1:19" ht="15" customHeight="1">
      <c r="A47" s="42"/>
      <c r="B47" s="40" t="s">
        <v>159</v>
      </c>
      <c r="C47" s="116">
        <v>6.64</v>
      </c>
      <c r="D47" s="91">
        <f>VLOOKUP($B47,'기존 처리인구 및 계획하수량'!$B$6:$R$75,3,FALSE)</f>
        <v>35</v>
      </c>
      <c r="E47" s="91">
        <f>VLOOKUP($B47,'기존 처리인구 및 계획하수량'!$B$6:$R$75,4,FALSE)</f>
        <v>85</v>
      </c>
      <c r="F47" s="91">
        <f>VLOOKUP($B47,'기존 처리인구 및 계획하수량'!$B$6:$R$75,5,FALSE)</f>
        <v>229</v>
      </c>
      <c r="G47" s="91">
        <f>VLOOKUP($B47,'기존 처리인구 및 계획하수량'!$B$6:$R$75,6,FALSE)</f>
        <v>223</v>
      </c>
      <c r="H47" s="91">
        <f>VLOOKUP($B47,'기존 처리인구 및 계획하수량'!$B$6:$R$75,7,FALSE)</f>
        <v>220</v>
      </c>
      <c r="I47" s="91">
        <f>VLOOKUP($B47,'기존 처리인구 및 계획하수량'!$B$6:$R$75,8,FALSE)</f>
        <v>218</v>
      </c>
      <c r="J47" s="91">
        <f>VLOOKUP($B47,'기존 처리인구 및 계획하수량'!$B$6:$R$75,9,FALSE)</f>
        <v>216</v>
      </c>
      <c r="K47" s="91">
        <f>VLOOKUP($B47,'기존 처리인구 및 계획하수량'!$B$6:$R$75,10,FALSE)</f>
        <v>213</v>
      </c>
      <c r="L47" s="91">
        <f>VLOOKUP($B47,'기존 처리인구 및 계획하수량'!$B$6:$R$75,12,FALSE)</f>
        <v>46</v>
      </c>
      <c r="M47" s="91">
        <f>VLOOKUP($B47,'기존 처리인구 및 계획하수량'!$B$6:$R$75,13,FALSE)</f>
        <v>44</v>
      </c>
      <c r="N47" s="91">
        <f>VLOOKUP($B47,'기존 처리인구 및 계획하수량'!$B$6:$R$75,14,FALSE)</f>
        <v>44</v>
      </c>
      <c r="O47" s="91">
        <f>VLOOKUP($B47,'기존 처리인구 및 계획하수량'!$B$6:$R$75,15,FALSE)</f>
        <v>44</v>
      </c>
      <c r="P47" s="91">
        <f>VLOOKUP($B47,'기존 처리인구 및 계획하수량'!$B$6:$R$75,16,FALSE)</f>
        <v>44</v>
      </c>
      <c r="Q47" s="91">
        <f>VLOOKUP($B47,'기존 처리인구 및 계획하수량'!$B$6:$R$75,17,FALSE)</f>
        <v>42</v>
      </c>
      <c r="R47" s="15" t="s">
        <v>270</v>
      </c>
      <c r="S47" s="41"/>
    </row>
    <row r="48" spans="1:19" ht="15" customHeight="1">
      <c r="A48" s="42"/>
      <c r="B48" s="40" t="s">
        <v>65</v>
      </c>
      <c r="C48" s="116">
        <v>33.24</v>
      </c>
      <c r="D48" s="91">
        <f>VLOOKUP($B48,'신설 계획인구 및 계획하수량'!$B:$O,4,FALSE)</f>
        <v>110</v>
      </c>
      <c r="E48" s="91">
        <f>VLOOKUP($B48,'신설 계획인구 및 계획하수량'!$B:$O,5,FALSE)</f>
        <v>215</v>
      </c>
      <c r="F48" s="91">
        <v>0</v>
      </c>
      <c r="G48" s="91">
        <v>0</v>
      </c>
      <c r="H48" s="91">
        <f>VLOOKUP($B48,'신설 계획인구 및 계획하수량'!$B:$O,6,FALSE)</f>
        <v>510</v>
      </c>
      <c r="I48" s="91">
        <f>VLOOKUP($B48,'신설 계획인구 및 계획하수량'!$B:$O,7,FALSE)</f>
        <v>505</v>
      </c>
      <c r="J48" s="91">
        <f>VLOOKUP($B48,'신설 계획인구 및 계획하수량'!$B:$O,8,FALSE)</f>
        <v>501</v>
      </c>
      <c r="K48" s="91">
        <f>VLOOKUP($B48,'신설 계획인구 및 계획하수량'!$B:$O,9,FALSE)</f>
        <v>493</v>
      </c>
      <c r="L48" s="91">
        <v>0</v>
      </c>
      <c r="M48" s="91">
        <v>0</v>
      </c>
      <c r="N48" s="91">
        <f>VLOOKUP($B48,'신설 계획인구 및 계획하수량'!$B:$O,11,FALSE)</f>
        <v>102</v>
      </c>
      <c r="O48" s="91">
        <f>VLOOKUP($B48,'신설 계획인구 및 계획하수량'!$B:$O,12,FALSE)</f>
        <v>101</v>
      </c>
      <c r="P48" s="91">
        <f>VLOOKUP($B48,'신설 계획인구 및 계획하수량'!$B:$O,13,FALSE)</f>
        <v>100</v>
      </c>
      <c r="Q48" s="91">
        <f>VLOOKUP($B48,'신설 계획인구 및 계획하수량'!$B:$O,14,FALSE)</f>
        <v>98</v>
      </c>
      <c r="R48" s="15">
        <f>VLOOKUP($B48,'신설 계획인구 및 계획하수량'!$B:$O,3,FALSE)</f>
        <v>2025</v>
      </c>
      <c r="S48" s="41" t="s">
        <v>343</v>
      </c>
    </row>
    <row r="49" spans="1:19" ht="15" customHeight="1">
      <c r="A49" s="36" t="s">
        <v>68</v>
      </c>
      <c r="B49" s="37" t="s">
        <v>5</v>
      </c>
      <c r="C49" s="115">
        <f>SUM(C50:C56)</f>
        <v>80.91</v>
      </c>
      <c r="D49" s="89">
        <f>SUM(D50:D56)</f>
        <v>390</v>
      </c>
      <c r="E49" s="89">
        <f t="shared" ref="E49:Q49" si="9">SUM(E50:E56)</f>
        <v>718</v>
      </c>
      <c r="F49" s="89">
        <f t="shared" si="9"/>
        <v>816</v>
      </c>
      <c r="G49" s="89">
        <f t="shared" si="9"/>
        <v>795</v>
      </c>
      <c r="H49" s="89">
        <f t="shared" si="9"/>
        <v>1341</v>
      </c>
      <c r="I49" s="89">
        <f t="shared" si="9"/>
        <v>1626</v>
      </c>
      <c r="J49" s="89">
        <f t="shared" si="9"/>
        <v>1610</v>
      </c>
      <c r="K49" s="89">
        <f t="shared" si="9"/>
        <v>1585</v>
      </c>
      <c r="L49" s="89">
        <f t="shared" si="9"/>
        <v>164</v>
      </c>
      <c r="M49" s="89">
        <f t="shared" si="9"/>
        <v>158</v>
      </c>
      <c r="N49" s="89">
        <f t="shared" si="9"/>
        <v>266</v>
      </c>
      <c r="O49" s="89">
        <f t="shared" si="9"/>
        <v>324</v>
      </c>
      <c r="P49" s="89">
        <f t="shared" si="9"/>
        <v>321</v>
      </c>
      <c r="Q49" s="89">
        <f t="shared" si="9"/>
        <v>315</v>
      </c>
      <c r="R49" s="44"/>
      <c r="S49" s="38"/>
    </row>
    <row r="50" spans="1:19" ht="15" customHeight="1">
      <c r="A50" s="39"/>
      <c r="B50" s="40" t="s">
        <v>79</v>
      </c>
      <c r="C50" s="116">
        <v>12.01</v>
      </c>
      <c r="D50" s="91">
        <f>VLOOKUP($B50,'기존 처리인구 및 계획하수량'!$B$6:$R$75,3,FALSE)</f>
        <v>70</v>
      </c>
      <c r="E50" s="91">
        <f>VLOOKUP($B50,'기존 처리인구 및 계획하수량'!$B$6:$R$75,4,FALSE)</f>
        <v>134</v>
      </c>
      <c r="F50" s="91">
        <f>VLOOKUP($B50,'기존 처리인구 및 계획하수량'!$B$6:$R$75,5,FALSE)</f>
        <v>339</v>
      </c>
      <c r="G50" s="91">
        <f>VLOOKUP($B50,'기존 처리인구 및 계획하수량'!$B$6:$R$75,6,FALSE)</f>
        <v>332</v>
      </c>
      <c r="H50" s="91">
        <f>VLOOKUP($B50,'기존 처리인구 및 계획하수량'!$B$6:$R$75,7,FALSE)</f>
        <v>329</v>
      </c>
      <c r="I50" s="91">
        <f>VLOOKUP($B50,'기존 처리인구 및 계획하수량'!$B$6:$R$75,8,FALSE)</f>
        <v>325</v>
      </c>
      <c r="J50" s="91">
        <f>VLOOKUP($B50,'기존 처리인구 및 계획하수량'!$B$6:$R$75,9,FALSE)</f>
        <v>319</v>
      </c>
      <c r="K50" s="91">
        <f>VLOOKUP($B50,'기존 처리인구 및 계획하수량'!$B$6:$R$75,10,FALSE)</f>
        <v>315</v>
      </c>
      <c r="L50" s="91">
        <f>VLOOKUP($B50,'기존 처리인구 및 계획하수량'!$B$6:$R$75,12,FALSE)</f>
        <v>68</v>
      </c>
      <c r="M50" s="91">
        <f>VLOOKUP($B50,'기존 처리인구 및 계획하수량'!$B$6:$R$75,13,FALSE)</f>
        <v>66</v>
      </c>
      <c r="N50" s="91">
        <f>VLOOKUP($B50,'기존 처리인구 및 계획하수량'!$B$6:$R$75,14,FALSE)</f>
        <v>65</v>
      </c>
      <c r="O50" s="91">
        <f>VLOOKUP($B50,'기존 처리인구 및 계획하수량'!$B$6:$R$75,15,FALSE)</f>
        <v>65</v>
      </c>
      <c r="P50" s="91">
        <f>VLOOKUP($B50,'기존 처리인구 및 계획하수량'!$B$6:$R$75,16,FALSE)</f>
        <v>64</v>
      </c>
      <c r="Q50" s="91">
        <f>VLOOKUP($B50,'기존 처리인구 및 계획하수량'!$B$6:$R$75,17,FALSE)</f>
        <v>63</v>
      </c>
      <c r="R50" s="15" t="s">
        <v>270</v>
      </c>
      <c r="S50" s="41"/>
    </row>
    <row r="51" spans="1:19" ht="15" customHeight="1">
      <c r="A51" s="42"/>
      <c r="B51" s="40" t="s">
        <v>80</v>
      </c>
      <c r="C51" s="116">
        <v>5.41</v>
      </c>
      <c r="D51" s="91">
        <f>VLOOKUP($B51,'기존 처리인구 및 계획하수량'!$B$6:$R$75,3,FALSE)</f>
        <v>40</v>
      </c>
      <c r="E51" s="91">
        <f>VLOOKUP($B51,'기존 처리인구 및 계획하수량'!$B$6:$R$75,4,FALSE)</f>
        <v>60</v>
      </c>
      <c r="F51" s="91">
        <f>VLOOKUP($B51,'기존 처리인구 및 계획하수량'!$B$6:$R$75,5,FALSE)</f>
        <v>133</v>
      </c>
      <c r="G51" s="91">
        <f>VLOOKUP($B51,'기존 처리인구 및 계획하수량'!$B$6:$R$75,6,FALSE)</f>
        <v>129</v>
      </c>
      <c r="H51" s="91">
        <f>VLOOKUP($B51,'기존 처리인구 및 계획하수량'!$B$6:$R$75,7,FALSE)</f>
        <v>128</v>
      </c>
      <c r="I51" s="91">
        <f>VLOOKUP($B51,'기존 처리인구 및 계획하수량'!$B$6:$R$75,8,FALSE)</f>
        <v>126</v>
      </c>
      <c r="J51" s="91">
        <f>VLOOKUP($B51,'기존 처리인구 및 계획하수량'!$B$6:$R$75,9,FALSE)</f>
        <v>125</v>
      </c>
      <c r="K51" s="91">
        <f>VLOOKUP($B51,'기존 처리인구 및 계획하수량'!$B$6:$R$75,10,FALSE)</f>
        <v>124</v>
      </c>
      <c r="L51" s="91">
        <f>VLOOKUP($B51,'기존 처리인구 및 계획하수량'!$B$6:$R$75,12,FALSE)</f>
        <v>27</v>
      </c>
      <c r="M51" s="91">
        <f>VLOOKUP($B51,'기존 처리인구 및 계획하수량'!$B$6:$R$75,13,FALSE)</f>
        <v>26</v>
      </c>
      <c r="N51" s="91">
        <f>VLOOKUP($B51,'기존 처리인구 및 계획하수량'!$B$6:$R$75,14,FALSE)</f>
        <v>26</v>
      </c>
      <c r="O51" s="91">
        <f>VLOOKUP($B51,'기존 처리인구 및 계획하수량'!$B$6:$R$75,15,FALSE)</f>
        <v>25</v>
      </c>
      <c r="P51" s="91">
        <f>VLOOKUP($B51,'기존 처리인구 및 계획하수량'!$B$6:$R$75,16,FALSE)</f>
        <v>25</v>
      </c>
      <c r="Q51" s="91">
        <f>VLOOKUP($B51,'기존 처리인구 및 계획하수량'!$B$6:$R$75,17,FALSE)</f>
        <v>25</v>
      </c>
      <c r="R51" s="15" t="s">
        <v>271</v>
      </c>
      <c r="S51" s="41"/>
    </row>
    <row r="52" spans="1:19" ht="15" customHeight="1">
      <c r="A52" s="42"/>
      <c r="B52" s="40" t="s">
        <v>82</v>
      </c>
      <c r="C52" s="116">
        <v>4.2699999999999996</v>
      </c>
      <c r="D52" s="91">
        <f>VLOOKUP($B52,'기존 처리인구 및 계획하수량'!$B$6:$R$75,3,FALSE)</f>
        <v>35</v>
      </c>
      <c r="E52" s="91">
        <f>VLOOKUP($B52,'기존 처리인구 및 계획하수량'!$B$6:$R$75,4,FALSE)</f>
        <v>41</v>
      </c>
      <c r="F52" s="91">
        <f>VLOOKUP($B52,'기존 처리인구 및 계획하수량'!$B$6:$R$75,5,FALSE)</f>
        <v>94</v>
      </c>
      <c r="G52" s="91">
        <f>VLOOKUP($B52,'기존 처리인구 및 계획하수량'!$B$6:$R$75,6,FALSE)</f>
        <v>91</v>
      </c>
      <c r="H52" s="91">
        <f>VLOOKUP($B52,'기존 처리인구 및 계획하수량'!$B$6:$R$75,7,FALSE)</f>
        <v>90</v>
      </c>
      <c r="I52" s="91">
        <f>VLOOKUP($B52,'기존 처리인구 및 계획하수량'!$B$6:$R$75,8,FALSE)</f>
        <v>89</v>
      </c>
      <c r="J52" s="91">
        <f>VLOOKUP($B52,'기존 처리인구 및 계획하수량'!$B$6:$R$75,9,FALSE)</f>
        <v>89</v>
      </c>
      <c r="K52" s="91">
        <f>VLOOKUP($B52,'기존 처리인구 및 계획하수량'!$B$6:$R$75,10,FALSE)</f>
        <v>87</v>
      </c>
      <c r="L52" s="91">
        <f>VLOOKUP($B52,'기존 처리인구 및 계획하수량'!$B$6:$R$75,12,FALSE)</f>
        <v>19</v>
      </c>
      <c r="M52" s="91">
        <f>VLOOKUP($B52,'기존 처리인구 및 계획하수량'!$B$6:$R$75,13,FALSE)</f>
        <v>18</v>
      </c>
      <c r="N52" s="91">
        <f>VLOOKUP($B52,'기존 처리인구 및 계획하수량'!$B$6:$R$75,14,FALSE)</f>
        <v>18</v>
      </c>
      <c r="O52" s="91">
        <f>VLOOKUP($B52,'기존 처리인구 및 계획하수량'!$B$6:$R$75,15,FALSE)</f>
        <v>18</v>
      </c>
      <c r="P52" s="91">
        <f>VLOOKUP($B52,'기존 처리인구 및 계획하수량'!$B$6:$R$75,16,FALSE)</f>
        <v>18</v>
      </c>
      <c r="Q52" s="91">
        <f>VLOOKUP($B52,'기존 처리인구 및 계획하수량'!$B$6:$R$75,17,FALSE)</f>
        <v>17</v>
      </c>
      <c r="R52" s="15" t="s">
        <v>270</v>
      </c>
      <c r="S52" s="41"/>
    </row>
    <row r="53" spans="1:19" ht="15" customHeight="1">
      <c r="A53" s="42"/>
      <c r="B53" s="40" t="s">
        <v>84</v>
      </c>
      <c r="C53" s="116">
        <v>4.25</v>
      </c>
      <c r="D53" s="91">
        <f>VLOOKUP($B53,'기존 처리인구 및 계획하수량'!$B$6:$R$75,3,FALSE)</f>
        <v>45</v>
      </c>
      <c r="E53" s="91">
        <f>VLOOKUP($B53,'기존 처리인구 및 계획하수량'!$B$6:$R$75,4,FALSE)</f>
        <v>53</v>
      </c>
      <c r="F53" s="91">
        <f>VLOOKUP($B53,'기존 처리인구 및 계획하수량'!$B$6:$R$75,5,FALSE)</f>
        <v>141</v>
      </c>
      <c r="G53" s="91">
        <f>VLOOKUP($B53,'기존 처리인구 및 계획하수량'!$B$6:$R$75,6,FALSE)</f>
        <v>137</v>
      </c>
      <c r="H53" s="91">
        <f>VLOOKUP($B53,'기존 처리인구 및 계획하수량'!$B$6:$R$75,7,FALSE)</f>
        <v>135</v>
      </c>
      <c r="I53" s="91">
        <f>VLOOKUP($B53,'기존 처리인구 및 계획하수량'!$B$6:$R$75,8,FALSE)</f>
        <v>134</v>
      </c>
      <c r="J53" s="91">
        <f>VLOOKUP($B53,'기존 처리인구 및 계획하수량'!$B$6:$R$75,9,FALSE)</f>
        <v>133</v>
      </c>
      <c r="K53" s="91">
        <f>VLOOKUP($B53,'기존 처리인구 및 계획하수량'!$B$6:$R$75,10,FALSE)</f>
        <v>131</v>
      </c>
      <c r="L53" s="91">
        <f>VLOOKUP($B53,'기존 처리인구 및 계획하수량'!$B$6:$R$75,12,FALSE)</f>
        <v>28</v>
      </c>
      <c r="M53" s="91">
        <f>VLOOKUP($B53,'기존 처리인구 및 계획하수량'!$B$6:$R$75,13,FALSE)</f>
        <v>27</v>
      </c>
      <c r="N53" s="91">
        <f>VLOOKUP($B53,'기존 처리인구 및 계획하수량'!$B$6:$R$75,14,FALSE)</f>
        <v>27</v>
      </c>
      <c r="O53" s="91">
        <f>VLOOKUP($B53,'기존 처리인구 및 계획하수량'!$B$6:$R$75,15,FALSE)</f>
        <v>27</v>
      </c>
      <c r="P53" s="91">
        <f>VLOOKUP($B53,'기존 처리인구 및 계획하수량'!$B$6:$R$75,16,FALSE)</f>
        <v>27</v>
      </c>
      <c r="Q53" s="91">
        <f>VLOOKUP($B53,'기존 처리인구 및 계획하수량'!$B$6:$R$75,17,FALSE)</f>
        <v>26</v>
      </c>
      <c r="R53" s="15" t="s">
        <v>270</v>
      </c>
      <c r="S53" s="41"/>
    </row>
    <row r="54" spans="1:19" ht="15" customHeight="1">
      <c r="A54" s="42"/>
      <c r="B54" s="40" t="s">
        <v>86</v>
      </c>
      <c r="C54" s="116">
        <v>3.45</v>
      </c>
      <c r="D54" s="91">
        <f>VLOOKUP($B54,'기존 처리인구 및 계획하수량'!$B$6:$R$75,3,FALSE)</f>
        <v>30</v>
      </c>
      <c r="E54" s="91">
        <f>VLOOKUP($B54,'기존 처리인구 및 계획하수량'!$B$6:$R$75,4,FALSE)</f>
        <v>52</v>
      </c>
      <c r="F54" s="91">
        <f>VLOOKUP($B54,'기존 처리인구 및 계획하수량'!$B$6:$R$75,5,FALSE)</f>
        <v>109</v>
      </c>
      <c r="G54" s="91">
        <f>VLOOKUP($B54,'기존 처리인구 및 계획하수량'!$B$6:$R$75,6,FALSE)</f>
        <v>106</v>
      </c>
      <c r="H54" s="91">
        <f>VLOOKUP($B54,'기존 처리인구 및 계획하수량'!$B$6:$R$75,7,FALSE)</f>
        <v>105</v>
      </c>
      <c r="I54" s="91">
        <f>VLOOKUP($B54,'기존 처리인구 및 계획하수량'!$B$6:$R$75,8,FALSE)</f>
        <v>104</v>
      </c>
      <c r="J54" s="91">
        <f>VLOOKUP($B54,'기존 처리인구 및 계획하수량'!$B$6:$R$75,9,FALSE)</f>
        <v>103</v>
      </c>
      <c r="K54" s="91">
        <f>VLOOKUP($B54,'기존 처리인구 및 계획하수량'!$B$6:$R$75,10,FALSE)</f>
        <v>101</v>
      </c>
      <c r="L54" s="91">
        <f>VLOOKUP($B54,'기존 처리인구 및 계획하수량'!$B$6:$R$75,12,FALSE)</f>
        <v>22</v>
      </c>
      <c r="M54" s="91">
        <f>VLOOKUP($B54,'기존 처리인구 및 계획하수량'!$B$6:$R$75,13,FALSE)</f>
        <v>21</v>
      </c>
      <c r="N54" s="91">
        <f>VLOOKUP($B54,'기존 처리인구 및 계획하수량'!$B$6:$R$75,14,FALSE)</f>
        <v>21</v>
      </c>
      <c r="O54" s="91">
        <f>VLOOKUP($B54,'기존 처리인구 및 계획하수량'!$B$6:$R$75,15,FALSE)</f>
        <v>21</v>
      </c>
      <c r="P54" s="91">
        <f>VLOOKUP($B54,'기존 처리인구 및 계획하수량'!$B$6:$R$75,16,FALSE)</f>
        <v>21</v>
      </c>
      <c r="Q54" s="91">
        <f>VLOOKUP($B54,'기존 처리인구 및 계획하수량'!$B$6:$R$75,17,FALSE)</f>
        <v>20</v>
      </c>
      <c r="R54" s="15" t="s">
        <v>271</v>
      </c>
      <c r="S54" s="41"/>
    </row>
    <row r="55" spans="1:19" ht="15" customHeight="1">
      <c r="A55" s="42"/>
      <c r="B55" s="40" t="s">
        <v>69</v>
      </c>
      <c r="C55" s="116">
        <v>39.65</v>
      </c>
      <c r="D55" s="91">
        <f>VLOOKUP($B55,'신설 계획인구 및 계획하수량'!$B:$O,4,FALSE)</f>
        <v>110</v>
      </c>
      <c r="E55" s="91">
        <f>VLOOKUP($B55,'신설 계획인구 및 계획하수량'!$B:$O,5,FALSE)</f>
        <v>239</v>
      </c>
      <c r="F55" s="91">
        <v>0</v>
      </c>
      <c r="G55" s="91">
        <v>0</v>
      </c>
      <c r="H55" s="91">
        <f>VLOOKUP($B55,'신설 계획인구 및 계획하수량'!$B:$O,6,FALSE)</f>
        <v>554</v>
      </c>
      <c r="I55" s="91">
        <f>VLOOKUP($B55,'신설 계획인구 및 계획하수량'!$B:$O,7,FALSE)</f>
        <v>553</v>
      </c>
      <c r="J55" s="91">
        <f>VLOOKUP($B55,'신설 계획인구 및 계획하수량'!$B:$O,8,FALSE)</f>
        <v>546</v>
      </c>
      <c r="K55" s="91">
        <f>VLOOKUP($B55,'신설 계획인구 및 계획하수량'!$B:$O,9,FALSE)</f>
        <v>540</v>
      </c>
      <c r="L55" s="91">
        <v>0</v>
      </c>
      <c r="M55" s="91">
        <v>0</v>
      </c>
      <c r="N55" s="91">
        <f>VLOOKUP($B55,'신설 계획인구 및 계획하수량'!$B:$O,11,FALSE)</f>
        <v>109</v>
      </c>
      <c r="O55" s="91">
        <f>VLOOKUP($B55,'신설 계획인구 및 계획하수량'!$B:$O,12,FALSE)</f>
        <v>109</v>
      </c>
      <c r="P55" s="91">
        <f>VLOOKUP($B55,'신설 계획인구 및 계획하수량'!$B:$O,13,FALSE)</f>
        <v>108</v>
      </c>
      <c r="Q55" s="91">
        <f>VLOOKUP($B55,'신설 계획인구 및 계획하수량'!$B:$O,14,FALSE)</f>
        <v>107</v>
      </c>
      <c r="R55" s="15">
        <f>VLOOKUP($B55,'신설 계획인구 및 계획하수량'!$B:$O,3,FALSE)</f>
        <v>2020</v>
      </c>
      <c r="S55" s="41" t="s">
        <v>343</v>
      </c>
    </row>
    <row r="56" spans="1:19" ht="15" customHeight="1">
      <c r="A56" s="47"/>
      <c r="B56" s="40" t="s">
        <v>238</v>
      </c>
      <c r="C56" s="116">
        <v>11.87</v>
      </c>
      <c r="D56" s="91">
        <f>VLOOKUP($B56,'신설 계획인구 및 계획하수량'!$B:$O,4,FALSE)</f>
        <v>60</v>
      </c>
      <c r="E56" s="91">
        <f>VLOOKUP($B56,'신설 계획인구 및 계획하수량'!$B:$O,5,FALSE)</f>
        <v>139</v>
      </c>
      <c r="F56" s="91">
        <v>0</v>
      </c>
      <c r="G56" s="91">
        <v>0</v>
      </c>
      <c r="H56" s="91">
        <f>VLOOKUP($B56,'신설 계획인구 및 계획하수량'!$B:$O,6,FALSE)</f>
        <v>0</v>
      </c>
      <c r="I56" s="91">
        <f>VLOOKUP($B56,'신설 계획인구 및 계획하수량'!$B:$O,7,FALSE)</f>
        <v>295</v>
      </c>
      <c r="J56" s="91">
        <f>VLOOKUP($B56,'신설 계획인구 및 계획하수량'!$B:$O,8,FALSE)</f>
        <v>295</v>
      </c>
      <c r="K56" s="91">
        <f>VLOOKUP($B56,'신설 계획인구 및 계획하수량'!$B:$O,9,FALSE)</f>
        <v>287</v>
      </c>
      <c r="L56" s="91">
        <v>0</v>
      </c>
      <c r="M56" s="91">
        <v>0</v>
      </c>
      <c r="N56" s="91">
        <f>VLOOKUP($B56,'신설 계획인구 및 계획하수량'!$B:$O,11,FALSE)</f>
        <v>0</v>
      </c>
      <c r="O56" s="91">
        <f>VLOOKUP($B56,'신설 계획인구 및 계획하수량'!$B:$O,12,FALSE)</f>
        <v>59</v>
      </c>
      <c r="P56" s="91">
        <f>VLOOKUP($B56,'신설 계획인구 및 계획하수량'!$B:$O,13,FALSE)</f>
        <v>58</v>
      </c>
      <c r="Q56" s="91">
        <f>VLOOKUP($B56,'신설 계획인구 및 계획하수량'!$B:$O,14,FALSE)</f>
        <v>57</v>
      </c>
      <c r="R56" s="15">
        <f>VLOOKUP($B56,'신설 계획인구 및 계획하수량'!$B:$O,3,FALSE)</f>
        <v>2025</v>
      </c>
      <c r="S56" s="41" t="s">
        <v>343</v>
      </c>
    </row>
    <row r="57" spans="1:19" ht="15" customHeight="1">
      <c r="A57" s="36" t="s">
        <v>88</v>
      </c>
      <c r="B57" s="37" t="s">
        <v>5</v>
      </c>
      <c r="C57" s="115">
        <f>SUM(C58:C61)</f>
        <v>76.5</v>
      </c>
      <c r="D57" s="89">
        <f>SUM(D58:D61)</f>
        <v>235</v>
      </c>
      <c r="E57" s="89">
        <f t="shared" ref="E57:Q57" si="10">SUM(E58:E61)</f>
        <v>506</v>
      </c>
      <c r="F57" s="89">
        <f t="shared" si="10"/>
        <v>468</v>
      </c>
      <c r="G57" s="89">
        <f t="shared" si="10"/>
        <v>458</v>
      </c>
      <c r="H57" s="89">
        <f t="shared" si="10"/>
        <v>1039</v>
      </c>
      <c r="I57" s="89">
        <f t="shared" si="10"/>
        <v>1030</v>
      </c>
      <c r="J57" s="89">
        <f t="shared" si="10"/>
        <v>1017</v>
      </c>
      <c r="K57" s="89">
        <f t="shared" si="10"/>
        <v>1000</v>
      </c>
      <c r="L57" s="89">
        <f t="shared" si="10"/>
        <v>94</v>
      </c>
      <c r="M57" s="89">
        <f t="shared" si="10"/>
        <v>92</v>
      </c>
      <c r="N57" s="89">
        <f t="shared" si="10"/>
        <v>207</v>
      </c>
      <c r="O57" s="89">
        <f t="shared" si="10"/>
        <v>205</v>
      </c>
      <c r="P57" s="89">
        <f t="shared" si="10"/>
        <v>203</v>
      </c>
      <c r="Q57" s="89">
        <f t="shared" si="10"/>
        <v>201</v>
      </c>
      <c r="R57" s="44"/>
      <c r="S57" s="38"/>
    </row>
    <row r="58" spans="1:19" ht="15" customHeight="1">
      <c r="A58" s="39"/>
      <c r="B58" s="40" t="s">
        <v>97</v>
      </c>
      <c r="C58" s="116">
        <v>2.57</v>
      </c>
      <c r="D58" s="91">
        <f>VLOOKUP($B58,'기존 처리인구 및 계획하수량'!$B$6:$R$75,3,FALSE)</f>
        <v>20</v>
      </c>
      <c r="E58" s="91">
        <f>VLOOKUP($B58,'기존 처리인구 및 계획하수량'!$B$6:$R$75,4,FALSE)</f>
        <v>41</v>
      </c>
      <c r="F58" s="91">
        <f>VLOOKUP($B58,'기존 처리인구 및 계획하수량'!$B$6:$R$75,5,FALSE)</f>
        <v>111</v>
      </c>
      <c r="G58" s="91">
        <f>VLOOKUP($B58,'기존 처리인구 및 계획하수량'!$B$6:$R$75,6,FALSE)</f>
        <v>108</v>
      </c>
      <c r="H58" s="91">
        <f>VLOOKUP($B58,'기존 처리인구 및 계획하수량'!$B$6:$R$75,7,FALSE)</f>
        <v>107</v>
      </c>
      <c r="I58" s="91">
        <f>VLOOKUP($B58,'기존 처리인구 및 계획하수량'!$B$6:$R$75,8,FALSE)</f>
        <v>106</v>
      </c>
      <c r="J58" s="91">
        <f>VLOOKUP($B58,'기존 처리인구 및 계획하수량'!$B$6:$R$75,9,FALSE)</f>
        <v>105</v>
      </c>
      <c r="K58" s="91">
        <f>VLOOKUP($B58,'기존 처리인구 및 계획하수량'!$B$6:$R$75,10,FALSE)</f>
        <v>103</v>
      </c>
      <c r="L58" s="91">
        <f>VLOOKUP($B58,'기존 처리인구 및 계획하수량'!$B$6:$R$75,12,FALSE)</f>
        <v>22</v>
      </c>
      <c r="M58" s="91">
        <f>VLOOKUP($B58,'기존 처리인구 및 계획하수량'!$B$6:$R$75,13,FALSE)</f>
        <v>22</v>
      </c>
      <c r="N58" s="91">
        <f>VLOOKUP($B58,'기존 처리인구 및 계획하수량'!$B$6:$R$75,14,FALSE)</f>
        <v>21</v>
      </c>
      <c r="O58" s="91">
        <f>VLOOKUP($B58,'기존 처리인구 및 계획하수량'!$B$6:$R$75,15,FALSE)</f>
        <v>21</v>
      </c>
      <c r="P58" s="91">
        <f>VLOOKUP($B58,'기존 처리인구 및 계획하수량'!$B$6:$R$75,16,FALSE)</f>
        <v>21</v>
      </c>
      <c r="Q58" s="91">
        <f>VLOOKUP($B58,'기존 처리인구 및 계획하수량'!$B$6:$R$75,17,FALSE)</f>
        <v>21</v>
      </c>
      <c r="R58" s="15" t="s">
        <v>270</v>
      </c>
      <c r="S58" s="41"/>
    </row>
    <row r="59" spans="1:19" ht="15" customHeight="1">
      <c r="A59" s="42"/>
      <c r="B59" s="40" t="s">
        <v>278</v>
      </c>
      <c r="C59" s="116">
        <v>13.3</v>
      </c>
      <c r="D59" s="91">
        <f>VLOOKUP($B59,'기존 처리인구 및 계획하수량'!$B$6:$R$75,3,FALSE)</f>
        <v>60</v>
      </c>
      <c r="E59" s="91">
        <f>VLOOKUP($B59,'기존 처리인구 및 계획하수량'!$B$6:$R$75,4,FALSE)</f>
        <v>153</v>
      </c>
      <c r="F59" s="91">
        <f>VLOOKUP($B59,'기존 처리인구 및 계획하수량'!$B$6:$R$75,5,FALSE)</f>
        <v>282</v>
      </c>
      <c r="G59" s="91">
        <f>VLOOKUP($B59,'기존 처리인구 및 계획하수량'!$B$6:$R$75,6,FALSE)</f>
        <v>277</v>
      </c>
      <c r="H59" s="91">
        <f>VLOOKUP($B59,'기존 처리인구 및 계획하수량'!$B$6:$R$75,7,FALSE)</f>
        <v>275</v>
      </c>
      <c r="I59" s="91">
        <f>VLOOKUP($B59,'기존 처리인구 및 계획하수량'!$B$6:$R$75,8,FALSE)</f>
        <v>272</v>
      </c>
      <c r="J59" s="91">
        <f>VLOOKUP($B59,'기존 처리인구 및 계획하수량'!$B$6:$R$75,9,FALSE)</f>
        <v>266</v>
      </c>
      <c r="K59" s="91">
        <f>VLOOKUP($B59,'기존 처리인구 및 계획하수량'!$B$6:$R$75,10,FALSE)</f>
        <v>262</v>
      </c>
      <c r="L59" s="91">
        <f>VLOOKUP($B59,'기존 처리인구 및 계획하수량'!$B$6:$R$75,12,FALSE)</f>
        <v>57</v>
      </c>
      <c r="M59" s="91">
        <f>VLOOKUP($B59,'기존 처리인구 및 계획하수량'!$B$6:$R$75,13,FALSE)</f>
        <v>55</v>
      </c>
      <c r="N59" s="91">
        <f>VLOOKUP($B59,'기존 처리인구 및 계획하수량'!$B$6:$R$75,14,FALSE)</f>
        <v>55</v>
      </c>
      <c r="O59" s="91">
        <f>VLOOKUP($B59,'기존 처리인구 및 계획하수량'!$B$6:$R$75,15,FALSE)</f>
        <v>54</v>
      </c>
      <c r="P59" s="91">
        <f>VLOOKUP($B59,'기존 처리인구 및 계획하수량'!$B$6:$R$75,16,FALSE)</f>
        <v>53</v>
      </c>
      <c r="Q59" s="91">
        <f>VLOOKUP($B59,'기존 처리인구 및 계획하수량'!$B$6:$R$75,17,FALSE)</f>
        <v>52</v>
      </c>
      <c r="R59" s="15" t="s">
        <v>271</v>
      </c>
      <c r="S59" s="41"/>
    </row>
    <row r="60" spans="1:19" ht="15" customHeight="1">
      <c r="A60" s="42"/>
      <c r="B60" s="40" t="s">
        <v>99</v>
      </c>
      <c r="C60" s="116">
        <v>6.28</v>
      </c>
      <c r="D60" s="91">
        <f>VLOOKUP($B60,'기존 처리인구 및 계획하수량'!$B$6:$R$75,3,FALSE)</f>
        <v>35</v>
      </c>
      <c r="E60" s="91">
        <f>VLOOKUP($B60,'기존 처리인구 및 계획하수량'!$B$6:$R$75,4,FALSE)</f>
        <v>46</v>
      </c>
      <c r="F60" s="91">
        <f>VLOOKUP($B60,'기존 처리인구 및 계획하수량'!$B$6:$R$75,5,FALSE)</f>
        <v>75</v>
      </c>
      <c r="G60" s="91">
        <f>VLOOKUP($B60,'기존 처리인구 및 계획하수량'!$B$6:$R$75,6,FALSE)</f>
        <v>73</v>
      </c>
      <c r="H60" s="91">
        <f>VLOOKUP($B60,'기존 처리인구 및 계획하수량'!$B$6:$R$75,7,FALSE)</f>
        <v>72</v>
      </c>
      <c r="I60" s="91">
        <f>VLOOKUP($B60,'기존 처리인구 및 계획하수량'!$B$6:$R$75,8,FALSE)</f>
        <v>71</v>
      </c>
      <c r="J60" s="91">
        <f>VLOOKUP($B60,'기존 처리인구 및 계획하수량'!$B$6:$R$75,9,FALSE)</f>
        <v>71</v>
      </c>
      <c r="K60" s="91">
        <f>VLOOKUP($B60,'기존 처리인구 및 계획하수량'!$B$6:$R$75,10,FALSE)</f>
        <v>70</v>
      </c>
      <c r="L60" s="91">
        <f>VLOOKUP($B60,'기존 처리인구 및 계획하수량'!$B$6:$R$75,12,FALSE)</f>
        <v>15</v>
      </c>
      <c r="M60" s="91">
        <f>VLOOKUP($B60,'기존 처리인구 및 계획하수량'!$B$6:$R$75,13,FALSE)</f>
        <v>15</v>
      </c>
      <c r="N60" s="91">
        <f>VLOOKUP($B60,'기존 처리인구 및 계획하수량'!$B$6:$R$75,14,FALSE)</f>
        <v>14</v>
      </c>
      <c r="O60" s="91">
        <f>VLOOKUP($B60,'기존 처리인구 및 계획하수량'!$B$6:$R$75,15,FALSE)</f>
        <v>14</v>
      </c>
      <c r="P60" s="91">
        <f>VLOOKUP($B60,'기존 처리인구 및 계획하수량'!$B$6:$R$75,16,FALSE)</f>
        <v>14</v>
      </c>
      <c r="Q60" s="91">
        <f>VLOOKUP($B60,'기존 처리인구 및 계획하수량'!$B$6:$R$75,17,FALSE)</f>
        <v>14</v>
      </c>
      <c r="R60" s="15" t="s">
        <v>270</v>
      </c>
      <c r="S60" s="41"/>
    </row>
    <row r="61" spans="1:19" ht="15" customHeight="1">
      <c r="A61" s="47"/>
      <c r="B61" s="40" t="s">
        <v>96</v>
      </c>
      <c r="C61" s="116">
        <v>54.35</v>
      </c>
      <c r="D61" s="91">
        <f>VLOOKUP($B61,'신설 계획인구 및 계획하수량'!$B:$O,4,FALSE)</f>
        <v>120</v>
      </c>
      <c r="E61" s="91">
        <f>VLOOKUP($B61,'신설 계획인구 및 계획하수량'!$B:$O,5,FALSE)</f>
        <v>266</v>
      </c>
      <c r="F61" s="91">
        <v>0</v>
      </c>
      <c r="G61" s="91">
        <v>0</v>
      </c>
      <c r="H61" s="91">
        <f>VLOOKUP($B61,'신설 계획인구 및 계획하수량'!$B:$O,6,FALSE)</f>
        <v>585</v>
      </c>
      <c r="I61" s="91">
        <f>VLOOKUP($B61,'신설 계획인구 및 계획하수량'!$B:$O,7,FALSE)</f>
        <v>581</v>
      </c>
      <c r="J61" s="91">
        <f>VLOOKUP($B61,'신설 계획인구 및 계획하수량'!$B:$O,8,FALSE)</f>
        <v>575</v>
      </c>
      <c r="K61" s="91">
        <f>VLOOKUP($B61,'신설 계획인구 및 계획하수량'!$B:$O,9,FALSE)</f>
        <v>565</v>
      </c>
      <c r="L61" s="91">
        <v>0</v>
      </c>
      <c r="M61" s="91">
        <v>0</v>
      </c>
      <c r="N61" s="91">
        <f>VLOOKUP($B61,'신설 계획인구 및 계획하수량'!$B:$O,11,FALSE)</f>
        <v>117</v>
      </c>
      <c r="O61" s="91">
        <f>VLOOKUP($B61,'신설 계획인구 및 계획하수량'!$B:$O,12,FALSE)</f>
        <v>116</v>
      </c>
      <c r="P61" s="91">
        <f>VLOOKUP($B61,'신설 계획인구 및 계획하수량'!$B:$O,13,FALSE)</f>
        <v>115</v>
      </c>
      <c r="Q61" s="91">
        <f>VLOOKUP($B61,'신설 계획인구 및 계획하수량'!$B:$O,14,FALSE)</f>
        <v>114</v>
      </c>
      <c r="R61" s="15">
        <f>VLOOKUP($B61,'신설 계획인구 및 계획하수량'!$B:$O,3,FALSE)</f>
        <v>2020</v>
      </c>
      <c r="S61" s="41" t="s">
        <v>343</v>
      </c>
    </row>
    <row r="62" spans="1:19" ht="15" customHeight="1">
      <c r="A62" s="36" t="s">
        <v>100</v>
      </c>
      <c r="B62" s="37" t="s">
        <v>5</v>
      </c>
      <c r="C62" s="115">
        <f>SUM(C63)</f>
        <v>63.33</v>
      </c>
      <c r="D62" s="89">
        <f>SUM(D63)</f>
        <v>350</v>
      </c>
      <c r="E62" s="89">
        <f>SUM(E63)</f>
        <v>448</v>
      </c>
      <c r="F62" s="89">
        <f t="shared" ref="F62:Q64" si="11">SUM(F63)</f>
        <v>948</v>
      </c>
      <c r="G62" s="89">
        <f t="shared" si="11"/>
        <v>925</v>
      </c>
      <c r="H62" s="89">
        <f t="shared" si="11"/>
        <v>915</v>
      </c>
      <c r="I62" s="89">
        <f t="shared" si="11"/>
        <v>906</v>
      </c>
      <c r="J62" s="89">
        <f t="shared" si="11"/>
        <v>892</v>
      </c>
      <c r="K62" s="89">
        <f t="shared" si="11"/>
        <v>881</v>
      </c>
      <c r="L62" s="89">
        <f t="shared" si="11"/>
        <v>190</v>
      </c>
      <c r="M62" s="89">
        <f t="shared" si="11"/>
        <v>186</v>
      </c>
      <c r="N62" s="89">
        <f t="shared" si="11"/>
        <v>184</v>
      </c>
      <c r="O62" s="89">
        <f t="shared" si="11"/>
        <v>180</v>
      </c>
      <c r="P62" s="89">
        <f t="shared" si="11"/>
        <v>178</v>
      </c>
      <c r="Q62" s="89">
        <f t="shared" si="11"/>
        <v>176</v>
      </c>
      <c r="R62" s="44"/>
      <c r="S62" s="38"/>
    </row>
    <row r="63" spans="1:19" ht="15" customHeight="1">
      <c r="A63" s="48"/>
      <c r="B63" s="40" t="s">
        <v>106</v>
      </c>
      <c r="C63" s="116">
        <v>63.33</v>
      </c>
      <c r="D63" s="91">
        <f>VLOOKUP($B63,'기존 처리인구 및 계획하수량'!$B$6:$R$75,3,FALSE)</f>
        <v>350</v>
      </c>
      <c r="E63" s="91">
        <f>VLOOKUP($B63,'기존 처리인구 및 계획하수량'!$B$6:$R$75,4,FALSE)</f>
        <v>448</v>
      </c>
      <c r="F63" s="91">
        <f>VLOOKUP($B63,'기존 처리인구 및 계획하수량'!$B$6:$R$75,5,FALSE)</f>
        <v>948</v>
      </c>
      <c r="G63" s="91">
        <f>VLOOKUP($B63,'기존 처리인구 및 계획하수량'!$B$6:$R$75,6,FALSE)</f>
        <v>925</v>
      </c>
      <c r="H63" s="91">
        <f>VLOOKUP($B63,'기존 처리인구 및 계획하수량'!$B$6:$R$75,7,FALSE)</f>
        <v>915</v>
      </c>
      <c r="I63" s="91">
        <f>VLOOKUP($B63,'기존 처리인구 및 계획하수량'!$B$6:$R$75,8,FALSE)</f>
        <v>906</v>
      </c>
      <c r="J63" s="91">
        <f>VLOOKUP($B63,'기존 처리인구 및 계획하수량'!$B$6:$R$75,9,FALSE)</f>
        <v>892</v>
      </c>
      <c r="K63" s="91">
        <f>VLOOKUP($B63,'기존 처리인구 및 계획하수량'!$B$6:$R$75,10,FALSE)</f>
        <v>881</v>
      </c>
      <c r="L63" s="91">
        <f>VLOOKUP($B63,'기존 처리인구 및 계획하수량'!$B$6:$R$75,12,FALSE)</f>
        <v>190</v>
      </c>
      <c r="M63" s="91">
        <f>VLOOKUP($B63,'기존 처리인구 및 계획하수량'!$B$6:$R$75,13,FALSE)</f>
        <v>186</v>
      </c>
      <c r="N63" s="91">
        <f>VLOOKUP($B63,'기존 처리인구 및 계획하수량'!$B$6:$R$75,14,FALSE)</f>
        <v>184</v>
      </c>
      <c r="O63" s="91">
        <f>VLOOKUP($B63,'기존 처리인구 및 계획하수량'!$B$6:$R$75,15,FALSE)</f>
        <v>180</v>
      </c>
      <c r="P63" s="91">
        <f>VLOOKUP($B63,'기존 처리인구 및 계획하수량'!$B$6:$R$75,16,FALSE)</f>
        <v>178</v>
      </c>
      <c r="Q63" s="91">
        <f>VLOOKUP($B63,'기존 처리인구 및 계획하수량'!$B$6:$R$75,17,FALSE)</f>
        <v>176</v>
      </c>
      <c r="R63" s="15" t="s">
        <v>270</v>
      </c>
      <c r="S63" s="41"/>
    </row>
    <row r="64" spans="1:19" ht="15" customHeight="1">
      <c r="A64" s="36" t="s">
        <v>107</v>
      </c>
      <c r="B64" s="37" t="s">
        <v>5</v>
      </c>
      <c r="C64" s="115">
        <f>SUM(C65)</f>
        <v>6.99</v>
      </c>
      <c r="D64" s="89">
        <f>SUM(D65)</f>
        <v>40</v>
      </c>
      <c r="E64" s="89">
        <f>SUM(E65)</f>
        <v>74</v>
      </c>
      <c r="F64" s="89">
        <f t="shared" si="11"/>
        <v>0</v>
      </c>
      <c r="G64" s="89">
        <f t="shared" si="11"/>
        <v>0</v>
      </c>
      <c r="H64" s="89">
        <f t="shared" si="11"/>
        <v>0</v>
      </c>
      <c r="I64" s="89">
        <f t="shared" si="11"/>
        <v>154</v>
      </c>
      <c r="J64" s="89">
        <f t="shared" si="11"/>
        <v>148</v>
      </c>
      <c r="K64" s="89">
        <f t="shared" si="11"/>
        <v>146</v>
      </c>
      <c r="L64" s="89">
        <f t="shared" si="11"/>
        <v>0</v>
      </c>
      <c r="M64" s="89">
        <f t="shared" si="11"/>
        <v>0</v>
      </c>
      <c r="N64" s="89">
        <f t="shared" si="11"/>
        <v>0</v>
      </c>
      <c r="O64" s="89">
        <f t="shared" si="11"/>
        <v>31</v>
      </c>
      <c r="P64" s="89">
        <f t="shared" si="11"/>
        <v>30</v>
      </c>
      <c r="Q64" s="89">
        <f t="shared" si="11"/>
        <v>29</v>
      </c>
      <c r="R64" s="44"/>
      <c r="S64" s="38"/>
    </row>
    <row r="65" spans="1:19" ht="15" customHeight="1">
      <c r="A65" s="48"/>
      <c r="B65" s="40" t="s">
        <v>142</v>
      </c>
      <c r="C65" s="116">
        <v>6.99</v>
      </c>
      <c r="D65" s="91">
        <f>VLOOKUP($B65,'신설 계획인구 및 계획하수량'!$B:$O,4,FALSE)</f>
        <v>40</v>
      </c>
      <c r="E65" s="91">
        <f>VLOOKUP($B65,'신설 계획인구 및 계획하수량'!$B:$O,5,FALSE)</f>
        <v>74</v>
      </c>
      <c r="F65" s="91">
        <v>0</v>
      </c>
      <c r="G65" s="91">
        <v>0</v>
      </c>
      <c r="H65" s="91">
        <f>VLOOKUP($B65,'신설 계획인구 및 계획하수량'!$B:$O,6,FALSE)</f>
        <v>0</v>
      </c>
      <c r="I65" s="91">
        <f>VLOOKUP($B65,'신설 계획인구 및 계획하수량'!$B:$O,7,FALSE)</f>
        <v>154</v>
      </c>
      <c r="J65" s="91">
        <f>VLOOKUP($B65,'신설 계획인구 및 계획하수량'!$B:$O,8,FALSE)</f>
        <v>148</v>
      </c>
      <c r="K65" s="91">
        <f>VLOOKUP($B65,'신설 계획인구 및 계획하수량'!$B:$O,9,FALSE)</f>
        <v>146</v>
      </c>
      <c r="L65" s="91">
        <v>0</v>
      </c>
      <c r="M65" s="91">
        <v>0</v>
      </c>
      <c r="N65" s="91">
        <f>VLOOKUP($B65,'신설 계획인구 및 계획하수량'!$B:$O,11,FALSE)</f>
        <v>0</v>
      </c>
      <c r="O65" s="91">
        <f>VLOOKUP($B65,'신설 계획인구 및 계획하수량'!$B:$O,12,FALSE)</f>
        <v>31</v>
      </c>
      <c r="P65" s="91">
        <f>VLOOKUP($B65,'신설 계획인구 및 계획하수량'!$B:$O,13,FALSE)</f>
        <v>30</v>
      </c>
      <c r="Q65" s="91">
        <f>VLOOKUP($B65,'신설 계획인구 및 계획하수량'!$B:$O,14,FALSE)</f>
        <v>29</v>
      </c>
      <c r="R65" s="15">
        <f>VLOOKUP($B65,'신설 계획인구 및 계획하수량'!$B:$O,3,FALSE)</f>
        <v>2025</v>
      </c>
      <c r="S65" s="41" t="s">
        <v>343</v>
      </c>
    </row>
    <row r="66" spans="1:19" ht="15" customHeight="1">
      <c r="A66" s="36" t="s">
        <v>108</v>
      </c>
      <c r="B66" s="37" t="s">
        <v>5</v>
      </c>
      <c r="C66" s="115">
        <f>SUM(C67:C68)</f>
        <v>42.28</v>
      </c>
      <c r="D66" s="89">
        <f>SUM(D67:D68)</f>
        <v>210</v>
      </c>
      <c r="E66" s="89">
        <f t="shared" ref="E66:Q66" si="12">SUM(E67:E68)</f>
        <v>325</v>
      </c>
      <c r="F66" s="89">
        <f t="shared" si="12"/>
        <v>656</v>
      </c>
      <c r="G66" s="89">
        <f t="shared" si="12"/>
        <v>636</v>
      </c>
      <c r="H66" s="89">
        <f t="shared" si="12"/>
        <v>630</v>
      </c>
      <c r="I66" s="89">
        <f t="shared" si="12"/>
        <v>622</v>
      </c>
      <c r="J66" s="89">
        <f t="shared" si="12"/>
        <v>618</v>
      </c>
      <c r="K66" s="89">
        <f t="shared" si="12"/>
        <v>610</v>
      </c>
      <c r="L66" s="89">
        <f t="shared" si="12"/>
        <v>131</v>
      </c>
      <c r="M66" s="89">
        <f t="shared" si="12"/>
        <v>128</v>
      </c>
      <c r="N66" s="89">
        <f t="shared" si="12"/>
        <v>202</v>
      </c>
      <c r="O66" s="89">
        <f t="shared" si="12"/>
        <v>199</v>
      </c>
      <c r="P66" s="89">
        <f t="shared" si="12"/>
        <v>199</v>
      </c>
      <c r="Q66" s="89">
        <f t="shared" si="12"/>
        <v>197</v>
      </c>
      <c r="R66" s="44"/>
      <c r="S66" s="38"/>
    </row>
    <row r="67" spans="1:19" ht="15" customHeight="1">
      <c r="A67" s="39"/>
      <c r="B67" s="40" t="s">
        <v>109</v>
      </c>
      <c r="C67" s="116">
        <v>8.64</v>
      </c>
      <c r="D67" s="91">
        <f>VLOOKUP($B67,'기존 처리인구 및 계획하수량'!$B$6:$R$75,3,FALSE)</f>
        <v>30</v>
      </c>
      <c r="E67" s="91">
        <f>VLOOKUP($B67,'기존 처리인구 및 계획하수량'!$B$6:$R$75,4,FALSE)</f>
        <v>54</v>
      </c>
      <c r="F67" s="91">
        <f>VLOOKUP($B67,'기존 처리인구 및 계획하수량'!$B$6:$R$75,5,FALSE)</f>
        <v>154</v>
      </c>
      <c r="G67" s="91">
        <f>VLOOKUP($B67,'기존 처리인구 및 계획하수량'!$B$6:$R$75,6,FALSE)</f>
        <v>149</v>
      </c>
      <c r="H67" s="91">
        <f>VLOOKUP($B67,'기존 처리인구 및 계획하수량'!$B$6:$R$75,7,FALSE)</f>
        <v>148</v>
      </c>
      <c r="I67" s="91">
        <f>VLOOKUP($B67,'기존 처리인구 및 계획하수량'!$B$6:$R$75,8,FALSE)</f>
        <v>146</v>
      </c>
      <c r="J67" s="91">
        <f>VLOOKUP($B67,'기존 처리인구 및 계획하수량'!$B$6:$R$75,9,FALSE)</f>
        <v>145</v>
      </c>
      <c r="K67" s="91">
        <f>VLOOKUP($B67,'기존 처리인구 및 계획하수량'!$B$6:$R$75,10,FALSE)</f>
        <v>143</v>
      </c>
      <c r="L67" s="91">
        <f>VLOOKUP($B67,'기존 처리인구 및 계획하수량'!$B$6:$R$75,12,FALSE)</f>
        <v>31</v>
      </c>
      <c r="M67" s="91">
        <f>VLOOKUP($B67,'기존 처리인구 및 계획하수량'!$B$6:$R$75,13,FALSE)</f>
        <v>30</v>
      </c>
      <c r="N67" s="91">
        <f>VLOOKUP($B67,'기존 처리인구 및 계획하수량'!$B$6:$R$75,14,FALSE)</f>
        <v>30</v>
      </c>
      <c r="O67" s="91">
        <f>VLOOKUP($B67,'기존 처리인구 및 계획하수량'!$B$6:$R$75,15,FALSE)</f>
        <v>29</v>
      </c>
      <c r="P67" s="91">
        <f>VLOOKUP($B67,'기존 처리인구 및 계획하수량'!$B$6:$R$75,16,FALSE)</f>
        <v>29</v>
      </c>
      <c r="Q67" s="91">
        <f>VLOOKUP($B67,'기존 처리인구 및 계획하수량'!$B$6:$R$75,17,FALSE)</f>
        <v>29</v>
      </c>
      <c r="R67" s="15" t="s">
        <v>270</v>
      </c>
      <c r="S67" s="41"/>
    </row>
    <row r="68" spans="1:19" ht="15" customHeight="1">
      <c r="A68" s="47"/>
      <c r="B68" s="40" t="s">
        <v>110</v>
      </c>
      <c r="C68" s="116">
        <v>33.64</v>
      </c>
      <c r="D68" s="91">
        <f>VLOOKUP($B68,'기존 처리인구 및 계획하수량'!$B$6:$R$75,3,FALSE)+VLOOKUP($B68,'신설 계획인구 및 계획하수량'!$B:$O,4,FALSE)</f>
        <v>180</v>
      </c>
      <c r="E68" s="91">
        <f>VLOOKUP($B68,'기존 처리인구 및 계획하수량'!$B$6:$R$75,4,FALSE)+VLOOKUP($B68,'신설 계획인구 및 계획하수량'!$B:$O,5,FALSE)</f>
        <v>271</v>
      </c>
      <c r="F68" s="91">
        <f>VLOOKUP($B68,'기존 처리인구 및 계획하수량'!$B$6:$R$75,5,FALSE)</f>
        <v>502</v>
      </c>
      <c r="G68" s="91">
        <f>VLOOKUP($B68,'기존 처리인구 및 계획하수량'!$B$6:$R$75,6,FALSE)</f>
        <v>487</v>
      </c>
      <c r="H68" s="91">
        <f>VLOOKUP($B68,'기존 처리인구 및 계획하수량'!$B$6:$R$75,7,FALSE)</f>
        <v>482</v>
      </c>
      <c r="I68" s="91">
        <f>VLOOKUP($B68,'기존 처리인구 및 계획하수량'!$B$6:$R$75,8,FALSE)</f>
        <v>476</v>
      </c>
      <c r="J68" s="91">
        <f>VLOOKUP($B68,'기존 처리인구 및 계획하수량'!$B$6:$R$75,9,FALSE)</f>
        <v>473</v>
      </c>
      <c r="K68" s="91">
        <f>VLOOKUP($B68,'기존 처리인구 및 계획하수량'!$B$6:$R$75,10,FALSE)</f>
        <v>467</v>
      </c>
      <c r="L68" s="91">
        <f>VLOOKUP($B68,'기존 처리인구 및 계획하수량'!$B$6:$R$75,12,FALSE)</f>
        <v>100</v>
      </c>
      <c r="M68" s="91">
        <f>VLOOKUP($B68,'기존 처리인구 및 계획하수량'!$B$6:$R$75,13,FALSE)</f>
        <v>98</v>
      </c>
      <c r="N68" s="91">
        <f>VLOOKUP($B68,'기존 처리인구 및 계획하수량'!$B$6:$R$75,14,FALSE)+VLOOKUP($B68,'신설 계획인구 및 계획하수량'!$B:$O,11,FALSE)</f>
        <v>172</v>
      </c>
      <c r="O68" s="91">
        <f>VLOOKUP($B68,'기존 처리인구 및 계획하수량'!$B$6:$R$75,15,FALSE)+VLOOKUP($B68,'신설 계획인구 및 계획하수량'!$B:$O,12,FALSE)</f>
        <v>170</v>
      </c>
      <c r="P68" s="91">
        <f>VLOOKUP($B68,'기존 처리인구 및 계획하수량'!$B$6:$R$75,16,FALSE)+VLOOKUP($B68,'신설 계획인구 및 계획하수량'!$B:$O,13,FALSE)</f>
        <v>170</v>
      </c>
      <c r="Q68" s="91">
        <f>VLOOKUP($B68,'기존 처리인구 및 계획하수량'!$B$6:$R$75,17,FALSE)+VLOOKUP($B68,'신설 계획인구 및 계획하수량'!$B:$O,14,FALSE)</f>
        <v>168</v>
      </c>
      <c r="R68" s="15">
        <f>VLOOKUP($B68,'신설 계획인구 및 계획하수량'!$B:$O,3,FALSE)</f>
        <v>2020</v>
      </c>
      <c r="S68" s="41" t="s">
        <v>342</v>
      </c>
    </row>
    <row r="69" spans="1:19" ht="15" customHeight="1">
      <c r="A69" s="156" t="s">
        <v>259</v>
      </c>
      <c r="B69" s="157" t="s">
        <v>5</v>
      </c>
      <c r="C69" s="158">
        <f>SUM(C70:C72)</f>
        <v>34.56</v>
      </c>
      <c r="D69" s="159">
        <f t="shared" ref="D69:Q69" si="13">SUM(D70:D72)</f>
        <v>128</v>
      </c>
      <c r="E69" s="159">
        <f t="shared" si="13"/>
        <v>265</v>
      </c>
      <c r="F69" s="159">
        <f t="shared" si="13"/>
        <v>185</v>
      </c>
      <c r="G69" s="159">
        <f t="shared" si="13"/>
        <v>183</v>
      </c>
      <c r="H69" s="159">
        <f t="shared" si="13"/>
        <v>468</v>
      </c>
      <c r="I69" s="159">
        <f t="shared" si="13"/>
        <v>464</v>
      </c>
      <c r="J69" s="159">
        <f t="shared" si="13"/>
        <v>457</v>
      </c>
      <c r="K69" s="159">
        <f t="shared" si="13"/>
        <v>453</v>
      </c>
      <c r="L69" s="159">
        <f t="shared" si="13"/>
        <v>37</v>
      </c>
      <c r="M69" s="159">
        <f t="shared" si="13"/>
        <v>36</v>
      </c>
      <c r="N69" s="159">
        <f t="shared" si="13"/>
        <v>94</v>
      </c>
      <c r="O69" s="159">
        <f t="shared" si="13"/>
        <v>94</v>
      </c>
      <c r="P69" s="159">
        <f t="shared" si="13"/>
        <v>92</v>
      </c>
      <c r="Q69" s="159">
        <f t="shared" si="13"/>
        <v>91</v>
      </c>
      <c r="R69" s="160"/>
      <c r="S69" s="161"/>
    </row>
    <row r="70" spans="1:19" ht="15" customHeight="1">
      <c r="A70" s="39"/>
      <c r="B70" s="40" t="s">
        <v>330</v>
      </c>
      <c r="C70" s="116">
        <v>4.45</v>
      </c>
      <c r="D70" s="91">
        <f>VLOOKUP($B70,'기존 처리인구 및 계획하수량'!$B$6:$R$75,3,FALSE)</f>
        <v>48</v>
      </c>
      <c r="E70" s="91">
        <f>VLOOKUP($B70,'기존 처리인구 및 계획하수량'!$B$6:$R$75,4,FALSE)</f>
        <v>51</v>
      </c>
      <c r="F70" s="91">
        <f>VLOOKUP($B70,'기존 처리인구 및 계획하수량'!$B$6:$R$75,5,FALSE)</f>
        <v>122</v>
      </c>
      <c r="G70" s="91">
        <f>VLOOKUP($B70,'기존 처리인구 및 계획하수량'!$B$6:$R$75,6,FALSE)</f>
        <v>122</v>
      </c>
      <c r="H70" s="91">
        <f>VLOOKUP($B70,'기존 처리인구 및 계획하수량'!$B$6:$R$75,7,FALSE)</f>
        <v>120</v>
      </c>
      <c r="I70" s="91">
        <f>VLOOKUP($B70,'기존 처리인구 및 계획하수량'!$B$6:$R$75,8,FALSE)</f>
        <v>119</v>
      </c>
      <c r="J70" s="91">
        <f>VLOOKUP($B70,'기존 처리인구 및 계획하수량'!$B$6:$R$75,9,FALSE)</f>
        <v>115</v>
      </c>
      <c r="K70" s="91">
        <f>VLOOKUP($B70,'기존 처리인구 및 계획하수량'!$B$6:$R$75,10,FALSE)</f>
        <v>114</v>
      </c>
      <c r="L70" s="91">
        <f>VLOOKUP($B70,'기존 처리인구 및 계획하수량'!$B$6:$R$75,12,FALSE)</f>
        <v>24</v>
      </c>
      <c r="M70" s="91">
        <f>VLOOKUP($B70,'기존 처리인구 및 계획하수량'!$B$6:$R$75,13,FALSE)</f>
        <v>24</v>
      </c>
      <c r="N70" s="91">
        <f>VLOOKUP($B70,'기존 처리인구 및 계획하수량'!$B$6:$R$75,14,FALSE)</f>
        <v>24</v>
      </c>
      <c r="O70" s="91">
        <f>VLOOKUP($B70,'기존 처리인구 및 계획하수량'!$B$6:$R$75,15,FALSE)</f>
        <v>24</v>
      </c>
      <c r="P70" s="91">
        <f>VLOOKUP($B70,'기존 처리인구 및 계획하수량'!$B$6:$R$75,16,FALSE)</f>
        <v>23</v>
      </c>
      <c r="Q70" s="91">
        <f>VLOOKUP($B70,'기존 처리인구 및 계획하수량'!$B$6:$R$75,17,FALSE)</f>
        <v>23</v>
      </c>
      <c r="R70" s="15" t="s">
        <v>270</v>
      </c>
      <c r="S70" s="41"/>
    </row>
    <row r="71" spans="1:19" ht="15" customHeight="1">
      <c r="A71" s="42"/>
      <c r="B71" s="40" t="s">
        <v>337</v>
      </c>
      <c r="C71" s="116">
        <v>4.53</v>
      </c>
      <c r="D71" s="91">
        <f>VLOOKUP($B71,'기존 처리인구 및 계획하수량'!$B$6:$R$75,3,FALSE)</f>
        <v>20</v>
      </c>
      <c r="E71" s="91">
        <f>VLOOKUP($B71,'기존 처리인구 및 계획하수량'!$B$6:$R$75,4,FALSE)</f>
        <v>34</v>
      </c>
      <c r="F71" s="91">
        <f>VLOOKUP($B71,'기존 처리인구 및 계획하수량'!$B$6:$R$75,5,FALSE)</f>
        <v>63</v>
      </c>
      <c r="G71" s="91">
        <f>VLOOKUP($B71,'기존 처리인구 및 계획하수량'!$B$6:$R$75,6,FALSE)</f>
        <v>61</v>
      </c>
      <c r="H71" s="91">
        <f>VLOOKUP($B71,'기존 처리인구 및 계획하수량'!$B$6:$R$75,7,FALSE)</f>
        <v>60</v>
      </c>
      <c r="I71" s="91">
        <f>VLOOKUP($B71,'기존 처리인구 및 계획하수량'!$B$6:$R$75,8,FALSE)</f>
        <v>60</v>
      </c>
      <c r="J71" s="91">
        <f>VLOOKUP($B71,'기존 처리인구 및 계획하수량'!$B$6:$R$75,9,FALSE)</f>
        <v>59</v>
      </c>
      <c r="K71" s="91">
        <f>VLOOKUP($B71,'기존 처리인구 및 계획하수량'!$B$6:$R$75,10,FALSE)</f>
        <v>59</v>
      </c>
      <c r="L71" s="91">
        <f>VLOOKUP($B71,'기존 처리인구 및 계획하수량'!$B$6:$R$75,12,FALSE)</f>
        <v>13</v>
      </c>
      <c r="M71" s="91">
        <f>VLOOKUP($B71,'기존 처리인구 및 계획하수량'!$B$6:$R$75,13,FALSE)</f>
        <v>12</v>
      </c>
      <c r="N71" s="91">
        <f>VLOOKUP($B71,'기존 처리인구 및 계획하수량'!$B$6:$R$75,14,FALSE)</f>
        <v>12</v>
      </c>
      <c r="O71" s="91">
        <f>VLOOKUP($B71,'기존 처리인구 및 계획하수량'!$B$6:$R$75,15,FALSE)</f>
        <v>12</v>
      </c>
      <c r="P71" s="91">
        <f>VLOOKUP($B71,'기존 처리인구 및 계획하수량'!$B$6:$R$75,16,FALSE)</f>
        <v>12</v>
      </c>
      <c r="Q71" s="91">
        <f>VLOOKUP($B71,'기존 처리인구 및 계획하수량'!$B$6:$R$75,17,FALSE)</f>
        <v>12</v>
      </c>
      <c r="R71" s="15" t="s">
        <v>270</v>
      </c>
      <c r="S71" s="41"/>
    </row>
    <row r="72" spans="1:19" ht="15" customHeight="1">
      <c r="A72" s="58"/>
      <c r="B72" s="50" t="s">
        <v>260</v>
      </c>
      <c r="C72" s="117">
        <v>25.58</v>
      </c>
      <c r="D72" s="101">
        <f>VLOOKUP($B72,'신설 계획인구 및 계획하수량'!$B:$O,4,FALSE)</f>
        <v>60</v>
      </c>
      <c r="E72" s="101">
        <f>VLOOKUP($B72,'신설 계획인구 및 계획하수량'!$B:$O,5,FALSE)</f>
        <v>180</v>
      </c>
      <c r="F72" s="101">
        <v>0</v>
      </c>
      <c r="G72" s="101">
        <v>0</v>
      </c>
      <c r="H72" s="101">
        <f>VLOOKUP($B72,'신설 계획인구 및 계획하수량'!$B:$O,6,FALSE)</f>
        <v>288</v>
      </c>
      <c r="I72" s="101">
        <f>VLOOKUP($B72,'신설 계획인구 및 계획하수량'!$B:$O,7,FALSE)</f>
        <v>285</v>
      </c>
      <c r="J72" s="101">
        <f>VLOOKUP($B72,'신설 계획인구 및 계획하수량'!$B:$O,8,FALSE)</f>
        <v>283</v>
      </c>
      <c r="K72" s="101">
        <f>VLOOKUP($B72,'신설 계획인구 및 계획하수량'!$B:$O,9,FALSE)</f>
        <v>280</v>
      </c>
      <c r="L72" s="101">
        <v>0</v>
      </c>
      <c r="M72" s="101">
        <v>0</v>
      </c>
      <c r="N72" s="101">
        <f>VLOOKUP($B72,'신설 계획인구 및 계획하수량'!$B:$O,11,FALSE)</f>
        <v>58</v>
      </c>
      <c r="O72" s="101">
        <f>VLOOKUP($B72,'신설 계획인구 및 계획하수량'!$B:$O,12,FALSE)</f>
        <v>58</v>
      </c>
      <c r="P72" s="101">
        <f>VLOOKUP($B72,'신설 계획인구 및 계획하수량'!$B:$O,13,FALSE)</f>
        <v>57</v>
      </c>
      <c r="Q72" s="101">
        <f>VLOOKUP($B72,'신설 계획인구 및 계획하수량'!$B:$O,14,FALSE)</f>
        <v>56</v>
      </c>
      <c r="R72" s="32">
        <f>VLOOKUP($B72,'신설 계획인구 및 계획하수량'!$B:$O,3,FALSE)</f>
        <v>2020</v>
      </c>
      <c r="S72" s="51" t="s">
        <v>343</v>
      </c>
    </row>
  </sheetData>
  <autoFilter ref="A2:S72">
    <filterColumn colId="5" showButton="0"/>
    <filterColumn colId="6" showButton="0"/>
    <filterColumn colId="7" showButton="0"/>
    <filterColumn colId="8" showButton="0"/>
    <filterColumn colId="9" showButton="0"/>
    <filterColumn colId="11" showButton="0"/>
    <filterColumn colId="12" showButton="0"/>
    <filterColumn colId="13" showButton="0"/>
    <filterColumn colId="14" showButton="0"/>
    <filterColumn colId="15" showButton="0"/>
  </autoFilter>
  <mergeCells count="10">
    <mergeCell ref="L2:Q2"/>
    <mergeCell ref="S2:S3"/>
    <mergeCell ref="A4:B4"/>
    <mergeCell ref="C2:C3"/>
    <mergeCell ref="A2:A3"/>
    <mergeCell ref="B2:B3"/>
    <mergeCell ref="R2:R3"/>
    <mergeCell ref="D2:D3"/>
    <mergeCell ref="E2:E3"/>
    <mergeCell ref="F2:K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74"/>
  <sheetViews>
    <sheetView showGridLines="0" view="pageBreakPreview" topLeftCell="A52" zoomScaleNormal="100" zoomScaleSheetLayoutView="100" workbookViewId="0">
      <selection activeCell="A2" sqref="A2"/>
    </sheetView>
  </sheetViews>
  <sheetFormatPr defaultColWidth="9" defaultRowHeight="15.2" customHeight="1"/>
  <cols>
    <col min="1" max="4" width="10.6640625" style="6" customWidth="1"/>
    <col min="5" max="5" width="6.6640625" style="6" customWidth="1"/>
    <col min="6" max="6" width="16.5546875" style="6" customWidth="1"/>
    <col min="7" max="7" width="10.6640625" style="6" customWidth="1"/>
    <col min="8" max="8" width="7.77734375" style="6" customWidth="1"/>
    <col min="9" max="9" width="10" style="6" customWidth="1"/>
    <col min="10" max="16384" width="9" style="6"/>
  </cols>
  <sheetData>
    <row r="1" spans="1:9" s="2" customFormat="1" ht="24.75" customHeight="1">
      <c r="A1" s="1" t="s">
        <v>230</v>
      </c>
    </row>
    <row r="2" spans="1:9" ht="30" customHeight="1" thickBot="1">
      <c r="A2" s="3" t="s">
        <v>0</v>
      </c>
      <c r="B2" s="4" t="s">
        <v>1</v>
      </c>
      <c r="C2" s="4" t="s">
        <v>2</v>
      </c>
      <c r="D2" s="4" t="s">
        <v>167</v>
      </c>
      <c r="E2" s="4" t="s">
        <v>168</v>
      </c>
      <c r="F2" s="4" t="s">
        <v>169</v>
      </c>
      <c r="G2" s="4" t="s">
        <v>170</v>
      </c>
      <c r="H2" s="4" t="s">
        <v>171</v>
      </c>
      <c r="I2" s="5" t="s">
        <v>287</v>
      </c>
    </row>
    <row r="3" spans="1:9" ht="15" customHeight="1" thickTop="1">
      <c r="A3" s="145" t="s">
        <v>116</v>
      </c>
      <c r="B3" s="146"/>
      <c r="C3" s="146"/>
      <c r="D3" s="62"/>
      <c r="E3" s="62">
        <f>E4+E9+E13+E19+E27+E30+E34+E36+E44+E52+E56+E65+E72</f>
        <v>2076</v>
      </c>
      <c r="F3" s="62"/>
      <c r="G3" s="62"/>
      <c r="H3" s="78"/>
      <c r="I3" s="79"/>
    </row>
    <row r="4" spans="1:9" ht="15" customHeight="1">
      <c r="A4" s="16" t="s">
        <v>4</v>
      </c>
      <c r="B4" s="73" t="s">
        <v>5</v>
      </c>
      <c r="C4" s="74"/>
      <c r="D4" s="74"/>
      <c r="E4" s="74">
        <f>E5+E6+E7</f>
        <v>120</v>
      </c>
      <c r="F4" s="74"/>
      <c r="G4" s="74"/>
      <c r="H4" s="73"/>
      <c r="I4" s="80"/>
    </row>
    <row r="5" spans="1:9" ht="15" customHeight="1">
      <c r="A5" s="10"/>
      <c r="B5" s="15" t="s">
        <v>6</v>
      </c>
      <c r="C5" s="12" t="s">
        <v>127</v>
      </c>
      <c r="D5" s="12" t="s">
        <v>348</v>
      </c>
      <c r="E5" s="75">
        <v>50</v>
      </c>
      <c r="F5" s="76" t="s">
        <v>294</v>
      </c>
      <c r="G5" s="77">
        <v>2005.05</v>
      </c>
      <c r="H5" s="76" t="s">
        <v>178</v>
      </c>
      <c r="I5" s="81"/>
    </row>
    <row r="6" spans="1:9" ht="15" customHeight="1">
      <c r="A6" s="10"/>
      <c r="B6" s="15" t="s">
        <v>7</v>
      </c>
      <c r="C6" s="12" t="s">
        <v>8</v>
      </c>
      <c r="D6" s="12" t="s">
        <v>199</v>
      </c>
      <c r="E6" s="75">
        <v>35</v>
      </c>
      <c r="F6" s="76" t="s">
        <v>295</v>
      </c>
      <c r="G6" s="77">
        <v>2003.07</v>
      </c>
      <c r="H6" s="76" t="s">
        <v>173</v>
      </c>
      <c r="I6" s="81"/>
    </row>
    <row r="7" spans="1:9" ht="15" customHeight="1">
      <c r="A7" s="10"/>
      <c r="B7" s="15" t="s">
        <v>9</v>
      </c>
      <c r="C7" s="12" t="s">
        <v>10</v>
      </c>
      <c r="D7" s="12" t="s">
        <v>205</v>
      </c>
      <c r="E7" s="75">
        <v>35</v>
      </c>
      <c r="F7" s="76" t="s">
        <v>294</v>
      </c>
      <c r="G7" s="77">
        <v>2009.01</v>
      </c>
      <c r="H7" s="76" t="s">
        <v>173</v>
      </c>
      <c r="I7" s="81"/>
    </row>
    <row r="8" spans="1:9" ht="15" customHeight="1">
      <c r="A8" s="10"/>
      <c r="B8" s="15" t="s">
        <v>285</v>
      </c>
      <c r="C8" s="12" t="s">
        <v>286</v>
      </c>
      <c r="D8" s="12" t="s">
        <v>288</v>
      </c>
      <c r="E8" s="75">
        <v>30</v>
      </c>
      <c r="F8" s="76" t="s">
        <v>184</v>
      </c>
      <c r="G8" s="77">
        <v>2005.07</v>
      </c>
      <c r="H8" s="76" t="s">
        <v>173</v>
      </c>
      <c r="I8" s="81" t="s">
        <v>296</v>
      </c>
    </row>
    <row r="9" spans="1:9" ht="15" customHeight="1">
      <c r="A9" s="16" t="s">
        <v>11</v>
      </c>
      <c r="B9" s="17" t="s">
        <v>5</v>
      </c>
      <c r="C9" s="17"/>
      <c r="D9" s="17"/>
      <c r="E9" s="17">
        <f>E10+E11+E12</f>
        <v>105</v>
      </c>
      <c r="F9" s="17"/>
      <c r="G9" s="17"/>
      <c r="H9" s="17"/>
      <c r="I9" s="30"/>
    </row>
    <row r="10" spans="1:9" ht="15" customHeight="1">
      <c r="A10" s="10"/>
      <c r="B10" s="15" t="s">
        <v>12</v>
      </c>
      <c r="C10" s="12" t="s">
        <v>12</v>
      </c>
      <c r="D10" s="76" t="s">
        <v>192</v>
      </c>
      <c r="E10" s="75">
        <v>20</v>
      </c>
      <c r="F10" s="76" t="s">
        <v>193</v>
      </c>
      <c r="G10" s="76">
        <v>1999.06</v>
      </c>
      <c r="H10" s="76" t="s">
        <v>173</v>
      </c>
      <c r="I10" s="81" t="s">
        <v>296</v>
      </c>
    </row>
    <row r="11" spans="1:9" ht="15" customHeight="1">
      <c r="A11" s="10"/>
      <c r="B11" s="15" t="s">
        <v>13</v>
      </c>
      <c r="C11" s="12" t="s">
        <v>13</v>
      </c>
      <c r="D11" s="76" t="s">
        <v>206</v>
      </c>
      <c r="E11" s="75">
        <v>40</v>
      </c>
      <c r="F11" s="76" t="s">
        <v>297</v>
      </c>
      <c r="G11" s="76">
        <v>2006.06</v>
      </c>
      <c r="H11" s="76" t="s">
        <v>173</v>
      </c>
      <c r="I11" s="81"/>
    </row>
    <row r="12" spans="1:9" ht="15" customHeight="1">
      <c r="A12" s="20"/>
      <c r="B12" s="15" t="s">
        <v>14</v>
      </c>
      <c r="C12" s="12" t="s">
        <v>15</v>
      </c>
      <c r="D12" s="76" t="s">
        <v>196</v>
      </c>
      <c r="E12" s="75">
        <v>45</v>
      </c>
      <c r="F12" s="76" t="s">
        <v>298</v>
      </c>
      <c r="G12" s="77" t="s">
        <v>290</v>
      </c>
      <c r="H12" s="76" t="s">
        <v>173</v>
      </c>
      <c r="I12" s="81"/>
    </row>
    <row r="13" spans="1:9" ht="15" customHeight="1">
      <c r="A13" s="16" t="s">
        <v>16</v>
      </c>
      <c r="B13" s="8" t="s">
        <v>5</v>
      </c>
      <c r="C13" s="9"/>
      <c r="D13" s="9"/>
      <c r="E13" s="9">
        <f>E14</f>
        <v>180</v>
      </c>
      <c r="F13" s="9"/>
      <c r="G13" s="9"/>
      <c r="H13" s="8"/>
      <c r="I13" s="61"/>
    </row>
    <row r="14" spans="1:9" ht="15" customHeight="1">
      <c r="A14" s="10"/>
      <c r="B14" s="11" t="s">
        <v>17</v>
      </c>
      <c r="C14" s="12" t="s">
        <v>5</v>
      </c>
      <c r="D14" s="66" t="s">
        <v>176</v>
      </c>
      <c r="E14" s="66">
        <v>180</v>
      </c>
      <c r="F14" s="66" t="s">
        <v>214</v>
      </c>
      <c r="G14" s="67" t="s">
        <v>289</v>
      </c>
      <c r="H14" s="66" t="s">
        <v>177</v>
      </c>
      <c r="I14" s="68"/>
    </row>
    <row r="15" spans="1:9" ht="15" customHeight="1">
      <c r="A15" s="10"/>
      <c r="B15" s="19"/>
      <c r="C15" s="12" t="s">
        <v>18</v>
      </c>
      <c r="D15" s="69"/>
      <c r="E15" s="69"/>
      <c r="F15" s="69"/>
      <c r="G15" s="70"/>
      <c r="H15" s="69"/>
      <c r="I15" s="71"/>
    </row>
    <row r="16" spans="1:9" ht="15" customHeight="1">
      <c r="A16" s="10"/>
      <c r="B16" s="19"/>
      <c r="C16" s="12" t="s">
        <v>19</v>
      </c>
      <c r="D16" s="69"/>
      <c r="E16" s="69"/>
      <c r="F16" s="69"/>
      <c r="G16" s="70"/>
      <c r="H16" s="69"/>
      <c r="I16" s="71"/>
    </row>
    <row r="17" spans="1:9" ht="15" customHeight="1">
      <c r="A17" s="10"/>
      <c r="B17" s="19"/>
      <c r="C17" s="12" t="s">
        <v>20</v>
      </c>
      <c r="D17" s="69"/>
      <c r="E17" s="69"/>
      <c r="F17" s="69"/>
      <c r="G17" s="69"/>
      <c r="H17" s="69"/>
      <c r="I17" s="71"/>
    </row>
    <row r="18" spans="1:9" ht="15" customHeight="1">
      <c r="A18" s="10"/>
      <c r="B18" s="21"/>
      <c r="C18" s="12" t="s">
        <v>21</v>
      </c>
      <c r="D18" s="31"/>
      <c r="E18" s="31"/>
      <c r="F18" s="31"/>
      <c r="G18" s="31"/>
      <c r="H18" s="31"/>
      <c r="I18" s="72"/>
    </row>
    <row r="19" spans="1:9" ht="15" customHeight="1">
      <c r="A19" s="16" t="s">
        <v>24</v>
      </c>
      <c r="B19" s="17" t="s">
        <v>5</v>
      </c>
      <c r="C19" s="18"/>
      <c r="D19" s="18"/>
      <c r="E19" s="18">
        <f>E20+E25+E26</f>
        <v>294</v>
      </c>
      <c r="F19" s="18"/>
      <c r="G19" s="18"/>
      <c r="H19" s="17"/>
      <c r="I19" s="30"/>
    </row>
    <row r="20" spans="1:9" ht="15" customHeight="1">
      <c r="A20" s="10"/>
      <c r="B20" s="11" t="s">
        <v>129</v>
      </c>
      <c r="C20" s="12" t="s">
        <v>5</v>
      </c>
      <c r="D20" s="66" t="s">
        <v>228</v>
      </c>
      <c r="E20" s="66">
        <v>220</v>
      </c>
      <c r="F20" s="66" t="s">
        <v>227</v>
      </c>
      <c r="H20" s="66" t="s">
        <v>291</v>
      </c>
      <c r="I20" s="82" t="s">
        <v>299</v>
      </c>
    </row>
    <row r="21" spans="1:9" ht="15" customHeight="1">
      <c r="A21" s="10"/>
      <c r="B21" s="19"/>
      <c r="C21" s="12" t="s">
        <v>25</v>
      </c>
      <c r="D21" s="69"/>
      <c r="E21" s="69"/>
      <c r="F21" s="69"/>
      <c r="G21" s="69"/>
      <c r="H21" s="69"/>
      <c r="I21" s="71"/>
    </row>
    <row r="22" spans="1:9" ht="15" customHeight="1">
      <c r="A22" s="10"/>
      <c r="B22" s="19"/>
      <c r="C22" s="12" t="s">
        <v>41</v>
      </c>
      <c r="D22" s="69"/>
      <c r="E22" s="69"/>
      <c r="F22" s="69"/>
      <c r="G22" s="69"/>
      <c r="H22" s="69"/>
      <c r="I22" s="71"/>
    </row>
    <row r="23" spans="1:9" ht="15" customHeight="1">
      <c r="A23" s="10"/>
      <c r="B23" s="19"/>
      <c r="C23" s="12" t="s">
        <v>26</v>
      </c>
      <c r="D23" s="69"/>
      <c r="E23" s="69"/>
      <c r="F23" s="69"/>
      <c r="G23" s="69"/>
      <c r="H23" s="69"/>
      <c r="I23" s="71"/>
    </row>
    <row r="24" spans="1:9" ht="15" customHeight="1">
      <c r="A24" s="10"/>
      <c r="B24" s="19"/>
      <c r="C24" s="12" t="s">
        <v>27</v>
      </c>
      <c r="D24" s="69"/>
      <c r="E24" s="69"/>
      <c r="F24" s="69"/>
      <c r="G24" s="69"/>
      <c r="H24" s="69"/>
      <c r="I24" s="71"/>
    </row>
    <row r="25" spans="1:9" ht="15" customHeight="1">
      <c r="A25" s="10"/>
      <c r="B25" s="15" t="s">
        <v>28</v>
      </c>
      <c r="C25" s="12" t="s">
        <v>28</v>
      </c>
      <c r="D25" s="12" t="s">
        <v>183</v>
      </c>
      <c r="E25" s="12">
        <v>40</v>
      </c>
      <c r="F25" s="12" t="s">
        <v>184</v>
      </c>
      <c r="G25" s="13" t="s">
        <v>292</v>
      </c>
      <c r="H25" s="12" t="s">
        <v>173</v>
      </c>
      <c r="I25" s="14"/>
    </row>
    <row r="26" spans="1:9" ht="15" customHeight="1">
      <c r="A26" s="10"/>
      <c r="B26" s="15" t="s">
        <v>29</v>
      </c>
      <c r="C26" s="12" t="s">
        <v>29</v>
      </c>
      <c r="D26" s="12" t="s">
        <v>187</v>
      </c>
      <c r="E26" s="12">
        <v>34</v>
      </c>
      <c r="F26" s="12" t="s">
        <v>215</v>
      </c>
      <c r="G26" s="13" t="s">
        <v>293</v>
      </c>
      <c r="H26" s="12" t="s">
        <v>173</v>
      </c>
      <c r="I26" s="14"/>
    </row>
    <row r="27" spans="1:9" ht="15" customHeight="1">
      <c r="A27" s="16" t="s">
        <v>30</v>
      </c>
      <c r="B27" s="17" t="s">
        <v>5</v>
      </c>
      <c r="C27" s="18"/>
      <c r="D27" s="18"/>
      <c r="E27" s="18">
        <f>E28+E29</f>
        <v>140</v>
      </c>
      <c r="F27" s="18"/>
      <c r="G27" s="18"/>
      <c r="H27" s="17"/>
      <c r="I27" s="30"/>
    </row>
    <row r="28" spans="1:9" ht="15" customHeight="1">
      <c r="A28" s="22"/>
      <c r="B28" s="15" t="s">
        <v>31</v>
      </c>
      <c r="C28" s="12" t="s">
        <v>31</v>
      </c>
      <c r="D28" s="12" t="s">
        <v>197</v>
      </c>
      <c r="E28" s="12">
        <v>40</v>
      </c>
      <c r="F28" s="12" t="s">
        <v>216</v>
      </c>
      <c r="G28" s="13" t="s">
        <v>300</v>
      </c>
      <c r="H28" s="12" t="s">
        <v>173</v>
      </c>
      <c r="I28" s="14"/>
    </row>
    <row r="29" spans="1:9" ht="15" customHeight="1">
      <c r="A29" s="10"/>
      <c r="B29" s="19" t="s">
        <v>117</v>
      </c>
      <c r="C29" s="12" t="s">
        <v>118</v>
      </c>
      <c r="D29" s="12" t="s">
        <v>174</v>
      </c>
      <c r="E29" s="12">
        <v>100</v>
      </c>
      <c r="F29" s="12" t="s">
        <v>175</v>
      </c>
      <c r="G29" s="13" t="s">
        <v>301</v>
      </c>
      <c r="H29" s="12" t="s">
        <v>173</v>
      </c>
      <c r="I29" s="14"/>
    </row>
    <row r="30" spans="1:9" ht="15" customHeight="1">
      <c r="A30" s="16" t="s">
        <v>42</v>
      </c>
      <c r="B30" s="17" t="s">
        <v>5</v>
      </c>
      <c r="C30" s="18"/>
      <c r="D30" s="18"/>
      <c r="E30" s="18">
        <f>E31+E32+E33</f>
        <v>95</v>
      </c>
      <c r="F30" s="18"/>
      <c r="G30" s="18"/>
      <c r="H30" s="17"/>
      <c r="I30" s="30"/>
    </row>
    <row r="31" spans="1:9" ht="15" customHeight="1">
      <c r="A31" s="10"/>
      <c r="B31" s="15" t="s">
        <v>44</v>
      </c>
      <c r="C31" s="12" t="s">
        <v>43</v>
      </c>
      <c r="D31" s="12" t="s">
        <v>195</v>
      </c>
      <c r="E31" s="12">
        <v>30</v>
      </c>
      <c r="F31" s="12" t="s">
        <v>217</v>
      </c>
      <c r="G31" s="13" t="s">
        <v>302</v>
      </c>
      <c r="H31" s="12" t="s">
        <v>191</v>
      </c>
      <c r="I31" s="14"/>
    </row>
    <row r="32" spans="1:9" ht="15" customHeight="1">
      <c r="A32" s="10"/>
      <c r="B32" s="15" t="s">
        <v>45</v>
      </c>
      <c r="C32" s="12" t="s">
        <v>46</v>
      </c>
      <c r="D32" s="12" t="s">
        <v>195</v>
      </c>
      <c r="E32" s="12">
        <v>35</v>
      </c>
      <c r="F32" s="12" t="s">
        <v>184</v>
      </c>
      <c r="G32" s="13" t="s">
        <v>303</v>
      </c>
      <c r="H32" s="12" t="s">
        <v>191</v>
      </c>
      <c r="I32" s="14"/>
    </row>
    <row r="33" spans="1:9" ht="15" customHeight="1">
      <c r="A33" s="10"/>
      <c r="B33" s="11" t="s">
        <v>47</v>
      </c>
      <c r="C33" s="12" t="s">
        <v>48</v>
      </c>
      <c r="D33" s="12" t="s">
        <v>190</v>
      </c>
      <c r="E33" s="12">
        <v>30</v>
      </c>
      <c r="F33" s="12" t="s">
        <v>213</v>
      </c>
      <c r="G33" s="13" t="s">
        <v>304</v>
      </c>
      <c r="H33" s="12" t="s">
        <v>191</v>
      </c>
      <c r="I33" s="14"/>
    </row>
    <row r="34" spans="1:9" ht="15" customHeight="1">
      <c r="A34" s="16" t="s">
        <v>50</v>
      </c>
      <c r="B34" s="17" t="s">
        <v>5</v>
      </c>
      <c r="C34" s="17"/>
      <c r="D34" s="17"/>
      <c r="E34" s="17">
        <f>E35</f>
        <v>45</v>
      </c>
      <c r="F34" s="17"/>
      <c r="G34" s="17"/>
      <c r="H34" s="17"/>
      <c r="I34" s="30"/>
    </row>
    <row r="35" spans="1:9" ht="15" customHeight="1">
      <c r="A35" s="54"/>
      <c r="B35" s="15" t="s">
        <v>51</v>
      </c>
      <c r="C35" s="12" t="s">
        <v>51</v>
      </c>
      <c r="D35" s="12" t="s">
        <v>200</v>
      </c>
      <c r="E35" s="12">
        <v>45</v>
      </c>
      <c r="F35" s="12" t="s">
        <v>218</v>
      </c>
      <c r="G35" s="13" t="s">
        <v>305</v>
      </c>
      <c r="H35" s="12" t="s">
        <v>201</v>
      </c>
      <c r="I35" s="81" t="s">
        <v>307</v>
      </c>
    </row>
    <row r="36" spans="1:9" ht="15" customHeight="1">
      <c r="A36" s="16" t="s">
        <v>52</v>
      </c>
      <c r="B36" s="17" t="s">
        <v>5</v>
      </c>
      <c r="C36" s="17"/>
      <c r="D36" s="17"/>
      <c r="E36" s="17">
        <f>E37+E38+E39+E40+E41+E42+E43</f>
        <v>214</v>
      </c>
      <c r="F36" s="17"/>
      <c r="G36" s="17"/>
      <c r="H36" s="17"/>
      <c r="I36" s="30"/>
    </row>
    <row r="37" spans="1:9" ht="15" customHeight="1">
      <c r="A37" s="22"/>
      <c r="B37" s="15" t="s">
        <v>53</v>
      </c>
      <c r="C37" s="12" t="s">
        <v>53</v>
      </c>
      <c r="D37" s="12" t="s">
        <v>194</v>
      </c>
      <c r="E37" s="12">
        <v>25</v>
      </c>
      <c r="F37" s="12" t="s">
        <v>211</v>
      </c>
      <c r="G37" s="13" t="s">
        <v>306</v>
      </c>
      <c r="H37" s="12" t="s">
        <v>173</v>
      </c>
      <c r="I37" s="14"/>
    </row>
    <row r="38" spans="1:9" ht="15" customHeight="1">
      <c r="A38" s="10"/>
      <c r="B38" s="11" t="s">
        <v>55</v>
      </c>
      <c r="C38" s="12" t="s">
        <v>54</v>
      </c>
      <c r="D38" s="12" t="s">
        <v>194</v>
      </c>
      <c r="E38" s="12">
        <v>24</v>
      </c>
      <c r="F38" s="12" t="s">
        <v>193</v>
      </c>
      <c r="G38" s="13" t="s">
        <v>308</v>
      </c>
      <c r="H38" s="12" t="s">
        <v>173</v>
      </c>
      <c r="I38" s="14"/>
    </row>
    <row r="39" spans="1:9" ht="15" customHeight="1">
      <c r="A39" s="10"/>
      <c r="B39" s="15" t="s">
        <v>57</v>
      </c>
      <c r="C39" s="12" t="s">
        <v>56</v>
      </c>
      <c r="D39" s="12" t="s">
        <v>181</v>
      </c>
      <c r="E39" s="12">
        <v>35</v>
      </c>
      <c r="F39" s="12" t="s">
        <v>214</v>
      </c>
      <c r="G39" s="13" t="s">
        <v>309</v>
      </c>
      <c r="H39" s="12" t="s">
        <v>173</v>
      </c>
      <c r="I39" s="14"/>
    </row>
    <row r="40" spans="1:9" ht="15" customHeight="1">
      <c r="A40" s="10"/>
      <c r="B40" s="15" t="s">
        <v>59</v>
      </c>
      <c r="C40" s="12" t="s">
        <v>58</v>
      </c>
      <c r="D40" s="12" t="s">
        <v>202</v>
      </c>
      <c r="E40" s="12">
        <v>30</v>
      </c>
      <c r="F40" s="12" t="s">
        <v>212</v>
      </c>
      <c r="G40" s="13" t="s">
        <v>312</v>
      </c>
      <c r="H40" s="12" t="s">
        <v>173</v>
      </c>
      <c r="I40" s="14"/>
    </row>
    <row r="41" spans="1:9" ht="15" customHeight="1">
      <c r="A41" s="10"/>
      <c r="B41" s="15" t="s">
        <v>61</v>
      </c>
      <c r="C41" s="12" t="s">
        <v>60</v>
      </c>
      <c r="D41" s="12" t="s">
        <v>202</v>
      </c>
      <c r="E41" s="12">
        <v>35</v>
      </c>
      <c r="F41" s="12" t="s">
        <v>217</v>
      </c>
      <c r="G41" s="13" t="s">
        <v>310</v>
      </c>
      <c r="H41" s="12" t="s">
        <v>173</v>
      </c>
      <c r="I41" s="14"/>
    </row>
    <row r="42" spans="1:9" ht="15" customHeight="1">
      <c r="A42" s="10"/>
      <c r="B42" s="15" t="s">
        <v>66</v>
      </c>
      <c r="C42" s="12" t="s">
        <v>64</v>
      </c>
      <c r="D42" s="12" t="s">
        <v>182</v>
      </c>
      <c r="E42" s="12">
        <v>30</v>
      </c>
      <c r="F42" s="12" t="s">
        <v>214</v>
      </c>
      <c r="G42" s="13" t="s">
        <v>293</v>
      </c>
      <c r="H42" s="12" t="s">
        <v>173</v>
      </c>
      <c r="I42" s="14"/>
    </row>
    <row r="43" spans="1:9" ht="15" customHeight="1">
      <c r="A43" s="10"/>
      <c r="B43" s="19" t="s">
        <v>159</v>
      </c>
      <c r="C43" s="12" t="s">
        <v>67</v>
      </c>
      <c r="D43" s="12" t="s">
        <v>180</v>
      </c>
      <c r="E43" s="12">
        <v>35</v>
      </c>
      <c r="F43" s="12" t="s">
        <v>214</v>
      </c>
      <c r="G43" s="13" t="s">
        <v>311</v>
      </c>
      <c r="H43" s="12" t="s">
        <v>173</v>
      </c>
      <c r="I43" s="14"/>
    </row>
    <row r="44" spans="1:9" ht="15" customHeight="1">
      <c r="A44" s="16" t="s">
        <v>68</v>
      </c>
      <c r="B44" s="17" t="s">
        <v>5</v>
      </c>
      <c r="C44" s="18"/>
      <c r="D44" s="18"/>
      <c r="E44" s="18">
        <f>E45+E48+E49+E50+E51</f>
        <v>220</v>
      </c>
      <c r="F44" s="18"/>
      <c r="G44" s="18"/>
      <c r="H44" s="17"/>
      <c r="I44" s="30"/>
    </row>
    <row r="45" spans="1:9" ht="15" customHeight="1">
      <c r="A45" s="10"/>
      <c r="B45" s="11" t="s">
        <v>79</v>
      </c>
      <c r="C45" s="12" t="s">
        <v>329</v>
      </c>
      <c r="D45" s="66" t="s">
        <v>229</v>
      </c>
      <c r="E45" s="66">
        <v>70</v>
      </c>
      <c r="F45" s="66" t="s">
        <v>227</v>
      </c>
      <c r="G45" s="67"/>
      <c r="H45" s="66"/>
      <c r="I45" s="86" t="s">
        <v>353</v>
      </c>
    </row>
    <row r="46" spans="1:9" ht="15" customHeight="1">
      <c r="A46" s="10"/>
      <c r="B46" s="19"/>
      <c r="C46" s="12" t="s">
        <v>327</v>
      </c>
      <c r="D46" s="69"/>
      <c r="E46" s="69"/>
      <c r="F46" s="69"/>
      <c r="G46" s="70"/>
      <c r="H46" s="69"/>
      <c r="I46" s="71"/>
    </row>
    <row r="47" spans="1:9" ht="15" customHeight="1">
      <c r="A47" s="10"/>
      <c r="B47" s="21"/>
      <c r="C47" s="12" t="s">
        <v>328</v>
      </c>
      <c r="D47" s="31"/>
      <c r="E47" s="31"/>
      <c r="F47" s="31"/>
      <c r="G47" s="85"/>
      <c r="H47" s="31"/>
      <c r="I47" s="72"/>
    </row>
    <row r="48" spans="1:9" ht="15" customHeight="1">
      <c r="A48" s="10"/>
      <c r="B48" s="15" t="s">
        <v>80</v>
      </c>
      <c r="C48" s="12" t="s">
        <v>81</v>
      </c>
      <c r="D48" s="12" t="s">
        <v>188</v>
      </c>
      <c r="E48" s="12">
        <v>40</v>
      </c>
      <c r="F48" s="12" t="s">
        <v>218</v>
      </c>
      <c r="G48" s="13" t="s">
        <v>309</v>
      </c>
      <c r="H48" s="12" t="s">
        <v>189</v>
      </c>
      <c r="I48" s="14"/>
    </row>
    <row r="49" spans="1:9" ht="15" customHeight="1">
      <c r="A49" s="10"/>
      <c r="B49" s="15" t="s">
        <v>82</v>
      </c>
      <c r="C49" s="12" t="s">
        <v>83</v>
      </c>
      <c r="D49" s="12" t="s">
        <v>203</v>
      </c>
      <c r="E49" s="12">
        <v>35</v>
      </c>
      <c r="F49" s="12" t="s">
        <v>204</v>
      </c>
      <c r="G49" s="13" t="s">
        <v>315</v>
      </c>
      <c r="H49" s="12" t="s">
        <v>173</v>
      </c>
      <c r="I49" s="14"/>
    </row>
    <row r="50" spans="1:9" ht="15" customHeight="1">
      <c r="A50" s="10"/>
      <c r="B50" s="15" t="s">
        <v>84</v>
      </c>
      <c r="C50" s="12" t="s">
        <v>85</v>
      </c>
      <c r="D50" s="12" t="s">
        <v>210</v>
      </c>
      <c r="E50" s="12">
        <v>45</v>
      </c>
      <c r="F50" s="12" t="s">
        <v>204</v>
      </c>
      <c r="G50" s="13" t="s">
        <v>313</v>
      </c>
      <c r="H50" s="12" t="s">
        <v>173</v>
      </c>
      <c r="I50" s="14"/>
    </row>
    <row r="51" spans="1:9" ht="15" customHeight="1">
      <c r="A51" s="10"/>
      <c r="B51" s="11" t="s">
        <v>86</v>
      </c>
      <c r="C51" s="66" t="s">
        <v>87</v>
      </c>
      <c r="D51" s="66" t="s">
        <v>207</v>
      </c>
      <c r="E51" s="66">
        <v>30</v>
      </c>
      <c r="F51" s="66" t="s">
        <v>218</v>
      </c>
      <c r="G51" s="67" t="s">
        <v>314</v>
      </c>
      <c r="H51" s="66" t="s">
        <v>173</v>
      </c>
      <c r="I51" s="68"/>
    </row>
    <row r="52" spans="1:9" ht="15" customHeight="1">
      <c r="A52" s="16" t="s">
        <v>88</v>
      </c>
      <c r="B52" s="17" t="s">
        <v>5</v>
      </c>
      <c r="C52" s="18"/>
      <c r="D52" s="18"/>
      <c r="E52" s="18">
        <f>E53+E54+E55</f>
        <v>115</v>
      </c>
      <c r="F52" s="18"/>
      <c r="G52" s="18"/>
      <c r="H52" s="17"/>
      <c r="I52" s="30"/>
    </row>
    <row r="53" spans="1:9" ht="15" customHeight="1">
      <c r="A53" s="10"/>
      <c r="B53" s="15" t="s">
        <v>97</v>
      </c>
      <c r="C53" s="12" t="s">
        <v>98</v>
      </c>
      <c r="D53" s="12" t="s">
        <v>198</v>
      </c>
      <c r="E53" s="12">
        <v>20</v>
      </c>
      <c r="F53" s="12" t="s">
        <v>184</v>
      </c>
      <c r="G53" s="13" t="s">
        <v>316</v>
      </c>
      <c r="H53" s="12" t="s">
        <v>173</v>
      </c>
      <c r="I53" s="14"/>
    </row>
    <row r="54" spans="1:9" ht="15" customHeight="1">
      <c r="A54" s="10"/>
      <c r="B54" s="15" t="s">
        <v>162</v>
      </c>
      <c r="C54" s="12" t="s">
        <v>163</v>
      </c>
      <c r="D54" s="12" t="s">
        <v>276</v>
      </c>
      <c r="E54" s="12">
        <v>60</v>
      </c>
      <c r="F54" s="12" t="s">
        <v>213</v>
      </c>
      <c r="G54" s="13" t="s">
        <v>317</v>
      </c>
      <c r="H54" s="12" t="s">
        <v>277</v>
      </c>
      <c r="I54" s="14"/>
    </row>
    <row r="55" spans="1:9" ht="15" customHeight="1">
      <c r="A55" s="23"/>
      <c r="B55" s="32" t="s">
        <v>99</v>
      </c>
      <c r="C55" s="26" t="s">
        <v>99</v>
      </c>
      <c r="D55" s="26" t="s">
        <v>208</v>
      </c>
      <c r="E55" s="26">
        <v>35</v>
      </c>
      <c r="F55" s="26" t="s">
        <v>217</v>
      </c>
      <c r="G55" s="27" t="s">
        <v>318</v>
      </c>
      <c r="H55" s="26" t="s">
        <v>173</v>
      </c>
      <c r="I55" s="28"/>
    </row>
    <row r="56" spans="1:9" ht="15" customHeight="1">
      <c r="A56" s="7" t="s">
        <v>100</v>
      </c>
      <c r="B56" s="8" t="s">
        <v>5</v>
      </c>
      <c r="C56" s="9"/>
      <c r="D56" s="9"/>
      <c r="E56" s="9">
        <f>E57</f>
        <v>350</v>
      </c>
      <c r="F56" s="9"/>
      <c r="G56" s="9"/>
      <c r="H56" s="8"/>
      <c r="I56" s="61"/>
    </row>
    <row r="57" spans="1:9" ht="15" customHeight="1">
      <c r="A57" s="10"/>
      <c r="B57" s="11" t="s">
        <v>106</v>
      </c>
      <c r="C57" s="12" t="s">
        <v>5</v>
      </c>
      <c r="D57" s="66" t="s">
        <v>172</v>
      </c>
      <c r="E57" s="66">
        <v>350</v>
      </c>
      <c r="F57" s="66" t="s">
        <v>219</v>
      </c>
      <c r="G57" s="67" t="s">
        <v>319</v>
      </c>
      <c r="H57" s="66" t="s">
        <v>173</v>
      </c>
      <c r="I57" s="68"/>
    </row>
    <row r="58" spans="1:9" ht="15" customHeight="1">
      <c r="A58" s="10"/>
      <c r="B58" s="19"/>
      <c r="C58" s="12" t="s">
        <v>101</v>
      </c>
      <c r="D58" s="69"/>
      <c r="E58" s="69"/>
      <c r="F58" s="69"/>
      <c r="G58" s="69"/>
      <c r="H58" s="69"/>
      <c r="I58" s="71"/>
    </row>
    <row r="59" spans="1:9" ht="15" customHeight="1">
      <c r="A59" s="10"/>
      <c r="B59" s="19"/>
      <c r="C59" s="12" t="s">
        <v>102</v>
      </c>
      <c r="D59" s="69"/>
      <c r="E59" s="69"/>
      <c r="F59" s="69"/>
      <c r="G59" s="69"/>
      <c r="H59" s="69"/>
      <c r="I59" s="71"/>
    </row>
    <row r="60" spans="1:9" ht="15" customHeight="1">
      <c r="A60" s="10"/>
      <c r="B60" s="19"/>
      <c r="C60" s="12" t="s">
        <v>103</v>
      </c>
      <c r="D60" s="69"/>
      <c r="E60" s="69"/>
      <c r="F60" s="69"/>
      <c r="G60" s="69"/>
      <c r="H60" s="69"/>
      <c r="I60" s="71"/>
    </row>
    <row r="61" spans="1:9" ht="15" customHeight="1">
      <c r="A61" s="10"/>
      <c r="B61" s="19"/>
      <c r="C61" s="12" t="s">
        <v>104</v>
      </c>
      <c r="D61" s="69"/>
      <c r="E61" s="69"/>
      <c r="F61" s="69"/>
      <c r="G61" s="69"/>
      <c r="H61" s="69"/>
      <c r="I61" s="71"/>
    </row>
    <row r="62" spans="1:9" ht="15" customHeight="1">
      <c r="A62" s="10"/>
      <c r="B62" s="19"/>
      <c r="C62" s="12" t="s">
        <v>105</v>
      </c>
      <c r="D62" s="69"/>
      <c r="E62" s="69"/>
      <c r="F62" s="69"/>
      <c r="G62" s="69"/>
      <c r="H62" s="69"/>
      <c r="I62" s="71"/>
    </row>
    <row r="63" spans="1:9" ht="15" customHeight="1">
      <c r="A63" s="10"/>
      <c r="B63" s="19"/>
      <c r="C63" s="12" t="s">
        <v>164</v>
      </c>
      <c r="D63" s="69"/>
      <c r="E63" s="69"/>
      <c r="F63" s="69"/>
      <c r="G63" s="69"/>
      <c r="H63" s="69"/>
      <c r="I63" s="71"/>
    </row>
    <row r="64" spans="1:9" ht="15" customHeight="1">
      <c r="A64" s="10"/>
      <c r="B64" s="19"/>
      <c r="C64" s="12" t="s">
        <v>165</v>
      </c>
      <c r="D64" s="31"/>
      <c r="E64" s="31"/>
      <c r="F64" s="31"/>
      <c r="G64" s="31"/>
      <c r="H64" s="31"/>
      <c r="I64" s="72"/>
    </row>
    <row r="65" spans="1:9" ht="15" customHeight="1">
      <c r="A65" s="16" t="s">
        <v>108</v>
      </c>
      <c r="B65" s="17" t="s">
        <v>5</v>
      </c>
      <c r="C65" s="18"/>
      <c r="D65" s="18"/>
      <c r="E65" s="18">
        <f>E66+E67</f>
        <v>130</v>
      </c>
      <c r="F65" s="18"/>
      <c r="G65" s="18"/>
      <c r="H65" s="17"/>
      <c r="I65" s="30"/>
    </row>
    <row r="66" spans="1:9" ht="15" customHeight="1">
      <c r="A66" s="22"/>
      <c r="B66" s="15" t="s">
        <v>109</v>
      </c>
      <c r="C66" s="12" t="s">
        <v>109</v>
      </c>
      <c r="D66" s="12" t="s">
        <v>179</v>
      </c>
      <c r="E66" s="12">
        <v>30</v>
      </c>
      <c r="F66" s="12" t="s">
        <v>211</v>
      </c>
      <c r="G66" s="13" t="s">
        <v>320</v>
      </c>
      <c r="H66" s="12" t="s">
        <v>173</v>
      </c>
      <c r="I66" s="14"/>
    </row>
    <row r="67" spans="1:9" ht="15" customHeight="1">
      <c r="A67" s="10"/>
      <c r="B67" s="11" t="s">
        <v>110</v>
      </c>
      <c r="C67" s="12" t="s">
        <v>5</v>
      </c>
      <c r="D67" s="66" t="s">
        <v>221</v>
      </c>
      <c r="E67" s="66">
        <v>100</v>
      </c>
      <c r="F67" s="66" t="s">
        <v>222</v>
      </c>
      <c r="G67" s="67"/>
      <c r="H67" s="66"/>
      <c r="I67" s="82" t="s">
        <v>323</v>
      </c>
    </row>
    <row r="68" spans="1:9" ht="15" customHeight="1">
      <c r="A68" s="10"/>
      <c r="B68" s="19"/>
      <c r="C68" s="12" t="s">
        <v>226</v>
      </c>
      <c r="D68" s="69"/>
      <c r="E68" s="69"/>
      <c r="F68" s="69"/>
      <c r="G68" s="69"/>
      <c r="H68" s="69"/>
      <c r="I68" s="71"/>
    </row>
    <row r="69" spans="1:9" ht="15" customHeight="1">
      <c r="A69" s="10"/>
      <c r="B69" s="19"/>
      <c r="C69" s="12" t="s">
        <v>223</v>
      </c>
      <c r="D69" s="69"/>
      <c r="E69" s="69"/>
      <c r="F69" s="69"/>
      <c r="G69" s="69"/>
      <c r="H69" s="69"/>
      <c r="I69" s="71"/>
    </row>
    <row r="70" spans="1:9" ht="15" customHeight="1">
      <c r="A70" s="10"/>
      <c r="B70" s="19"/>
      <c r="C70" s="12" t="s">
        <v>224</v>
      </c>
      <c r="D70" s="69"/>
      <c r="E70" s="69"/>
      <c r="F70" s="69"/>
      <c r="G70" s="69"/>
      <c r="H70" s="69"/>
      <c r="I70" s="71"/>
    </row>
    <row r="71" spans="1:9" ht="15" customHeight="1">
      <c r="A71" s="10"/>
      <c r="B71" s="19"/>
      <c r="C71" s="12" t="s">
        <v>225</v>
      </c>
      <c r="D71" s="31"/>
      <c r="E71" s="31"/>
      <c r="F71" s="31"/>
      <c r="G71" s="31"/>
      <c r="H71" s="31"/>
      <c r="I71" s="72"/>
    </row>
    <row r="72" spans="1:9" ht="15" customHeight="1">
      <c r="A72" s="16" t="s">
        <v>111</v>
      </c>
      <c r="B72" s="17" t="s">
        <v>5</v>
      </c>
      <c r="C72" s="18"/>
      <c r="D72" s="18"/>
      <c r="E72" s="18">
        <f>E73+E74</f>
        <v>68</v>
      </c>
      <c r="F72" s="18"/>
      <c r="G72" s="18"/>
      <c r="H72" s="17"/>
      <c r="I72" s="30"/>
    </row>
    <row r="73" spans="1:9" ht="15" customHeight="1">
      <c r="A73" s="22"/>
      <c r="B73" s="15" t="s">
        <v>112</v>
      </c>
      <c r="C73" s="12" t="s">
        <v>113</v>
      </c>
      <c r="D73" s="12" t="s">
        <v>185</v>
      </c>
      <c r="E73" s="12">
        <v>48</v>
      </c>
      <c r="F73" s="12" t="s">
        <v>184</v>
      </c>
      <c r="G73" s="13" t="s">
        <v>321</v>
      </c>
      <c r="H73" s="12" t="s">
        <v>186</v>
      </c>
      <c r="I73" s="14"/>
    </row>
    <row r="74" spans="1:9" ht="15" customHeight="1">
      <c r="A74" s="23"/>
      <c r="B74" s="24" t="s">
        <v>114</v>
      </c>
      <c r="C74" s="25" t="s">
        <v>115</v>
      </c>
      <c r="D74" s="26" t="s">
        <v>209</v>
      </c>
      <c r="E74" s="26">
        <v>20</v>
      </c>
      <c r="F74" s="26" t="s">
        <v>184</v>
      </c>
      <c r="G74" s="27" t="s">
        <v>322</v>
      </c>
      <c r="H74" s="26" t="s">
        <v>173</v>
      </c>
      <c r="I74" s="28"/>
    </row>
  </sheetData>
  <mergeCells count="1">
    <mergeCell ref="A3:C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0" orientation="portrait" r:id="rId1"/>
  <headerFooter alignWithMargins="0"/>
  <rowBreaks count="1" manualBreakCount="1">
    <brk id="55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75"/>
  <sheetViews>
    <sheetView showGridLines="0" view="pageBreakPreview" topLeftCell="A49" zoomScaleNormal="100" zoomScaleSheetLayoutView="100" workbookViewId="0">
      <selection activeCell="A2" sqref="A2"/>
    </sheetView>
  </sheetViews>
  <sheetFormatPr defaultColWidth="9" defaultRowHeight="14.85" customHeight="1"/>
  <cols>
    <col min="1" max="3" width="10.6640625" style="6" customWidth="1"/>
    <col min="4" max="18" width="7.109375" style="6" customWidth="1"/>
    <col min="19" max="16384" width="9" style="6"/>
  </cols>
  <sheetData>
    <row r="1" spans="1:18" s="2" customFormat="1" ht="14.85" customHeight="1">
      <c r="A1" s="1" t="s">
        <v>254</v>
      </c>
    </row>
    <row r="2" spans="1:18" ht="14.85" customHeight="1">
      <c r="A2" s="150" t="s">
        <v>0</v>
      </c>
      <c r="B2" s="143" t="s">
        <v>1</v>
      </c>
      <c r="C2" s="143" t="s">
        <v>2</v>
      </c>
      <c r="D2" s="143" t="s">
        <v>168</v>
      </c>
      <c r="E2" s="152" t="s">
        <v>272</v>
      </c>
      <c r="F2" s="143" t="s">
        <v>253</v>
      </c>
      <c r="G2" s="143"/>
      <c r="H2" s="143"/>
      <c r="I2" s="143"/>
      <c r="J2" s="143"/>
      <c r="K2" s="143"/>
      <c r="L2" s="143" t="s">
        <v>331</v>
      </c>
      <c r="M2" s="143" t="s">
        <v>220</v>
      </c>
      <c r="N2" s="143"/>
      <c r="O2" s="143"/>
      <c r="P2" s="143"/>
      <c r="Q2" s="143"/>
      <c r="R2" s="147"/>
    </row>
    <row r="3" spans="1:18" ht="14.85" customHeight="1" thickBot="1">
      <c r="A3" s="151"/>
      <c r="B3" s="144"/>
      <c r="C3" s="144"/>
      <c r="D3" s="144"/>
      <c r="E3" s="153"/>
      <c r="F3" s="64" t="s">
        <v>334</v>
      </c>
      <c r="G3" s="64" t="s">
        <v>120</v>
      </c>
      <c r="H3" s="64" t="s">
        <v>121</v>
      </c>
      <c r="I3" s="64" t="s">
        <v>147</v>
      </c>
      <c r="J3" s="64" t="s">
        <v>160</v>
      </c>
      <c r="K3" s="64" t="s">
        <v>161</v>
      </c>
      <c r="L3" s="144"/>
      <c r="M3" s="64" t="s">
        <v>334</v>
      </c>
      <c r="N3" s="64" t="s">
        <v>120</v>
      </c>
      <c r="O3" s="64" t="s">
        <v>121</v>
      </c>
      <c r="P3" s="64" t="s">
        <v>147</v>
      </c>
      <c r="Q3" s="64" t="s">
        <v>160</v>
      </c>
      <c r="R3" s="29" t="s">
        <v>161</v>
      </c>
    </row>
    <row r="4" spans="1:18" ht="14.85" customHeight="1" thickTop="1">
      <c r="A4" s="148" t="s">
        <v>116</v>
      </c>
      <c r="B4" s="149"/>
      <c r="C4" s="149"/>
      <c r="D4" s="87">
        <f t="shared" ref="D4:K4" si="0">D5+D9+D12+D18+D26+D29+D33+D43+D51+D57+D66+D73</f>
        <v>2011</v>
      </c>
      <c r="E4" s="87">
        <f t="shared" si="0"/>
        <v>3418</v>
      </c>
      <c r="F4" s="87">
        <f t="shared" si="0"/>
        <v>7574</v>
      </c>
      <c r="G4" s="87">
        <f t="shared" si="0"/>
        <v>7365</v>
      </c>
      <c r="H4" s="87">
        <f t="shared" si="0"/>
        <v>7282</v>
      </c>
      <c r="I4" s="87">
        <f t="shared" si="0"/>
        <v>7214</v>
      </c>
      <c r="J4" s="87">
        <f t="shared" si="0"/>
        <v>7136</v>
      </c>
      <c r="K4" s="87">
        <f t="shared" si="0"/>
        <v>7039</v>
      </c>
      <c r="L4" s="87"/>
      <c r="M4" s="87">
        <f t="shared" ref="M4:R4" si="1">M5+M9+M12+M18+M26+M29+M33+M43+M51+M57+M66+M73</f>
        <v>1515</v>
      </c>
      <c r="N4" s="87">
        <f t="shared" si="1"/>
        <v>1473</v>
      </c>
      <c r="O4" s="87">
        <f t="shared" si="1"/>
        <v>1458</v>
      </c>
      <c r="P4" s="87">
        <f t="shared" si="1"/>
        <v>1441</v>
      </c>
      <c r="Q4" s="87">
        <f t="shared" si="1"/>
        <v>1430</v>
      </c>
      <c r="R4" s="88">
        <f t="shared" si="1"/>
        <v>1407</v>
      </c>
    </row>
    <row r="5" spans="1:18" ht="14.85" customHeight="1">
      <c r="A5" s="16" t="s">
        <v>4</v>
      </c>
      <c r="B5" s="17" t="s">
        <v>5</v>
      </c>
      <c r="C5" s="17"/>
      <c r="D5" s="89">
        <f>D6+D7+D8</f>
        <v>120</v>
      </c>
      <c r="E5" s="89">
        <f>E6+E7+E8</f>
        <v>142</v>
      </c>
      <c r="F5" s="89">
        <f>F6+F7+F8</f>
        <v>353</v>
      </c>
      <c r="G5" s="89">
        <f t="shared" ref="G5:K5" si="2">G6+G7+G8</f>
        <v>342</v>
      </c>
      <c r="H5" s="89">
        <f t="shared" si="2"/>
        <v>338</v>
      </c>
      <c r="I5" s="89">
        <f t="shared" si="2"/>
        <v>335</v>
      </c>
      <c r="J5" s="89">
        <f t="shared" si="2"/>
        <v>333</v>
      </c>
      <c r="K5" s="89">
        <f t="shared" si="2"/>
        <v>328</v>
      </c>
      <c r="L5" s="89"/>
      <c r="M5" s="89">
        <f>M6+M7+M8</f>
        <v>70</v>
      </c>
      <c r="N5" s="89">
        <f t="shared" ref="N5:R5" si="3">N6+N7+N8</f>
        <v>68</v>
      </c>
      <c r="O5" s="89">
        <f t="shared" si="3"/>
        <v>68</v>
      </c>
      <c r="P5" s="89">
        <f t="shared" si="3"/>
        <v>68</v>
      </c>
      <c r="Q5" s="89">
        <f t="shared" si="3"/>
        <v>67</v>
      </c>
      <c r="R5" s="90">
        <f t="shared" si="3"/>
        <v>65</v>
      </c>
    </row>
    <row r="6" spans="1:18" ht="14.85" customHeight="1">
      <c r="A6" s="22"/>
      <c r="B6" s="15" t="s">
        <v>6</v>
      </c>
      <c r="C6" s="12" t="s">
        <v>127</v>
      </c>
      <c r="D6" s="91">
        <v>50</v>
      </c>
      <c r="E6" s="91">
        <f>VLOOKUP($C6,[3]계획인구!$C$1:$W$65536,6,FALSE)</f>
        <v>75</v>
      </c>
      <c r="F6" s="92">
        <f>VLOOKUP($C6,[3]처리인구!$C$1:$N$65536,7,FALSE)</f>
        <v>187</v>
      </c>
      <c r="G6" s="92">
        <f>VLOOKUP($C6,[3]처리인구!$C$1:$N$65536,8,FALSE)</f>
        <v>181</v>
      </c>
      <c r="H6" s="92">
        <f>VLOOKUP($C6,[3]처리인구!$C$1:$N$65536,9,FALSE)</f>
        <v>179</v>
      </c>
      <c r="I6" s="92">
        <f>VLOOKUP($C6,[3]처리인구!$C$1:$N$65536,10,FALSE)</f>
        <v>178</v>
      </c>
      <c r="J6" s="92">
        <f>VLOOKUP($C6,[3]처리인구!$C$1:$N$65536,11,FALSE)</f>
        <v>176</v>
      </c>
      <c r="K6" s="92">
        <f>VLOOKUP($C6,[3]처리인구!$C$1:$N$65536,12,FALSE)</f>
        <v>174</v>
      </c>
      <c r="L6" s="91">
        <v>200</v>
      </c>
      <c r="M6" s="92">
        <f>ROUND(F6*$L6/1000,0)</f>
        <v>37</v>
      </c>
      <c r="N6" s="92">
        <f t="shared" ref="N6:R8" si="4">ROUND(G6*$L6/1000,0)</f>
        <v>36</v>
      </c>
      <c r="O6" s="92">
        <f t="shared" si="4"/>
        <v>36</v>
      </c>
      <c r="P6" s="92">
        <f t="shared" si="4"/>
        <v>36</v>
      </c>
      <c r="Q6" s="92">
        <f t="shared" si="4"/>
        <v>35</v>
      </c>
      <c r="R6" s="93">
        <f t="shared" si="4"/>
        <v>35</v>
      </c>
    </row>
    <row r="7" spans="1:18" ht="14.85" customHeight="1">
      <c r="A7" s="10"/>
      <c r="B7" s="15" t="s">
        <v>7</v>
      </c>
      <c r="C7" s="12" t="s">
        <v>8</v>
      </c>
      <c r="D7" s="91">
        <v>35</v>
      </c>
      <c r="E7" s="91">
        <f>VLOOKUP($C7,[3]계획인구!$C$1:$W$65536,6,FALSE)</f>
        <v>33</v>
      </c>
      <c r="F7" s="92">
        <f>VLOOKUP($C7,[3]처리인구!$C$1:$N$65536,7,FALSE)</f>
        <v>94</v>
      </c>
      <c r="G7" s="92">
        <f>VLOOKUP($C7,[3]처리인구!$C$1:$N$65536,8,FALSE)</f>
        <v>91</v>
      </c>
      <c r="H7" s="92">
        <f>VLOOKUP($C7,[3]처리인구!$C$1:$N$65536,9,FALSE)</f>
        <v>90</v>
      </c>
      <c r="I7" s="92">
        <f>VLOOKUP($C7,[3]처리인구!$C$1:$N$65536,10,FALSE)</f>
        <v>89</v>
      </c>
      <c r="J7" s="92">
        <f>VLOOKUP($C7,[3]처리인구!$C$1:$N$65536,11,FALSE)</f>
        <v>89</v>
      </c>
      <c r="K7" s="92">
        <f>VLOOKUP($C7,[3]처리인구!$C$1:$N$65536,12,FALSE)</f>
        <v>87</v>
      </c>
      <c r="L7" s="91">
        <v>200</v>
      </c>
      <c r="M7" s="92">
        <f t="shared" ref="M7:M8" si="5">ROUND(F7*$L7/1000,0)</f>
        <v>19</v>
      </c>
      <c r="N7" s="92">
        <f t="shared" si="4"/>
        <v>18</v>
      </c>
      <c r="O7" s="92">
        <f t="shared" si="4"/>
        <v>18</v>
      </c>
      <c r="P7" s="92">
        <f t="shared" si="4"/>
        <v>18</v>
      </c>
      <c r="Q7" s="92">
        <f t="shared" si="4"/>
        <v>18</v>
      </c>
      <c r="R7" s="93">
        <f t="shared" si="4"/>
        <v>17</v>
      </c>
    </row>
    <row r="8" spans="1:18" ht="14.85" customHeight="1">
      <c r="A8" s="20"/>
      <c r="B8" s="15" t="s">
        <v>9</v>
      </c>
      <c r="C8" s="12" t="s">
        <v>10</v>
      </c>
      <c r="D8" s="91">
        <v>35</v>
      </c>
      <c r="E8" s="91">
        <f>VLOOKUP($C8,[3]계획인구!$C$1:$W$65536,6,FALSE)</f>
        <v>34</v>
      </c>
      <c r="F8" s="92">
        <f>VLOOKUP($C8,[3]처리인구!$C$1:$N$65536,7,FALSE)</f>
        <v>72</v>
      </c>
      <c r="G8" s="92">
        <f>VLOOKUP($C8,[3]처리인구!$C$1:$N$65536,8,FALSE)</f>
        <v>70</v>
      </c>
      <c r="H8" s="92">
        <f>VLOOKUP($C8,[3]처리인구!$C$1:$N$65536,9,FALSE)</f>
        <v>69</v>
      </c>
      <c r="I8" s="92">
        <f>VLOOKUP($C8,[3]처리인구!$C$1:$N$65536,10,FALSE)</f>
        <v>68</v>
      </c>
      <c r="J8" s="92">
        <f>VLOOKUP($C8,[3]처리인구!$C$1:$N$65536,11,FALSE)</f>
        <v>68</v>
      </c>
      <c r="K8" s="92">
        <f>VLOOKUP($C8,[3]처리인구!$C$1:$N$65536,12,FALSE)</f>
        <v>67</v>
      </c>
      <c r="L8" s="91">
        <v>200</v>
      </c>
      <c r="M8" s="92">
        <f t="shared" si="5"/>
        <v>14</v>
      </c>
      <c r="N8" s="92">
        <f t="shared" si="4"/>
        <v>14</v>
      </c>
      <c r="O8" s="92">
        <f t="shared" si="4"/>
        <v>14</v>
      </c>
      <c r="P8" s="92">
        <f t="shared" si="4"/>
        <v>14</v>
      </c>
      <c r="Q8" s="92">
        <f t="shared" si="4"/>
        <v>14</v>
      </c>
      <c r="R8" s="93">
        <f t="shared" si="4"/>
        <v>13</v>
      </c>
    </row>
    <row r="9" spans="1:18" ht="14.85" customHeight="1">
      <c r="A9" s="16" t="s">
        <v>11</v>
      </c>
      <c r="B9" s="17" t="s">
        <v>5</v>
      </c>
      <c r="C9" s="17"/>
      <c r="D9" s="89">
        <f>D10+D11</f>
        <v>85</v>
      </c>
      <c r="E9" s="89">
        <f t="shared" ref="E9:R9" si="6">E10+E11</f>
        <v>195</v>
      </c>
      <c r="F9" s="89">
        <f t="shared" si="6"/>
        <v>487</v>
      </c>
      <c r="G9" s="89">
        <f t="shared" si="6"/>
        <v>470</v>
      </c>
      <c r="H9" s="89">
        <f t="shared" si="6"/>
        <v>462</v>
      </c>
      <c r="I9" s="89">
        <f t="shared" si="6"/>
        <v>460</v>
      </c>
      <c r="J9" s="89">
        <f t="shared" si="6"/>
        <v>457</v>
      </c>
      <c r="K9" s="89">
        <f t="shared" si="6"/>
        <v>452</v>
      </c>
      <c r="L9" s="89"/>
      <c r="M9" s="89">
        <f t="shared" si="6"/>
        <v>97</v>
      </c>
      <c r="N9" s="89">
        <f t="shared" si="6"/>
        <v>94</v>
      </c>
      <c r="O9" s="89">
        <f t="shared" si="6"/>
        <v>93</v>
      </c>
      <c r="P9" s="89">
        <f t="shared" si="6"/>
        <v>92</v>
      </c>
      <c r="Q9" s="89">
        <f t="shared" si="6"/>
        <v>91</v>
      </c>
      <c r="R9" s="90">
        <f t="shared" si="6"/>
        <v>90</v>
      </c>
    </row>
    <row r="10" spans="1:18" ht="14.85" customHeight="1">
      <c r="A10" s="10"/>
      <c r="B10" s="15" t="s">
        <v>13</v>
      </c>
      <c r="C10" s="12" t="s">
        <v>13</v>
      </c>
      <c r="D10" s="91">
        <v>40</v>
      </c>
      <c r="E10" s="91">
        <f>VLOOKUP($C10,[3]계획인구!$C$1:$W$65536,6,FALSE)</f>
        <v>119</v>
      </c>
      <c r="F10" s="92">
        <f>VLOOKUP($C10,[3]처리인구!$C$1:$N$65536,7,FALSE)</f>
        <v>286</v>
      </c>
      <c r="G10" s="92">
        <f>VLOOKUP($C10,[3]처리인구!$C$1:$N$65536,8,FALSE)</f>
        <v>278</v>
      </c>
      <c r="H10" s="92">
        <f>VLOOKUP($C10,[3]처리인구!$C$1:$N$65536,9,FALSE)</f>
        <v>274</v>
      </c>
      <c r="I10" s="92">
        <f>VLOOKUP($C10,[3]처리인구!$C$1:$N$65536,10,FALSE)</f>
        <v>272</v>
      </c>
      <c r="J10" s="92">
        <f>VLOOKUP($C10,[3]처리인구!$C$1:$N$65536,11,FALSE)</f>
        <v>270</v>
      </c>
      <c r="K10" s="92">
        <f>VLOOKUP($C10,[3]처리인구!$C$1:$N$65536,12,FALSE)</f>
        <v>266</v>
      </c>
      <c r="L10" s="91">
        <v>200</v>
      </c>
      <c r="M10" s="92">
        <f t="shared" ref="M10:R11" si="7">ROUND(F10*$L10/1000,0)</f>
        <v>57</v>
      </c>
      <c r="N10" s="92">
        <f t="shared" si="7"/>
        <v>56</v>
      </c>
      <c r="O10" s="92">
        <f t="shared" si="7"/>
        <v>55</v>
      </c>
      <c r="P10" s="92">
        <f t="shared" si="7"/>
        <v>54</v>
      </c>
      <c r="Q10" s="92">
        <f t="shared" si="7"/>
        <v>54</v>
      </c>
      <c r="R10" s="93">
        <f t="shared" si="7"/>
        <v>53</v>
      </c>
    </row>
    <row r="11" spans="1:18" ht="14.85" customHeight="1">
      <c r="A11" s="20"/>
      <c r="B11" s="15" t="s">
        <v>14</v>
      </c>
      <c r="C11" s="12" t="s">
        <v>15</v>
      </c>
      <c r="D11" s="91">
        <v>45</v>
      </c>
      <c r="E11" s="91">
        <f>VLOOKUP($C11,[3]계획인구!$C$1:$W$65536,6,FALSE)</f>
        <v>76</v>
      </c>
      <c r="F11" s="92">
        <f>VLOOKUP($C11,[3]처리인구!$C$1:$N$65536,7,FALSE)</f>
        <v>201</v>
      </c>
      <c r="G11" s="92">
        <f>VLOOKUP($C11,[3]처리인구!$C$1:$N$65536,8,FALSE)</f>
        <v>192</v>
      </c>
      <c r="H11" s="92">
        <f>VLOOKUP($C11,[3]처리인구!$C$1:$N$65536,9,FALSE)</f>
        <v>188</v>
      </c>
      <c r="I11" s="92">
        <f>VLOOKUP($C11,[3]처리인구!$C$1:$N$65536,10,FALSE)</f>
        <v>188</v>
      </c>
      <c r="J11" s="92">
        <f>VLOOKUP($C11,[3]처리인구!$C$1:$N$65536,11,FALSE)</f>
        <v>187</v>
      </c>
      <c r="K11" s="92">
        <f>VLOOKUP($C11,[3]처리인구!$C$1:$N$65536,12,FALSE)</f>
        <v>186</v>
      </c>
      <c r="L11" s="91">
        <v>200</v>
      </c>
      <c r="M11" s="92">
        <f t="shared" si="7"/>
        <v>40</v>
      </c>
      <c r="N11" s="92">
        <f t="shared" si="7"/>
        <v>38</v>
      </c>
      <c r="O11" s="92">
        <f t="shared" si="7"/>
        <v>38</v>
      </c>
      <c r="P11" s="92">
        <f t="shared" si="7"/>
        <v>38</v>
      </c>
      <c r="Q11" s="92">
        <f t="shared" si="7"/>
        <v>37</v>
      </c>
      <c r="R11" s="93">
        <f t="shared" si="7"/>
        <v>37</v>
      </c>
    </row>
    <row r="12" spans="1:18" ht="14.85" customHeight="1">
      <c r="A12" s="16" t="s">
        <v>16</v>
      </c>
      <c r="B12" s="17" t="s">
        <v>5</v>
      </c>
      <c r="C12" s="17"/>
      <c r="D12" s="89">
        <f>D13</f>
        <v>180</v>
      </c>
      <c r="E12" s="89">
        <f>E13</f>
        <v>318</v>
      </c>
      <c r="F12" s="89">
        <f>F13</f>
        <v>625</v>
      </c>
      <c r="G12" s="89">
        <f t="shared" ref="G12:K12" si="8">G13</f>
        <v>606</v>
      </c>
      <c r="H12" s="89">
        <f t="shared" si="8"/>
        <v>600</v>
      </c>
      <c r="I12" s="89">
        <f t="shared" si="8"/>
        <v>594</v>
      </c>
      <c r="J12" s="89">
        <f t="shared" si="8"/>
        <v>590</v>
      </c>
      <c r="K12" s="89">
        <f t="shared" si="8"/>
        <v>581</v>
      </c>
      <c r="L12" s="89"/>
      <c r="M12" s="89">
        <f>M13</f>
        <v>125</v>
      </c>
      <c r="N12" s="89">
        <f t="shared" ref="N12:R12" si="9">N13</f>
        <v>121</v>
      </c>
      <c r="O12" s="89">
        <f t="shared" si="9"/>
        <v>120</v>
      </c>
      <c r="P12" s="89">
        <f t="shared" si="9"/>
        <v>119</v>
      </c>
      <c r="Q12" s="89">
        <f t="shared" si="9"/>
        <v>118</v>
      </c>
      <c r="R12" s="90">
        <f t="shared" si="9"/>
        <v>117</v>
      </c>
    </row>
    <row r="13" spans="1:18" ht="14.85" customHeight="1">
      <c r="A13" s="22"/>
      <c r="B13" s="11" t="s">
        <v>17</v>
      </c>
      <c r="C13" s="12" t="s">
        <v>5</v>
      </c>
      <c r="D13" s="94">
        <v>180</v>
      </c>
      <c r="E13" s="92">
        <f>SUM(E14:E17)</f>
        <v>318</v>
      </c>
      <c r="F13" s="92">
        <f>SUM(F14:F17)</f>
        <v>625</v>
      </c>
      <c r="G13" s="92">
        <f t="shared" ref="G13:K13" si="10">SUM(G14:G17)</f>
        <v>606</v>
      </c>
      <c r="H13" s="92">
        <f t="shared" si="10"/>
        <v>600</v>
      </c>
      <c r="I13" s="92">
        <f t="shared" si="10"/>
        <v>594</v>
      </c>
      <c r="J13" s="92">
        <f t="shared" si="10"/>
        <v>590</v>
      </c>
      <c r="K13" s="92">
        <f t="shared" si="10"/>
        <v>581</v>
      </c>
      <c r="L13" s="91"/>
      <c r="M13" s="92">
        <f>SUM(M14:M17)</f>
        <v>125</v>
      </c>
      <c r="N13" s="92">
        <f t="shared" ref="N13:R13" si="11">SUM(N14:N17)</f>
        <v>121</v>
      </c>
      <c r="O13" s="92">
        <f t="shared" si="11"/>
        <v>120</v>
      </c>
      <c r="P13" s="92">
        <f t="shared" si="11"/>
        <v>119</v>
      </c>
      <c r="Q13" s="92">
        <f t="shared" si="11"/>
        <v>118</v>
      </c>
      <c r="R13" s="93">
        <f t="shared" si="11"/>
        <v>117</v>
      </c>
    </row>
    <row r="14" spans="1:18" ht="14.85" customHeight="1">
      <c r="A14" s="10"/>
      <c r="B14" s="19"/>
      <c r="C14" s="12" t="s">
        <v>18</v>
      </c>
      <c r="D14" s="102"/>
      <c r="E14" s="91">
        <f>VLOOKUP($C14,[3]계획인구!$C$1:$W$65536,6,FALSE)</f>
        <v>148</v>
      </c>
      <c r="F14" s="92">
        <f>VLOOKUP($C14,[3]처리인구!$C$1:$N$65536,7,FALSE)</f>
        <v>300</v>
      </c>
      <c r="G14" s="92">
        <f>VLOOKUP($C14,[3]처리인구!$C$1:$N$65536,8,FALSE)</f>
        <v>291</v>
      </c>
      <c r="H14" s="92">
        <f>VLOOKUP($C14,[3]처리인구!$C$1:$N$65536,9,FALSE)</f>
        <v>288</v>
      </c>
      <c r="I14" s="92">
        <f>VLOOKUP($C14,[3]처리인구!$C$1:$N$65536,10,FALSE)</f>
        <v>285</v>
      </c>
      <c r="J14" s="92">
        <f>VLOOKUP($C14,[3]처리인구!$C$1:$N$65536,11,FALSE)</f>
        <v>283</v>
      </c>
      <c r="K14" s="92">
        <f>VLOOKUP($C14,[3]처리인구!$C$1:$N$65536,12,FALSE)</f>
        <v>279</v>
      </c>
      <c r="L14" s="91">
        <v>200</v>
      </c>
      <c r="M14" s="92">
        <f t="shared" ref="M14:R17" si="12">ROUND(F14*$L14/1000,0)</f>
        <v>60</v>
      </c>
      <c r="N14" s="92">
        <f t="shared" si="12"/>
        <v>58</v>
      </c>
      <c r="O14" s="92">
        <f t="shared" si="12"/>
        <v>58</v>
      </c>
      <c r="P14" s="92">
        <f t="shared" si="12"/>
        <v>57</v>
      </c>
      <c r="Q14" s="92">
        <f t="shared" si="12"/>
        <v>57</v>
      </c>
      <c r="R14" s="93">
        <f t="shared" si="12"/>
        <v>56</v>
      </c>
    </row>
    <row r="15" spans="1:18" ht="14.85" customHeight="1">
      <c r="A15" s="10"/>
      <c r="B15" s="19"/>
      <c r="C15" s="12" t="s">
        <v>19</v>
      </c>
      <c r="D15" s="102"/>
      <c r="E15" s="91">
        <f>VLOOKUP($C15,[3]계획인구!$C$1:$W$65536,6,FALSE)</f>
        <v>139</v>
      </c>
      <c r="F15" s="92">
        <f>VLOOKUP($C15,[3]처리인구!$C$1:$N$65536,7,FALSE)</f>
        <v>283</v>
      </c>
      <c r="G15" s="92">
        <f>VLOOKUP($C15,[3]처리인구!$C$1:$N$65536,8,FALSE)</f>
        <v>275</v>
      </c>
      <c r="H15" s="92">
        <f>VLOOKUP($C15,[3]처리인구!$C$1:$N$65536,9,FALSE)</f>
        <v>272</v>
      </c>
      <c r="I15" s="92">
        <f>VLOOKUP($C15,[3]처리인구!$C$1:$N$65536,10,FALSE)</f>
        <v>269</v>
      </c>
      <c r="J15" s="92">
        <f>VLOOKUP($C15,[3]처리인구!$C$1:$N$65536,11,FALSE)</f>
        <v>267</v>
      </c>
      <c r="K15" s="92">
        <f>VLOOKUP($C15,[3]처리인구!$C$1:$N$65536,12,FALSE)</f>
        <v>263</v>
      </c>
      <c r="L15" s="91">
        <v>200</v>
      </c>
      <c r="M15" s="92">
        <f t="shared" si="12"/>
        <v>57</v>
      </c>
      <c r="N15" s="92">
        <f t="shared" si="12"/>
        <v>55</v>
      </c>
      <c r="O15" s="92">
        <f t="shared" si="12"/>
        <v>54</v>
      </c>
      <c r="P15" s="92">
        <f t="shared" si="12"/>
        <v>54</v>
      </c>
      <c r="Q15" s="92">
        <f t="shared" si="12"/>
        <v>53</v>
      </c>
      <c r="R15" s="93">
        <f t="shared" si="12"/>
        <v>53</v>
      </c>
    </row>
    <row r="16" spans="1:18" ht="14.85" customHeight="1">
      <c r="A16" s="10"/>
      <c r="B16" s="19"/>
      <c r="C16" s="12" t="s">
        <v>20</v>
      </c>
      <c r="D16" s="102"/>
      <c r="E16" s="91">
        <f>VLOOKUP($C16,[3]계획인구!$C$1:$W$65536,6,FALSE)</f>
        <v>12</v>
      </c>
      <c r="F16" s="92">
        <f>VLOOKUP($C16,[3]처리인구!$C$1:$N$65536,7,FALSE)</f>
        <v>17</v>
      </c>
      <c r="G16" s="92">
        <f>VLOOKUP($C16,[3]처리인구!$C$1:$N$65536,8,FALSE)</f>
        <v>16</v>
      </c>
      <c r="H16" s="92">
        <f>VLOOKUP($C16,[3]처리인구!$C$1:$N$65536,9,FALSE)</f>
        <v>16</v>
      </c>
      <c r="I16" s="92">
        <f>VLOOKUP($C16,[3]처리인구!$C$1:$N$65536,10,FALSE)</f>
        <v>16</v>
      </c>
      <c r="J16" s="92">
        <f>VLOOKUP($C16,[3]처리인구!$C$1:$N$65536,11,FALSE)</f>
        <v>16</v>
      </c>
      <c r="K16" s="92">
        <f>VLOOKUP($C16,[3]처리인구!$C$1:$N$65536,12,FALSE)</f>
        <v>16</v>
      </c>
      <c r="L16" s="91">
        <v>200</v>
      </c>
      <c r="M16" s="92">
        <f t="shared" si="12"/>
        <v>3</v>
      </c>
      <c r="N16" s="92">
        <f t="shared" si="12"/>
        <v>3</v>
      </c>
      <c r="O16" s="92">
        <f t="shared" si="12"/>
        <v>3</v>
      </c>
      <c r="P16" s="92">
        <f t="shared" si="12"/>
        <v>3</v>
      </c>
      <c r="Q16" s="92">
        <f t="shared" si="12"/>
        <v>3</v>
      </c>
      <c r="R16" s="93">
        <f t="shared" si="12"/>
        <v>3</v>
      </c>
    </row>
    <row r="17" spans="1:18" ht="14.85" customHeight="1">
      <c r="A17" s="20"/>
      <c r="B17" s="21"/>
      <c r="C17" s="12" t="s">
        <v>21</v>
      </c>
      <c r="D17" s="97"/>
      <c r="E17" s="91">
        <f>VLOOKUP($C17,[3]계획인구!$C$1:$W$65536,6,FALSE)</f>
        <v>19</v>
      </c>
      <c r="F17" s="92">
        <f>VLOOKUP($C17,[3]처리인구!$C$1:$N$65536,7,FALSE)</f>
        <v>25</v>
      </c>
      <c r="G17" s="92">
        <f>VLOOKUP($C17,[3]처리인구!$C$1:$N$65536,8,FALSE)</f>
        <v>24</v>
      </c>
      <c r="H17" s="92">
        <f>VLOOKUP($C17,[3]처리인구!$C$1:$N$65536,9,FALSE)</f>
        <v>24</v>
      </c>
      <c r="I17" s="92">
        <f>VLOOKUP($C17,[3]처리인구!$C$1:$N$65536,10,FALSE)</f>
        <v>24</v>
      </c>
      <c r="J17" s="92">
        <f>VLOOKUP($C17,[3]처리인구!$C$1:$N$65536,11,FALSE)</f>
        <v>24</v>
      </c>
      <c r="K17" s="92">
        <f>VLOOKUP($C17,[3]처리인구!$C$1:$N$65536,12,FALSE)</f>
        <v>23</v>
      </c>
      <c r="L17" s="91">
        <v>200</v>
      </c>
      <c r="M17" s="92">
        <f t="shared" si="12"/>
        <v>5</v>
      </c>
      <c r="N17" s="92">
        <f t="shared" si="12"/>
        <v>5</v>
      </c>
      <c r="O17" s="92">
        <f t="shared" si="12"/>
        <v>5</v>
      </c>
      <c r="P17" s="92">
        <f t="shared" si="12"/>
        <v>5</v>
      </c>
      <c r="Q17" s="92">
        <f t="shared" si="12"/>
        <v>5</v>
      </c>
      <c r="R17" s="93">
        <f t="shared" si="12"/>
        <v>5</v>
      </c>
    </row>
    <row r="18" spans="1:18" ht="14.85" customHeight="1">
      <c r="A18" s="16" t="s">
        <v>24</v>
      </c>
      <c r="B18" s="17" t="s">
        <v>5</v>
      </c>
      <c r="C18" s="17"/>
      <c r="D18" s="89">
        <f t="shared" ref="D18:K18" si="13">D19+D24+D25</f>
        <v>294</v>
      </c>
      <c r="E18" s="89">
        <f t="shared" si="13"/>
        <v>628</v>
      </c>
      <c r="F18" s="89">
        <f t="shared" si="13"/>
        <v>1490</v>
      </c>
      <c r="G18" s="89">
        <f t="shared" si="13"/>
        <v>1446</v>
      </c>
      <c r="H18" s="89">
        <f t="shared" si="13"/>
        <v>1430</v>
      </c>
      <c r="I18" s="89">
        <f t="shared" si="13"/>
        <v>1417</v>
      </c>
      <c r="J18" s="89">
        <f t="shared" si="13"/>
        <v>1405</v>
      </c>
      <c r="K18" s="89">
        <f t="shared" si="13"/>
        <v>1384</v>
      </c>
      <c r="L18" s="89"/>
      <c r="M18" s="89">
        <f t="shared" ref="M18:R18" si="14">M19+M24+M25</f>
        <v>299</v>
      </c>
      <c r="N18" s="89">
        <f t="shared" si="14"/>
        <v>290</v>
      </c>
      <c r="O18" s="89">
        <f t="shared" si="14"/>
        <v>286</v>
      </c>
      <c r="P18" s="89">
        <f t="shared" si="14"/>
        <v>283</v>
      </c>
      <c r="Q18" s="89">
        <f t="shared" si="14"/>
        <v>282</v>
      </c>
      <c r="R18" s="90">
        <f t="shared" si="14"/>
        <v>277</v>
      </c>
    </row>
    <row r="19" spans="1:18" ht="14.85" customHeight="1">
      <c r="A19" s="22"/>
      <c r="B19" s="11" t="s">
        <v>27</v>
      </c>
      <c r="C19" s="12" t="s">
        <v>5</v>
      </c>
      <c r="D19" s="94">
        <v>220</v>
      </c>
      <c r="E19" s="92">
        <f t="shared" ref="E19:K19" si="15">SUM(E20:E23)</f>
        <v>470</v>
      </c>
      <c r="F19" s="92">
        <f t="shared" si="15"/>
        <v>1127</v>
      </c>
      <c r="G19" s="92">
        <f t="shared" si="15"/>
        <v>1094</v>
      </c>
      <c r="H19" s="92">
        <f t="shared" si="15"/>
        <v>1082</v>
      </c>
      <c r="I19" s="92">
        <f t="shared" si="15"/>
        <v>1072</v>
      </c>
      <c r="J19" s="92">
        <f t="shared" si="15"/>
        <v>1062</v>
      </c>
      <c r="K19" s="92">
        <f t="shared" si="15"/>
        <v>1047</v>
      </c>
      <c r="L19" s="91"/>
      <c r="M19" s="92">
        <f t="shared" ref="M19:R19" si="16">SUM(M20:M23)</f>
        <v>226</v>
      </c>
      <c r="N19" s="92">
        <f t="shared" si="16"/>
        <v>219</v>
      </c>
      <c r="O19" s="92">
        <f t="shared" si="16"/>
        <v>217</v>
      </c>
      <c r="P19" s="92">
        <f t="shared" si="16"/>
        <v>214</v>
      </c>
      <c r="Q19" s="92">
        <f t="shared" si="16"/>
        <v>213</v>
      </c>
      <c r="R19" s="93">
        <f t="shared" si="16"/>
        <v>210</v>
      </c>
    </row>
    <row r="20" spans="1:18" ht="14.85" customHeight="1">
      <c r="A20" s="10"/>
      <c r="B20" s="19"/>
      <c r="C20" s="12" t="s">
        <v>25</v>
      </c>
      <c r="D20" s="102"/>
      <c r="E20" s="91">
        <f>VLOOKUP($C20,[3]계획인구!$C$1:$W$65536,6,FALSE)</f>
        <v>140</v>
      </c>
      <c r="F20" s="92">
        <f>VLOOKUP($C20,[3]처리인구!$C$1:$N$65536,7,FALSE)</f>
        <v>348</v>
      </c>
      <c r="G20" s="92">
        <f>VLOOKUP($C20,[3]처리인구!$C$1:$N$65536,8,FALSE)</f>
        <v>338</v>
      </c>
      <c r="H20" s="92">
        <f>VLOOKUP($C20,[3]처리인구!$C$1:$N$65536,9,FALSE)</f>
        <v>334</v>
      </c>
      <c r="I20" s="92">
        <f>VLOOKUP($C20,[3]처리인구!$C$1:$N$65536,10,FALSE)</f>
        <v>331</v>
      </c>
      <c r="J20" s="92">
        <f>VLOOKUP($C20,[3]처리인구!$C$1:$N$65536,11,FALSE)</f>
        <v>328</v>
      </c>
      <c r="K20" s="92">
        <f>VLOOKUP($C20,[3]처리인구!$C$1:$N$65536,12,FALSE)</f>
        <v>323</v>
      </c>
      <c r="L20" s="91">
        <v>200</v>
      </c>
      <c r="M20" s="92">
        <f t="shared" ref="M20:R25" si="17">ROUND(F20*$L20/1000,0)</f>
        <v>70</v>
      </c>
      <c r="N20" s="92">
        <f t="shared" si="17"/>
        <v>68</v>
      </c>
      <c r="O20" s="92">
        <f t="shared" si="17"/>
        <v>67</v>
      </c>
      <c r="P20" s="92">
        <f t="shared" si="17"/>
        <v>66</v>
      </c>
      <c r="Q20" s="92">
        <f t="shared" si="17"/>
        <v>66</v>
      </c>
      <c r="R20" s="93">
        <f t="shared" si="17"/>
        <v>65</v>
      </c>
    </row>
    <row r="21" spans="1:18" ht="14.85" customHeight="1">
      <c r="A21" s="10"/>
      <c r="B21" s="19"/>
      <c r="C21" s="12" t="s">
        <v>41</v>
      </c>
      <c r="D21" s="102"/>
      <c r="E21" s="91">
        <f>VLOOKUP($C21,[3]계획인구!$C$1:$W$65536,6,FALSE)</f>
        <v>130</v>
      </c>
      <c r="F21" s="92">
        <f>VLOOKUP($C21,[3]처리인구!$C$1:$N$65536,7,FALSE)</f>
        <v>284</v>
      </c>
      <c r="G21" s="92">
        <f>VLOOKUP($C21,[3]처리인구!$C$1:$N$65536,8,FALSE)</f>
        <v>276</v>
      </c>
      <c r="H21" s="92">
        <f>VLOOKUP($C21,[3]처리인구!$C$1:$N$65536,9,FALSE)</f>
        <v>273</v>
      </c>
      <c r="I21" s="92">
        <f>VLOOKUP($C21,[3]처리인구!$C$1:$N$65536,10,FALSE)</f>
        <v>270</v>
      </c>
      <c r="J21" s="92">
        <f>VLOOKUP($C21,[3]처리인구!$C$1:$N$65536,11,FALSE)</f>
        <v>268</v>
      </c>
      <c r="K21" s="92">
        <f>VLOOKUP($C21,[3]처리인구!$C$1:$N$65536,12,FALSE)</f>
        <v>264</v>
      </c>
      <c r="L21" s="91">
        <v>200</v>
      </c>
      <c r="M21" s="92">
        <f t="shared" si="17"/>
        <v>57</v>
      </c>
      <c r="N21" s="92">
        <f t="shared" si="17"/>
        <v>55</v>
      </c>
      <c r="O21" s="92">
        <f t="shared" si="17"/>
        <v>55</v>
      </c>
      <c r="P21" s="92">
        <f t="shared" si="17"/>
        <v>54</v>
      </c>
      <c r="Q21" s="92">
        <f t="shared" si="17"/>
        <v>54</v>
      </c>
      <c r="R21" s="93">
        <f t="shared" si="17"/>
        <v>53</v>
      </c>
    </row>
    <row r="22" spans="1:18" ht="14.85" customHeight="1">
      <c r="A22" s="10"/>
      <c r="B22" s="19"/>
      <c r="C22" s="12" t="s">
        <v>26</v>
      </c>
      <c r="D22" s="102"/>
      <c r="E22" s="91">
        <f>VLOOKUP($C22,[3]계획인구!$C$1:$W$65536,6,FALSE)</f>
        <v>73</v>
      </c>
      <c r="F22" s="92">
        <f>VLOOKUP($C22,[3]처리인구!$C$1:$N$65536,7,FALSE)</f>
        <v>188</v>
      </c>
      <c r="G22" s="92">
        <f>VLOOKUP($C22,[3]처리인구!$C$1:$N$65536,8,FALSE)</f>
        <v>182</v>
      </c>
      <c r="H22" s="92">
        <f>VLOOKUP($C22,[3]처리인구!$C$1:$N$65536,9,FALSE)</f>
        <v>180</v>
      </c>
      <c r="I22" s="92">
        <f>VLOOKUP($C22,[3]처리인구!$C$1:$N$65536,10,FALSE)</f>
        <v>179</v>
      </c>
      <c r="J22" s="92">
        <f>VLOOKUP($C22,[3]처리인구!$C$1:$N$65536,11,FALSE)</f>
        <v>177</v>
      </c>
      <c r="K22" s="92">
        <f>VLOOKUP($C22,[3]처리인구!$C$1:$N$65536,12,FALSE)</f>
        <v>175</v>
      </c>
      <c r="L22" s="91">
        <v>200</v>
      </c>
      <c r="M22" s="92">
        <f t="shared" si="17"/>
        <v>38</v>
      </c>
      <c r="N22" s="92">
        <f t="shared" si="17"/>
        <v>36</v>
      </c>
      <c r="O22" s="92">
        <f t="shared" si="17"/>
        <v>36</v>
      </c>
      <c r="P22" s="92">
        <f t="shared" si="17"/>
        <v>36</v>
      </c>
      <c r="Q22" s="92">
        <f t="shared" si="17"/>
        <v>35</v>
      </c>
      <c r="R22" s="93">
        <f t="shared" si="17"/>
        <v>35</v>
      </c>
    </row>
    <row r="23" spans="1:18" ht="14.85" customHeight="1">
      <c r="A23" s="10"/>
      <c r="B23" s="19"/>
      <c r="C23" s="12" t="s">
        <v>27</v>
      </c>
      <c r="D23" s="102"/>
      <c r="E23" s="91">
        <f>VLOOKUP($C23,[3]계획인구!$C$1:$W$65536,6,FALSE)</f>
        <v>127</v>
      </c>
      <c r="F23" s="92">
        <f>VLOOKUP($C23,[3]처리인구!$C$1:$N$65536,7,FALSE)</f>
        <v>307</v>
      </c>
      <c r="G23" s="92">
        <f>VLOOKUP($C23,[3]처리인구!$C$1:$N$65536,8,FALSE)</f>
        <v>298</v>
      </c>
      <c r="H23" s="92">
        <f>VLOOKUP($C23,[3]처리인구!$C$1:$N$65536,9,FALSE)</f>
        <v>295</v>
      </c>
      <c r="I23" s="92">
        <f>VLOOKUP($C23,[3]처리인구!$C$1:$N$65536,10,FALSE)</f>
        <v>292</v>
      </c>
      <c r="J23" s="92">
        <f>VLOOKUP($C23,[3]처리인구!$C$1:$N$65536,11,FALSE)</f>
        <v>289</v>
      </c>
      <c r="K23" s="92">
        <f>VLOOKUP($C23,[3]처리인구!$C$1:$N$65536,12,FALSE)</f>
        <v>285</v>
      </c>
      <c r="L23" s="91">
        <v>200</v>
      </c>
      <c r="M23" s="92">
        <f t="shared" si="17"/>
        <v>61</v>
      </c>
      <c r="N23" s="92">
        <f t="shared" si="17"/>
        <v>60</v>
      </c>
      <c r="O23" s="92">
        <f t="shared" si="17"/>
        <v>59</v>
      </c>
      <c r="P23" s="92">
        <f t="shared" si="17"/>
        <v>58</v>
      </c>
      <c r="Q23" s="92">
        <f t="shared" si="17"/>
        <v>58</v>
      </c>
      <c r="R23" s="93">
        <f t="shared" si="17"/>
        <v>57</v>
      </c>
    </row>
    <row r="24" spans="1:18" ht="14.85" customHeight="1">
      <c r="A24" s="10"/>
      <c r="B24" s="15" t="s">
        <v>28</v>
      </c>
      <c r="C24" s="12" t="s">
        <v>28</v>
      </c>
      <c r="D24" s="91">
        <v>40</v>
      </c>
      <c r="E24" s="91">
        <f>VLOOKUP($C24,[3]계획인구!$C$1:$W$65536,6,FALSE)</f>
        <v>88</v>
      </c>
      <c r="F24" s="92">
        <f>VLOOKUP($C24,[3]처리인구!$C$1:$N$65536,7,FALSE)</f>
        <v>199</v>
      </c>
      <c r="G24" s="92">
        <f>VLOOKUP($C24,[3]처리인구!$C$1:$N$65536,8,FALSE)</f>
        <v>193</v>
      </c>
      <c r="H24" s="92">
        <f>VLOOKUP($C24,[3]처리인구!$C$1:$N$65536,9,FALSE)</f>
        <v>191</v>
      </c>
      <c r="I24" s="92">
        <f>VLOOKUP($C24,[3]처리인구!$C$1:$N$65536,10,FALSE)</f>
        <v>189</v>
      </c>
      <c r="J24" s="92">
        <f>VLOOKUP($C24,[3]처리인구!$C$1:$N$65536,11,FALSE)</f>
        <v>188</v>
      </c>
      <c r="K24" s="92">
        <f>VLOOKUP($C24,[3]처리인구!$C$1:$N$65536,12,FALSE)</f>
        <v>185</v>
      </c>
      <c r="L24" s="91">
        <v>200</v>
      </c>
      <c r="M24" s="92">
        <f t="shared" si="17"/>
        <v>40</v>
      </c>
      <c r="N24" s="92">
        <f t="shared" si="17"/>
        <v>39</v>
      </c>
      <c r="O24" s="92">
        <f t="shared" si="17"/>
        <v>38</v>
      </c>
      <c r="P24" s="92">
        <f t="shared" si="17"/>
        <v>38</v>
      </c>
      <c r="Q24" s="92">
        <f t="shared" si="17"/>
        <v>38</v>
      </c>
      <c r="R24" s="93">
        <f t="shared" si="17"/>
        <v>37</v>
      </c>
    </row>
    <row r="25" spans="1:18" ht="14.85" customHeight="1">
      <c r="A25" s="20"/>
      <c r="B25" s="15" t="s">
        <v>29</v>
      </c>
      <c r="C25" s="12" t="s">
        <v>29</v>
      </c>
      <c r="D25" s="91">
        <v>34</v>
      </c>
      <c r="E25" s="91">
        <f>VLOOKUP($C25,[3]계획인구!$C$1:$W$65536,6,FALSE)</f>
        <v>70</v>
      </c>
      <c r="F25" s="92">
        <f>VLOOKUP($C25,[3]처리인구!$C$1:$N$65536,7,FALSE)</f>
        <v>164</v>
      </c>
      <c r="G25" s="92">
        <f>VLOOKUP($C25,[3]처리인구!$C$1:$N$65536,8,FALSE)</f>
        <v>159</v>
      </c>
      <c r="H25" s="92">
        <f>VLOOKUP($C25,[3]처리인구!$C$1:$N$65536,9,FALSE)</f>
        <v>157</v>
      </c>
      <c r="I25" s="92">
        <f>VLOOKUP($C25,[3]처리인구!$C$1:$N$65536,10,FALSE)</f>
        <v>156</v>
      </c>
      <c r="J25" s="92">
        <f>VLOOKUP($C25,[3]처리인구!$C$1:$N$65536,11,FALSE)</f>
        <v>155</v>
      </c>
      <c r="K25" s="92">
        <f>VLOOKUP($C25,[3]처리인구!$C$1:$N$65536,12,FALSE)</f>
        <v>152</v>
      </c>
      <c r="L25" s="91">
        <v>200</v>
      </c>
      <c r="M25" s="92">
        <f t="shared" si="17"/>
        <v>33</v>
      </c>
      <c r="N25" s="92">
        <f t="shared" si="17"/>
        <v>32</v>
      </c>
      <c r="O25" s="92">
        <f t="shared" si="17"/>
        <v>31</v>
      </c>
      <c r="P25" s="92">
        <f t="shared" si="17"/>
        <v>31</v>
      </c>
      <c r="Q25" s="92">
        <f t="shared" si="17"/>
        <v>31</v>
      </c>
      <c r="R25" s="93">
        <f t="shared" si="17"/>
        <v>30</v>
      </c>
    </row>
    <row r="26" spans="1:18" ht="14.85" customHeight="1">
      <c r="A26" s="16" t="s">
        <v>30</v>
      </c>
      <c r="B26" s="17" t="s">
        <v>5</v>
      </c>
      <c r="C26" s="17"/>
      <c r="D26" s="89">
        <f t="shared" ref="D26:E26" si="18">D27+D28</f>
        <v>140</v>
      </c>
      <c r="E26" s="89">
        <f t="shared" si="18"/>
        <v>229</v>
      </c>
      <c r="F26" s="89">
        <f>F27+F28</f>
        <v>457</v>
      </c>
      <c r="G26" s="89">
        <f t="shared" ref="G26:K26" si="19">G27+G28</f>
        <v>443</v>
      </c>
      <c r="H26" s="89">
        <f t="shared" si="19"/>
        <v>439</v>
      </c>
      <c r="I26" s="89">
        <f t="shared" si="19"/>
        <v>435</v>
      </c>
      <c r="J26" s="89">
        <f t="shared" si="19"/>
        <v>430</v>
      </c>
      <c r="K26" s="89">
        <f t="shared" si="19"/>
        <v>424</v>
      </c>
      <c r="L26" s="89"/>
      <c r="M26" s="89">
        <f>M27+M28</f>
        <v>91</v>
      </c>
      <c r="N26" s="89">
        <f t="shared" ref="N26:R26" si="20">N27+N28</f>
        <v>89</v>
      </c>
      <c r="O26" s="89">
        <f t="shared" si="20"/>
        <v>88</v>
      </c>
      <c r="P26" s="89">
        <f t="shared" si="20"/>
        <v>87</v>
      </c>
      <c r="Q26" s="89">
        <f t="shared" si="20"/>
        <v>86</v>
      </c>
      <c r="R26" s="90">
        <f t="shared" si="20"/>
        <v>85</v>
      </c>
    </row>
    <row r="27" spans="1:18" ht="14.85" customHeight="1">
      <c r="A27" s="22"/>
      <c r="B27" s="15" t="s">
        <v>31</v>
      </c>
      <c r="C27" s="12" t="s">
        <v>31</v>
      </c>
      <c r="D27" s="91">
        <v>40</v>
      </c>
      <c r="E27" s="91">
        <f>VLOOKUP($C27,[3]계획인구!$C$1:$W$65536,6,FALSE)</f>
        <v>124</v>
      </c>
      <c r="F27" s="92">
        <f>VLOOKUP($C27,[3]처리인구!$C$1:$N$65536,7,FALSE)</f>
        <v>235</v>
      </c>
      <c r="G27" s="92">
        <f>VLOOKUP($C27,[3]처리인구!$C$1:$N$65536,8,FALSE)</f>
        <v>228</v>
      </c>
      <c r="H27" s="92">
        <f>VLOOKUP($C27,[3]처리인구!$C$1:$N$65536,9,FALSE)</f>
        <v>226</v>
      </c>
      <c r="I27" s="92">
        <f>VLOOKUP($C27,[3]처리인구!$C$1:$N$65536,10,FALSE)</f>
        <v>224</v>
      </c>
      <c r="J27" s="92">
        <f>VLOOKUP($C27,[3]처리인구!$C$1:$N$65536,11,FALSE)</f>
        <v>221</v>
      </c>
      <c r="K27" s="92">
        <f>VLOOKUP($C27,[3]처리인구!$C$1:$N$65536,12,FALSE)</f>
        <v>218</v>
      </c>
      <c r="L27" s="91">
        <v>200</v>
      </c>
      <c r="M27" s="92">
        <f t="shared" ref="M27:R28" si="21">ROUND(F27*$L27/1000,0)</f>
        <v>47</v>
      </c>
      <c r="N27" s="92">
        <f t="shared" si="21"/>
        <v>46</v>
      </c>
      <c r="O27" s="92">
        <f t="shared" si="21"/>
        <v>45</v>
      </c>
      <c r="P27" s="92">
        <f t="shared" si="21"/>
        <v>45</v>
      </c>
      <c r="Q27" s="92">
        <f t="shared" si="21"/>
        <v>44</v>
      </c>
      <c r="R27" s="93">
        <f t="shared" si="21"/>
        <v>44</v>
      </c>
    </row>
    <row r="28" spans="1:18" ht="14.85" customHeight="1">
      <c r="A28" s="20"/>
      <c r="B28" s="15" t="s">
        <v>117</v>
      </c>
      <c r="C28" s="12" t="s">
        <v>117</v>
      </c>
      <c r="D28" s="91">
        <v>100</v>
      </c>
      <c r="E28" s="91">
        <f>VLOOKUP($C28,[3]계획인구!$C$1:$W$65536,6,FALSE)</f>
        <v>105</v>
      </c>
      <c r="F28" s="92">
        <f>VLOOKUP($C28,[3]처리인구!$C$1:$N$65536,7,FALSE)</f>
        <v>222</v>
      </c>
      <c r="G28" s="92">
        <f>VLOOKUP($C28,[3]처리인구!$C$1:$N$65536,8,FALSE)</f>
        <v>215</v>
      </c>
      <c r="H28" s="92">
        <f>VLOOKUP($C28,[3]처리인구!$C$1:$N$65536,9,FALSE)</f>
        <v>213</v>
      </c>
      <c r="I28" s="92">
        <f>VLOOKUP($C28,[3]처리인구!$C$1:$N$65536,10,FALSE)</f>
        <v>211</v>
      </c>
      <c r="J28" s="92">
        <f>VLOOKUP($C28,[3]처리인구!$C$1:$N$65536,11,FALSE)</f>
        <v>209</v>
      </c>
      <c r="K28" s="92">
        <f>VLOOKUP($C28,[3]처리인구!$C$1:$N$65536,12,FALSE)</f>
        <v>206</v>
      </c>
      <c r="L28" s="91">
        <v>200</v>
      </c>
      <c r="M28" s="92">
        <f t="shared" si="21"/>
        <v>44</v>
      </c>
      <c r="N28" s="92">
        <f t="shared" si="21"/>
        <v>43</v>
      </c>
      <c r="O28" s="92">
        <f t="shared" si="21"/>
        <v>43</v>
      </c>
      <c r="P28" s="92">
        <f t="shared" si="21"/>
        <v>42</v>
      </c>
      <c r="Q28" s="92">
        <f t="shared" si="21"/>
        <v>42</v>
      </c>
      <c r="R28" s="93">
        <f t="shared" si="21"/>
        <v>41</v>
      </c>
    </row>
    <row r="29" spans="1:18" ht="14.85" customHeight="1">
      <c r="A29" s="16" t="s">
        <v>42</v>
      </c>
      <c r="B29" s="17" t="s">
        <v>5</v>
      </c>
      <c r="C29" s="17"/>
      <c r="D29" s="89">
        <f t="shared" ref="D29:E29" si="22">D30+D31+D32</f>
        <v>95</v>
      </c>
      <c r="E29" s="89">
        <f t="shared" si="22"/>
        <v>102</v>
      </c>
      <c r="F29" s="89">
        <f>F30+F31+F32</f>
        <v>176</v>
      </c>
      <c r="G29" s="89">
        <f t="shared" ref="G29:K29" si="23">G30+G31+G32</f>
        <v>172</v>
      </c>
      <c r="H29" s="89">
        <f t="shared" si="23"/>
        <v>169</v>
      </c>
      <c r="I29" s="89">
        <f t="shared" si="23"/>
        <v>168</v>
      </c>
      <c r="J29" s="89">
        <f t="shared" si="23"/>
        <v>165</v>
      </c>
      <c r="K29" s="89">
        <f t="shared" si="23"/>
        <v>164</v>
      </c>
      <c r="L29" s="89"/>
      <c r="M29" s="89">
        <f t="shared" ref="M29:R29" si="24">M30+M31+M32</f>
        <v>35</v>
      </c>
      <c r="N29" s="89">
        <f t="shared" si="24"/>
        <v>34</v>
      </c>
      <c r="O29" s="89">
        <f t="shared" si="24"/>
        <v>34</v>
      </c>
      <c r="P29" s="89">
        <f t="shared" si="24"/>
        <v>33</v>
      </c>
      <c r="Q29" s="89">
        <f t="shared" si="24"/>
        <v>33</v>
      </c>
      <c r="R29" s="90">
        <f t="shared" si="24"/>
        <v>33</v>
      </c>
    </row>
    <row r="30" spans="1:18" ht="14.85" customHeight="1">
      <c r="A30" s="22"/>
      <c r="B30" s="15" t="s">
        <v>44</v>
      </c>
      <c r="C30" s="12" t="s">
        <v>43</v>
      </c>
      <c r="D30" s="91">
        <v>30</v>
      </c>
      <c r="E30" s="91">
        <f>VLOOKUP($C30,[3]계획인구!$C$1:$W$65536,6,FALSE)</f>
        <v>42</v>
      </c>
      <c r="F30" s="92">
        <f>VLOOKUP($C30,[3]처리인구!$C$1:$N$65536,7,FALSE)</f>
        <v>81</v>
      </c>
      <c r="G30" s="92">
        <f>VLOOKUP($C30,[3]처리인구!$C$1:$N$65536,8,FALSE)</f>
        <v>79</v>
      </c>
      <c r="H30" s="92">
        <f>VLOOKUP($C30,[3]처리인구!$C$1:$N$65536,9,FALSE)</f>
        <v>78</v>
      </c>
      <c r="I30" s="92">
        <f>VLOOKUP($C30,[3]처리인구!$C$1:$N$65536,10,FALSE)</f>
        <v>77</v>
      </c>
      <c r="J30" s="92">
        <f>VLOOKUP($C30,[3]처리인구!$C$1:$N$65536,11,FALSE)</f>
        <v>76</v>
      </c>
      <c r="K30" s="92">
        <f>VLOOKUP($C30,[3]처리인구!$C$1:$N$65536,12,FALSE)</f>
        <v>75</v>
      </c>
      <c r="L30" s="91">
        <v>200</v>
      </c>
      <c r="M30" s="92">
        <f t="shared" ref="M30:R31" si="25">ROUND(F30*$L30/1000,0)</f>
        <v>16</v>
      </c>
      <c r="N30" s="92">
        <f t="shared" si="25"/>
        <v>16</v>
      </c>
      <c r="O30" s="92">
        <f t="shared" si="25"/>
        <v>16</v>
      </c>
      <c r="P30" s="92">
        <f t="shared" si="25"/>
        <v>15</v>
      </c>
      <c r="Q30" s="92">
        <f t="shared" si="25"/>
        <v>15</v>
      </c>
      <c r="R30" s="93">
        <f t="shared" si="25"/>
        <v>15</v>
      </c>
    </row>
    <row r="31" spans="1:18" ht="14.85" customHeight="1">
      <c r="A31" s="10"/>
      <c r="B31" s="15" t="s">
        <v>45</v>
      </c>
      <c r="C31" s="12" t="s">
        <v>45</v>
      </c>
      <c r="D31" s="91">
        <v>35</v>
      </c>
      <c r="E31" s="91">
        <f>VLOOKUP($C31,[3]계획인구!$C$1:$W$65536,6,FALSE)</f>
        <v>33</v>
      </c>
      <c r="F31" s="92">
        <f>VLOOKUP($C31,[3]처리인구!$C$1:$N$65536,7,FALSE)</f>
        <v>48</v>
      </c>
      <c r="G31" s="92">
        <f>VLOOKUP($C31,[3]처리인구!$C$1:$N$65536,8,FALSE)</f>
        <v>47</v>
      </c>
      <c r="H31" s="92">
        <f>VLOOKUP($C31,[3]처리인구!$C$1:$N$65536,9,FALSE)</f>
        <v>46</v>
      </c>
      <c r="I31" s="92">
        <f>VLOOKUP($C31,[3]처리인구!$C$1:$N$65536,10,FALSE)</f>
        <v>46</v>
      </c>
      <c r="J31" s="92">
        <f>VLOOKUP($C31,[3]처리인구!$C$1:$N$65536,11,FALSE)</f>
        <v>45</v>
      </c>
      <c r="K31" s="92">
        <f>VLOOKUP($C31,[3]처리인구!$C$1:$N$65536,12,FALSE)</f>
        <v>45</v>
      </c>
      <c r="L31" s="91">
        <v>200</v>
      </c>
      <c r="M31" s="92">
        <f t="shared" si="25"/>
        <v>10</v>
      </c>
      <c r="N31" s="92">
        <f t="shared" si="25"/>
        <v>9</v>
      </c>
      <c r="O31" s="92">
        <f t="shared" si="25"/>
        <v>9</v>
      </c>
      <c r="P31" s="92">
        <f t="shared" si="25"/>
        <v>9</v>
      </c>
      <c r="Q31" s="92">
        <f t="shared" si="25"/>
        <v>9</v>
      </c>
      <c r="R31" s="93">
        <f t="shared" si="25"/>
        <v>9</v>
      </c>
    </row>
    <row r="32" spans="1:18" ht="14.85" customHeight="1">
      <c r="A32" s="10"/>
      <c r="B32" s="11" t="s">
        <v>33</v>
      </c>
      <c r="C32" s="66" t="s">
        <v>48</v>
      </c>
      <c r="D32" s="94">
        <v>30</v>
      </c>
      <c r="E32" s="94">
        <f>VLOOKUP($C32,[3]계획인구!$C$1:$W$65536,6,FALSE)</f>
        <v>27</v>
      </c>
      <c r="F32" s="112">
        <f>VLOOKUP($C32,[3]처리인구!$C$1:$N$65536,7,FALSE)</f>
        <v>47</v>
      </c>
      <c r="G32" s="112">
        <f>VLOOKUP($C32,[3]처리인구!$C$1:$N$65536,8,FALSE)</f>
        <v>46</v>
      </c>
      <c r="H32" s="112">
        <f>VLOOKUP($C32,[3]처리인구!$C$1:$N$65536,9,FALSE)</f>
        <v>45</v>
      </c>
      <c r="I32" s="112">
        <f>VLOOKUP($C32,[3]처리인구!$C$1:$N$65536,10,FALSE)</f>
        <v>45</v>
      </c>
      <c r="J32" s="112">
        <f>VLOOKUP($C32,[3]처리인구!$C$1:$N$65536,11,FALSE)</f>
        <v>44</v>
      </c>
      <c r="K32" s="112">
        <f>VLOOKUP($C32,[3]처리인구!$C$1:$N$65536,12,FALSE)</f>
        <v>44</v>
      </c>
      <c r="L32" s="94">
        <v>200</v>
      </c>
      <c r="M32" s="112">
        <f t="shared" ref="M32:R32" si="26">ROUND(F32*$L32/1000,0)</f>
        <v>9</v>
      </c>
      <c r="N32" s="112">
        <f t="shared" si="26"/>
        <v>9</v>
      </c>
      <c r="O32" s="112">
        <f t="shared" si="26"/>
        <v>9</v>
      </c>
      <c r="P32" s="112">
        <f t="shared" si="26"/>
        <v>9</v>
      </c>
      <c r="Q32" s="112">
        <f t="shared" si="26"/>
        <v>9</v>
      </c>
      <c r="R32" s="113">
        <f t="shared" si="26"/>
        <v>9</v>
      </c>
    </row>
    <row r="33" spans="1:18" ht="14.85" customHeight="1">
      <c r="A33" s="16" t="s">
        <v>52</v>
      </c>
      <c r="B33" s="17" t="s">
        <v>5</v>
      </c>
      <c r="C33" s="17"/>
      <c r="D33" s="89">
        <f>D34+D35+D36+D37+D38+D39+D40</f>
        <v>214</v>
      </c>
      <c r="E33" s="89">
        <f t="shared" ref="E33:R33" si="27">E34+E35+E36+E37+E38+E39+E40</f>
        <v>366</v>
      </c>
      <c r="F33" s="89">
        <f t="shared" si="27"/>
        <v>913</v>
      </c>
      <c r="G33" s="89">
        <f t="shared" si="27"/>
        <v>889</v>
      </c>
      <c r="H33" s="89">
        <f t="shared" si="27"/>
        <v>878</v>
      </c>
      <c r="I33" s="89">
        <f t="shared" si="27"/>
        <v>871</v>
      </c>
      <c r="J33" s="89">
        <f t="shared" si="27"/>
        <v>861</v>
      </c>
      <c r="K33" s="89">
        <f t="shared" si="27"/>
        <v>849</v>
      </c>
      <c r="L33" s="89"/>
      <c r="M33" s="89">
        <f t="shared" si="27"/>
        <v>182</v>
      </c>
      <c r="N33" s="89">
        <f t="shared" si="27"/>
        <v>177</v>
      </c>
      <c r="O33" s="89">
        <f t="shared" si="27"/>
        <v>175</v>
      </c>
      <c r="P33" s="89">
        <f t="shared" si="27"/>
        <v>174</v>
      </c>
      <c r="Q33" s="89">
        <f t="shared" si="27"/>
        <v>173</v>
      </c>
      <c r="R33" s="90">
        <f t="shared" si="27"/>
        <v>169</v>
      </c>
    </row>
    <row r="34" spans="1:18" ht="14.85" customHeight="1">
      <c r="A34" s="22"/>
      <c r="B34" s="15" t="s">
        <v>53</v>
      </c>
      <c r="C34" s="12" t="s">
        <v>53</v>
      </c>
      <c r="D34" s="91">
        <v>25</v>
      </c>
      <c r="E34" s="91">
        <f>VLOOKUP($C34,[3]계획인구!$C$1:$W$65536,6,FALSE)</f>
        <v>34</v>
      </c>
      <c r="F34" s="92">
        <f>VLOOKUP($C34,[3]처리인구!$C$1:$N$65536,7,FALSE)</f>
        <v>76</v>
      </c>
      <c r="G34" s="92">
        <f>VLOOKUP($C34,[3]처리인구!$C$1:$N$65536,8,FALSE)</f>
        <v>74</v>
      </c>
      <c r="H34" s="92">
        <f>VLOOKUP($C34,[3]처리인구!$C$1:$N$65536,9,FALSE)</f>
        <v>73</v>
      </c>
      <c r="I34" s="92">
        <f>VLOOKUP($C34,[3]처리인구!$C$1:$N$65536,10,FALSE)</f>
        <v>72</v>
      </c>
      <c r="J34" s="92">
        <f>VLOOKUP($C34,[3]처리인구!$C$1:$N$65536,11,FALSE)</f>
        <v>72</v>
      </c>
      <c r="K34" s="92">
        <f>VLOOKUP($C34,[3]처리인구!$C$1:$N$65536,12,FALSE)</f>
        <v>71</v>
      </c>
      <c r="L34" s="91">
        <v>200</v>
      </c>
      <c r="M34" s="92">
        <f>ROUND(F34*$L34/1000,0)</f>
        <v>15</v>
      </c>
      <c r="N34" s="92">
        <f t="shared" ref="N34:R34" si="28">ROUND(G34*$L34/1000,0)</f>
        <v>15</v>
      </c>
      <c r="O34" s="92">
        <f t="shared" si="28"/>
        <v>15</v>
      </c>
      <c r="P34" s="92">
        <f t="shared" si="28"/>
        <v>14</v>
      </c>
      <c r="Q34" s="92">
        <f t="shared" si="28"/>
        <v>14</v>
      </c>
      <c r="R34" s="93">
        <f t="shared" si="28"/>
        <v>14</v>
      </c>
    </row>
    <row r="35" spans="1:18" ht="14.85" customHeight="1">
      <c r="A35" s="10"/>
      <c r="B35" s="15" t="s">
        <v>55</v>
      </c>
      <c r="C35" s="12" t="s">
        <v>54</v>
      </c>
      <c r="D35" s="91">
        <v>24</v>
      </c>
      <c r="E35" s="91">
        <f>VLOOKUP($C35,[3]계획인구!$C$1:$W$65536,6,FALSE)</f>
        <v>38</v>
      </c>
      <c r="F35" s="92">
        <f>VLOOKUP($C35,[3]처리인구!$C$1:$N$65536,7,FALSE)</f>
        <v>91</v>
      </c>
      <c r="G35" s="92">
        <f>VLOOKUP($C35,[3]처리인구!$C$1:$N$65536,8,FALSE)</f>
        <v>88</v>
      </c>
      <c r="H35" s="92">
        <f>VLOOKUP($C35,[3]처리인구!$C$1:$N$65536,9,FALSE)</f>
        <v>87</v>
      </c>
      <c r="I35" s="92">
        <f>VLOOKUP($C35,[3]처리인구!$C$1:$N$65536,10,FALSE)</f>
        <v>87</v>
      </c>
      <c r="J35" s="92">
        <f>VLOOKUP($C35,[3]처리인구!$C$1:$N$65536,11,FALSE)</f>
        <v>86</v>
      </c>
      <c r="K35" s="92">
        <f>VLOOKUP($C35,[3]처리인구!$C$1:$N$65536,12,FALSE)</f>
        <v>85</v>
      </c>
      <c r="L35" s="91">
        <v>200</v>
      </c>
      <c r="M35" s="92">
        <f t="shared" ref="M35:M41" si="29">ROUND(F35*$L35/1000,0)</f>
        <v>18</v>
      </c>
      <c r="N35" s="92">
        <f t="shared" ref="N35:R41" si="30">ROUND(G35*$L35/1000,0)</f>
        <v>18</v>
      </c>
      <c r="O35" s="92">
        <f t="shared" si="30"/>
        <v>17</v>
      </c>
      <c r="P35" s="92">
        <f t="shared" si="30"/>
        <v>17</v>
      </c>
      <c r="Q35" s="92">
        <f t="shared" si="30"/>
        <v>17</v>
      </c>
      <c r="R35" s="93">
        <f t="shared" si="30"/>
        <v>17</v>
      </c>
    </row>
    <row r="36" spans="1:18" ht="14.85" customHeight="1">
      <c r="A36" s="10"/>
      <c r="B36" s="15" t="s">
        <v>57</v>
      </c>
      <c r="C36" s="12" t="s">
        <v>56</v>
      </c>
      <c r="D36" s="91">
        <v>35</v>
      </c>
      <c r="E36" s="91">
        <f>VLOOKUP($C36,[3]계획인구!$C$1:$W$65536,6,FALSE)</f>
        <v>37</v>
      </c>
      <c r="F36" s="92">
        <f>VLOOKUP($C36,[3]처리인구!$C$1:$N$65536,7,FALSE)</f>
        <v>84</v>
      </c>
      <c r="G36" s="92">
        <f>VLOOKUP($C36,[3]처리인구!$C$1:$N$65536,8,FALSE)</f>
        <v>82</v>
      </c>
      <c r="H36" s="92">
        <f>VLOOKUP($C36,[3]처리인구!$C$1:$N$65536,9,FALSE)</f>
        <v>81</v>
      </c>
      <c r="I36" s="92">
        <f>VLOOKUP($C36,[3]처리인구!$C$1:$N$65536,10,FALSE)</f>
        <v>80</v>
      </c>
      <c r="J36" s="92">
        <f>VLOOKUP($C36,[3]처리인구!$C$1:$N$65536,11,FALSE)</f>
        <v>79</v>
      </c>
      <c r="K36" s="92">
        <f>VLOOKUP($C36,[3]처리인구!$C$1:$N$65536,12,FALSE)</f>
        <v>78</v>
      </c>
      <c r="L36" s="91">
        <v>200</v>
      </c>
      <c r="M36" s="92">
        <f t="shared" si="29"/>
        <v>17</v>
      </c>
      <c r="N36" s="92">
        <f t="shared" si="30"/>
        <v>16</v>
      </c>
      <c r="O36" s="92">
        <f t="shared" si="30"/>
        <v>16</v>
      </c>
      <c r="P36" s="92">
        <f t="shared" si="30"/>
        <v>16</v>
      </c>
      <c r="Q36" s="92">
        <f t="shared" si="30"/>
        <v>16</v>
      </c>
      <c r="R36" s="93">
        <f t="shared" si="30"/>
        <v>16</v>
      </c>
    </row>
    <row r="37" spans="1:18" ht="14.85" customHeight="1">
      <c r="A37" s="10"/>
      <c r="B37" s="21" t="s">
        <v>59</v>
      </c>
      <c r="C37" s="31" t="s">
        <v>58</v>
      </c>
      <c r="D37" s="97">
        <v>30</v>
      </c>
      <c r="E37" s="97">
        <f>VLOOKUP($C37,[3]계획인구!$C$1:$W$65536,6,FALSE)</f>
        <v>73</v>
      </c>
      <c r="F37" s="96">
        <f>VLOOKUP($C37,[3]처리인구!$C$1:$N$65536,7,FALSE)</f>
        <v>187</v>
      </c>
      <c r="G37" s="96">
        <f>VLOOKUP($C37,[3]처리인구!$C$1:$N$65536,8,FALSE)</f>
        <v>184</v>
      </c>
      <c r="H37" s="96">
        <f>VLOOKUP($C37,[3]처리인구!$C$1:$N$65536,9,FALSE)</f>
        <v>181</v>
      </c>
      <c r="I37" s="96">
        <f>VLOOKUP($C37,[3]처리인구!$C$1:$N$65536,10,FALSE)</f>
        <v>180</v>
      </c>
      <c r="J37" s="96">
        <f>VLOOKUP($C37,[3]처리인구!$C$1:$N$65536,11,FALSE)</f>
        <v>176</v>
      </c>
      <c r="K37" s="96">
        <f>VLOOKUP($C37,[3]처리인구!$C$1:$N$65536,12,FALSE)</f>
        <v>174</v>
      </c>
      <c r="L37" s="97">
        <v>200</v>
      </c>
      <c r="M37" s="96">
        <f t="shared" si="29"/>
        <v>37</v>
      </c>
      <c r="N37" s="96">
        <f t="shared" si="30"/>
        <v>37</v>
      </c>
      <c r="O37" s="96">
        <f t="shared" si="30"/>
        <v>36</v>
      </c>
      <c r="P37" s="96">
        <f t="shared" si="30"/>
        <v>36</v>
      </c>
      <c r="Q37" s="96">
        <f t="shared" si="30"/>
        <v>35</v>
      </c>
      <c r="R37" s="98">
        <f t="shared" si="30"/>
        <v>35</v>
      </c>
    </row>
    <row r="38" spans="1:18" ht="14.85" customHeight="1">
      <c r="A38" s="10"/>
      <c r="B38" s="15" t="s">
        <v>60</v>
      </c>
      <c r="C38" s="12" t="s">
        <v>60</v>
      </c>
      <c r="D38" s="91">
        <v>35</v>
      </c>
      <c r="E38" s="91">
        <f>VLOOKUP($C38,[3]계획인구!$C$1:$W$65536,6,FALSE)</f>
        <v>45</v>
      </c>
      <c r="F38" s="92">
        <f>VLOOKUP($C38,[3]처리인구!$C$1:$N$65536,7,FALSE)</f>
        <v>120</v>
      </c>
      <c r="G38" s="92">
        <f>VLOOKUP($C38,[3]처리인구!$C$1:$N$65536,8,FALSE)</f>
        <v>116</v>
      </c>
      <c r="H38" s="92">
        <f>VLOOKUP($C38,[3]처리인구!$C$1:$N$65536,9,FALSE)</f>
        <v>115</v>
      </c>
      <c r="I38" s="92">
        <f>VLOOKUP($C38,[3]처리인구!$C$1:$N$65536,10,FALSE)</f>
        <v>114</v>
      </c>
      <c r="J38" s="92">
        <f>VLOOKUP($C38,[3]처리인구!$C$1:$N$65536,11,FALSE)</f>
        <v>113</v>
      </c>
      <c r="K38" s="92">
        <f>VLOOKUP($C38,[3]처리인구!$C$1:$N$65536,12,FALSE)</f>
        <v>111</v>
      </c>
      <c r="L38" s="91">
        <v>200</v>
      </c>
      <c r="M38" s="92">
        <f t="shared" si="29"/>
        <v>24</v>
      </c>
      <c r="N38" s="92">
        <f t="shared" si="30"/>
        <v>23</v>
      </c>
      <c r="O38" s="92">
        <f t="shared" si="30"/>
        <v>23</v>
      </c>
      <c r="P38" s="92">
        <f t="shared" si="30"/>
        <v>23</v>
      </c>
      <c r="Q38" s="92">
        <f t="shared" si="30"/>
        <v>23</v>
      </c>
      <c r="R38" s="93">
        <f t="shared" si="30"/>
        <v>22</v>
      </c>
    </row>
    <row r="39" spans="1:18" ht="14.85" customHeight="1">
      <c r="A39" s="23"/>
      <c r="B39" s="32" t="s">
        <v>64</v>
      </c>
      <c r="C39" s="26" t="s">
        <v>64</v>
      </c>
      <c r="D39" s="101">
        <v>30</v>
      </c>
      <c r="E39" s="101">
        <f>VLOOKUP($C39,[3]계획인구!$C$1:$W$65536,6,FALSE)</f>
        <v>54</v>
      </c>
      <c r="F39" s="100">
        <f>VLOOKUP($C39,[3]처리인구!$C$1:$N$65536,7,FALSE)</f>
        <v>126</v>
      </c>
      <c r="G39" s="100">
        <f>VLOOKUP($C39,[3]처리인구!$C$1:$N$65536,8,FALSE)</f>
        <v>122</v>
      </c>
      <c r="H39" s="100">
        <f>VLOOKUP($C39,[3]처리인구!$C$1:$N$65536,9,FALSE)</f>
        <v>121</v>
      </c>
      <c r="I39" s="100">
        <f>VLOOKUP($C39,[3]처리인구!$C$1:$N$65536,10,FALSE)</f>
        <v>120</v>
      </c>
      <c r="J39" s="100">
        <f>VLOOKUP($C39,[3]처리인구!$C$1:$N$65536,11,FALSE)</f>
        <v>119</v>
      </c>
      <c r="K39" s="100">
        <f>VLOOKUP($C39,[3]처리인구!$C$1:$N$65536,12,FALSE)</f>
        <v>117</v>
      </c>
      <c r="L39" s="101">
        <v>200</v>
      </c>
      <c r="M39" s="100">
        <f t="shared" si="29"/>
        <v>25</v>
      </c>
      <c r="N39" s="100">
        <f t="shared" si="30"/>
        <v>24</v>
      </c>
      <c r="O39" s="100">
        <f t="shared" si="30"/>
        <v>24</v>
      </c>
      <c r="P39" s="100">
        <f t="shared" si="30"/>
        <v>24</v>
      </c>
      <c r="Q39" s="100">
        <f t="shared" si="30"/>
        <v>24</v>
      </c>
      <c r="R39" s="103">
        <f t="shared" si="30"/>
        <v>23</v>
      </c>
    </row>
    <row r="40" spans="1:18" ht="14.85" customHeight="1">
      <c r="A40" s="10"/>
      <c r="B40" s="19" t="s">
        <v>324</v>
      </c>
      <c r="C40" s="31" t="s">
        <v>325</v>
      </c>
      <c r="D40" s="102">
        <v>35</v>
      </c>
      <c r="E40" s="96">
        <f>SUM(E41:E42)</f>
        <v>85</v>
      </c>
      <c r="F40" s="96">
        <f t="shared" ref="F40:R40" si="31">SUM(F41:F42)</f>
        <v>229</v>
      </c>
      <c r="G40" s="96">
        <f t="shared" si="31"/>
        <v>223</v>
      </c>
      <c r="H40" s="96">
        <f t="shared" si="31"/>
        <v>220</v>
      </c>
      <c r="I40" s="96">
        <f t="shared" si="31"/>
        <v>218</v>
      </c>
      <c r="J40" s="96">
        <f t="shared" si="31"/>
        <v>216</v>
      </c>
      <c r="K40" s="96">
        <f t="shared" si="31"/>
        <v>213</v>
      </c>
      <c r="L40" s="97"/>
      <c r="M40" s="96">
        <f t="shared" si="31"/>
        <v>46</v>
      </c>
      <c r="N40" s="96">
        <f t="shared" si="31"/>
        <v>44</v>
      </c>
      <c r="O40" s="96">
        <f t="shared" si="31"/>
        <v>44</v>
      </c>
      <c r="P40" s="96">
        <f t="shared" si="31"/>
        <v>44</v>
      </c>
      <c r="Q40" s="96">
        <f t="shared" si="31"/>
        <v>44</v>
      </c>
      <c r="R40" s="98">
        <f t="shared" si="31"/>
        <v>42</v>
      </c>
    </row>
    <row r="41" spans="1:18" ht="14.85" customHeight="1">
      <c r="A41" s="10"/>
      <c r="B41" s="19"/>
      <c r="C41" s="12" t="s">
        <v>67</v>
      </c>
      <c r="D41" s="102"/>
      <c r="E41" s="91">
        <f>VLOOKUP($C41,[3]계획인구!$C$1:$W$65536,6,FALSE)</f>
        <v>30</v>
      </c>
      <c r="F41" s="92">
        <f>VLOOKUP($C41,[3]처리인구!$C$1:$N$65536,7,FALSE)</f>
        <v>83</v>
      </c>
      <c r="G41" s="92">
        <f>VLOOKUP($C41,[3]처리인구!$C$1:$N$65536,8,FALSE)</f>
        <v>81</v>
      </c>
      <c r="H41" s="92">
        <f>VLOOKUP($C41,[3]처리인구!$C$1:$N$65536,9,FALSE)</f>
        <v>80</v>
      </c>
      <c r="I41" s="92">
        <f>VLOOKUP($C41,[3]처리인구!$C$1:$N$65536,10,FALSE)</f>
        <v>79</v>
      </c>
      <c r="J41" s="92">
        <f>VLOOKUP($C41,[3]처리인구!$C$1:$N$65536,11,FALSE)</f>
        <v>78</v>
      </c>
      <c r="K41" s="92">
        <f>VLOOKUP($C41,[3]처리인구!$C$1:$N$65536,12,FALSE)</f>
        <v>77</v>
      </c>
      <c r="L41" s="91">
        <v>200</v>
      </c>
      <c r="M41" s="92">
        <f t="shared" si="29"/>
        <v>17</v>
      </c>
      <c r="N41" s="92">
        <f t="shared" si="30"/>
        <v>16</v>
      </c>
      <c r="O41" s="92">
        <f t="shared" si="30"/>
        <v>16</v>
      </c>
      <c r="P41" s="92">
        <f t="shared" si="30"/>
        <v>16</v>
      </c>
      <c r="Q41" s="92">
        <f t="shared" si="30"/>
        <v>16</v>
      </c>
      <c r="R41" s="93">
        <f t="shared" si="30"/>
        <v>15</v>
      </c>
    </row>
    <row r="42" spans="1:18" ht="14.85" customHeight="1">
      <c r="A42" s="10"/>
      <c r="B42" s="21"/>
      <c r="C42" s="12" t="s">
        <v>326</v>
      </c>
      <c r="D42" s="97"/>
      <c r="E42" s="91">
        <f>VLOOKUP($C42,[3]계획인구!$C$1:$W$65536,6,FALSE)</f>
        <v>55</v>
      </c>
      <c r="F42" s="92">
        <f>VLOOKUP($C42,[3]처리인구!$C$1:$N$65536,7,FALSE)</f>
        <v>146</v>
      </c>
      <c r="G42" s="92">
        <f>VLOOKUP($C42,[3]처리인구!$C$1:$N$65536,8,FALSE)</f>
        <v>142</v>
      </c>
      <c r="H42" s="92">
        <f>VLOOKUP($C42,[3]처리인구!$C$1:$N$65536,9,FALSE)</f>
        <v>140</v>
      </c>
      <c r="I42" s="92">
        <f>VLOOKUP($C42,[3]처리인구!$C$1:$N$65536,10,FALSE)</f>
        <v>139</v>
      </c>
      <c r="J42" s="92">
        <f>VLOOKUP($C42,[3]처리인구!$C$1:$N$65536,11,FALSE)</f>
        <v>138</v>
      </c>
      <c r="K42" s="92">
        <f>VLOOKUP($C42,[3]처리인구!$C$1:$N$65536,12,FALSE)</f>
        <v>136</v>
      </c>
      <c r="L42" s="91">
        <v>200</v>
      </c>
      <c r="M42" s="92">
        <f t="shared" ref="M42" si="32">ROUND(F42*$L42/1000,0)</f>
        <v>29</v>
      </c>
      <c r="N42" s="92">
        <f t="shared" ref="N42" si="33">ROUND(G42*$L42/1000,0)</f>
        <v>28</v>
      </c>
      <c r="O42" s="92">
        <f t="shared" ref="O42" si="34">ROUND(H42*$L42/1000,0)</f>
        <v>28</v>
      </c>
      <c r="P42" s="92">
        <f t="shared" ref="P42" si="35">ROUND(I42*$L42/1000,0)</f>
        <v>28</v>
      </c>
      <c r="Q42" s="92">
        <f t="shared" ref="Q42" si="36">ROUND(J42*$L42/1000,0)</f>
        <v>28</v>
      </c>
      <c r="R42" s="93">
        <f t="shared" ref="R42" si="37">ROUND(K42*$L42/1000,0)</f>
        <v>27</v>
      </c>
    </row>
    <row r="43" spans="1:18" ht="14.85" customHeight="1">
      <c r="A43" s="16" t="s">
        <v>68</v>
      </c>
      <c r="B43" s="17" t="s">
        <v>5</v>
      </c>
      <c r="C43" s="17"/>
      <c r="D43" s="89">
        <f t="shared" ref="D43:E43" si="38">D44+D47+D48+D49+D50</f>
        <v>220</v>
      </c>
      <c r="E43" s="89">
        <f t="shared" si="38"/>
        <v>340</v>
      </c>
      <c r="F43" s="89">
        <f>F44+F47+F48+F49+F50</f>
        <v>816</v>
      </c>
      <c r="G43" s="89">
        <f t="shared" ref="G43:K43" si="39">G44+G47+G48+G49+G50</f>
        <v>795</v>
      </c>
      <c r="H43" s="89">
        <f t="shared" si="39"/>
        <v>787</v>
      </c>
      <c r="I43" s="89">
        <f t="shared" si="39"/>
        <v>778</v>
      </c>
      <c r="J43" s="89">
        <f t="shared" si="39"/>
        <v>769</v>
      </c>
      <c r="K43" s="89">
        <f t="shared" si="39"/>
        <v>758</v>
      </c>
      <c r="L43" s="89"/>
      <c r="M43" s="89">
        <f>M44+M47+M48+M49+M50</f>
        <v>164</v>
      </c>
      <c r="N43" s="89">
        <f t="shared" ref="N43:R43" si="40">N44+N47+N48+N49+N50</f>
        <v>158</v>
      </c>
      <c r="O43" s="89">
        <f t="shared" si="40"/>
        <v>157</v>
      </c>
      <c r="P43" s="89">
        <f t="shared" si="40"/>
        <v>156</v>
      </c>
      <c r="Q43" s="89">
        <f t="shared" si="40"/>
        <v>155</v>
      </c>
      <c r="R43" s="90">
        <f t="shared" si="40"/>
        <v>151</v>
      </c>
    </row>
    <row r="44" spans="1:18" ht="14.85" customHeight="1">
      <c r="A44" s="22"/>
      <c r="B44" s="11" t="s">
        <v>79</v>
      </c>
      <c r="C44" s="12" t="s">
        <v>266</v>
      </c>
      <c r="D44" s="94">
        <v>70</v>
      </c>
      <c r="E44" s="92">
        <f>SUM(E45:E46)</f>
        <v>134</v>
      </c>
      <c r="F44" s="92">
        <f t="shared" ref="F44:R44" si="41">SUM(F45:F46)</f>
        <v>339</v>
      </c>
      <c r="G44" s="92">
        <f t="shared" si="41"/>
        <v>332</v>
      </c>
      <c r="H44" s="92">
        <f t="shared" si="41"/>
        <v>329</v>
      </c>
      <c r="I44" s="92">
        <f t="shared" si="41"/>
        <v>325</v>
      </c>
      <c r="J44" s="92">
        <f t="shared" si="41"/>
        <v>319</v>
      </c>
      <c r="K44" s="92">
        <f t="shared" si="41"/>
        <v>315</v>
      </c>
      <c r="L44" s="91"/>
      <c r="M44" s="92">
        <f t="shared" si="41"/>
        <v>68</v>
      </c>
      <c r="N44" s="92">
        <f t="shared" si="41"/>
        <v>66</v>
      </c>
      <c r="O44" s="92">
        <f t="shared" si="41"/>
        <v>65</v>
      </c>
      <c r="P44" s="92">
        <f t="shared" si="41"/>
        <v>65</v>
      </c>
      <c r="Q44" s="92">
        <f t="shared" si="41"/>
        <v>64</v>
      </c>
      <c r="R44" s="93">
        <f t="shared" si="41"/>
        <v>63</v>
      </c>
    </row>
    <row r="45" spans="1:18" ht="14.85" customHeight="1">
      <c r="A45" s="10"/>
      <c r="B45" s="19"/>
      <c r="C45" s="12" t="s">
        <v>327</v>
      </c>
      <c r="D45" s="91"/>
      <c r="E45" s="91">
        <f>VLOOKUP($C45,[3]계획인구!$C$1:$W$65536,6,FALSE)</f>
        <v>121</v>
      </c>
      <c r="F45" s="92">
        <f>VLOOKUP($C45,[3]처리인구!$C$1:$N$65536,7,FALSE)</f>
        <v>306</v>
      </c>
      <c r="G45" s="92">
        <f>VLOOKUP($C45,[3]처리인구!$C$1:$N$65536,8,FALSE)</f>
        <v>300</v>
      </c>
      <c r="H45" s="92">
        <f>VLOOKUP($C45,[3]처리인구!$C$1:$N$65536,9,FALSE)</f>
        <v>297</v>
      </c>
      <c r="I45" s="92">
        <f>VLOOKUP($C45,[3]처리인구!$C$1:$N$65536,10,FALSE)</f>
        <v>294</v>
      </c>
      <c r="J45" s="92">
        <f>VLOOKUP($C45,[3]처리인구!$C$1:$N$65536,11,FALSE)</f>
        <v>288</v>
      </c>
      <c r="K45" s="92">
        <f>VLOOKUP($C45,[3]처리인구!$C$1:$N$65536,12,FALSE)</f>
        <v>284</v>
      </c>
      <c r="L45" s="91">
        <v>200</v>
      </c>
      <c r="M45" s="92">
        <f t="shared" ref="M45:M46" si="42">ROUND(F45*$L45/1000,0)</f>
        <v>61</v>
      </c>
      <c r="N45" s="92">
        <f t="shared" ref="N45:N46" si="43">ROUND(G45*$L45/1000,0)</f>
        <v>60</v>
      </c>
      <c r="O45" s="92">
        <f t="shared" ref="O45:O46" si="44">ROUND(H45*$L45/1000,0)</f>
        <v>59</v>
      </c>
      <c r="P45" s="92">
        <f t="shared" ref="P45:P46" si="45">ROUND(I45*$L45/1000,0)</f>
        <v>59</v>
      </c>
      <c r="Q45" s="92">
        <f t="shared" ref="Q45:Q46" si="46">ROUND(J45*$L45/1000,0)</f>
        <v>58</v>
      </c>
      <c r="R45" s="93">
        <f t="shared" ref="R45:R46" si="47">ROUND(K45*$L45/1000,0)</f>
        <v>57</v>
      </c>
    </row>
    <row r="46" spans="1:18" ht="14.85" customHeight="1">
      <c r="A46" s="10"/>
      <c r="B46" s="21"/>
      <c r="C46" s="12" t="s">
        <v>328</v>
      </c>
      <c r="D46" s="91"/>
      <c r="E46" s="91">
        <f>VLOOKUP($C46,[3]계획인구!$C$1:$W$65536,6,FALSE)</f>
        <v>13</v>
      </c>
      <c r="F46" s="92">
        <f>VLOOKUP($C46,[3]처리인구!$C$1:$N$65536,7,FALSE)</f>
        <v>33</v>
      </c>
      <c r="G46" s="92">
        <f>VLOOKUP($C46,[3]처리인구!$C$1:$N$65536,8,FALSE)</f>
        <v>32</v>
      </c>
      <c r="H46" s="92">
        <f>VLOOKUP($C46,[3]처리인구!$C$1:$N$65536,9,FALSE)</f>
        <v>32</v>
      </c>
      <c r="I46" s="92">
        <f>VLOOKUP($C46,[3]처리인구!$C$1:$N$65536,10,FALSE)</f>
        <v>31</v>
      </c>
      <c r="J46" s="92">
        <f>VLOOKUP($C46,[3]처리인구!$C$1:$N$65536,11,FALSE)</f>
        <v>31</v>
      </c>
      <c r="K46" s="92">
        <f>VLOOKUP($C46,[3]처리인구!$C$1:$N$65536,12,FALSE)</f>
        <v>31</v>
      </c>
      <c r="L46" s="91">
        <v>200</v>
      </c>
      <c r="M46" s="92">
        <f t="shared" si="42"/>
        <v>7</v>
      </c>
      <c r="N46" s="92">
        <f t="shared" si="43"/>
        <v>6</v>
      </c>
      <c r="O46" s="92">
        <f t="shared" si="44"/>
        <v>6</v>
      </c>
      <c r="P46" s="92">
        <f t="shared" si="45"/>
        <v>6</v>
      </c>
      <c r="Q46" s="92">
        <f t="shared" si="46"/>
        <v>6</v>
      </c>
      <c r="R46" s="93">
        <f t="shared" si="47"/>
        <v>6</v>
      </c>
    </row>
    <row r="47" spans="1:18" ht="14.85" customHeight="1">
      <c r="A47" s="10"/>
      <c r="B47" s="15" t="s">
        <v>80</v>
      </c>
      <c r="C47" s="12" t="s">
        <v>81</v>
      </c>
      <c r="D47" s="91">
        <v>40</v>
      </c>
      <c r="E47" s="91">
        <f>VLOOKUP($C47,[3]계획인구!$C$1:$W$65536,6,FALSE)</f>
        <v>60</v>
      </c>
      <c r="F47" s="92">
        <f>VLOOKUP($C47,[3]처리인구!$C$1:$N$65536,7,FALSE)</f>
        <v>133</v>
      </c>
      <c r="G47" s="92">
        <f>VLOOKUP($C47,[3]처리인구!$C$1:$N$65536,8,FALSE)</f>
        <v>129</v>
      </c>
      <c r="H47" s="92">
        <f>VLOOKUP($C47,[3]처리인구!$C$1:$N$65536,9,FALSE)</f>
        <v>128</v>
      </c>
      <c r="I47" s="92">
        <f>VLOOKUP($C47,[3]처리인구!$C$1:$N$65536,10,FALSE)</f>
        <v>126</v>
      </c>
      <c r="J47" s="92">
        <f>VLOOKUP($C47,[3]처리인구!$C$1:$N$65536,11,FALSE)</f>
        <v>125</v>
      </c>
      <c r="K47" s="92">
        <f>VLOOKUP($C47,[3]처리인구!$C$1:$N$65536,12,FALSE)</f>
        <v>124</v>
      </c>
      <c r="L47" s="91">
        <v>200</v>
      </c>
      <c r="M47" s="92">
        <f t="shared" ref="M47:R50" si="48">ROUND(F47*$L47/1000,0)</f>
        <v>27</v>
      </c>
      <c r="N47" s="92">
        <f t="shared" si="48"/>
        <v>26</v>
      </c>
      <c r="O47" s="92">
        <f t="shared" si="48"/>
        <v>26</v>
      </c>
      <c r="P47" s="92">
        <f t="shared" si="48"/>
        <v>25</v>
      </c>
      <c r="Q47" s="92">
        <f t="shared" si="48"/>
        <v>25</v>
      </c>
      <c r="R47" s="93">
        <f t="shared" si="48"/>
        <v>25</v>
      </c>
    </row>
    <row r="48" spans="1:18" ht="14.85" customHeight="1">
      <c r="A48" s="10"/>
      <c r="B48" s="15" t="s">
        <v>82</v>
      </c>
      <c r="C48" s="12" t="s">
        <v>83</v>
      </c>
      <c r="D48" s="91">
        <v>35</v>
      </c>
      <c r="E48" s="91">
        <f>VLOOKUP($C48,[3]계획인구!$C$1:$W$65536,6,FALSE)</f>
        <v>41</v>
      </c>
      <c r="F48" s="92">
        <f>VLOOKUP($C48,[3]처리인구!$C$1:$N$65536,7,FALSE)</f>
        <v>94</v>
      </c>
      <c r="G48" s="92">
        <f>VLOOKUP($C48,[3]처리인구!$C$1:$N$65536,8,FALSE)</f>
        <v>91</v>
      </c>
      <c r="H48" s="92">
        <f>VLOOKUP($C48,[3]처리인구!$C$1:$N$65536,9,FALSE)</f>
        <v>90</v>
      </c>
      <c r="I48" s="92">
        <f>VLOOKUP($C48,[3]처리인구!$C$1:$N$65536,10,FALSE)</f>
        <v>89</v>
      </c>
      <c r="J48" s="92">
        <f>VLOOKUP($C48,[3]처리인구!$C$1:$N$65536,11,FALSE)</f>
        <v>89</v>
      </c>
      <c r="K48" s="92">
        <f>VLOOKUP($C48,[3]처리인구!$C$1:$N$65536,12,FALSE)</f>
        <v>87</v>
      </c>
      <c r="L48" s="91">
        <v>200</v>
      </c>
      <c r="M48" s="92">
        <f t="shared" si="48"/>
        <v>19</v>
      </c>
      <c r="N48" s="92">
        <f t="shared" si="48"/>
        <v>18</v>
      </c>
      <c r="O48" s="92">
        <f t="shared" si="48"/>
        <v>18</v>
      </c>
      <c r="P48" s="92">
        <f t="shared" si="48"/>
        <v>18</v>
      </c>
      <c r="Q48" s="92">
        <f t="shared" si="48"/>
        <v>18</v>
      </c>
      <c r="R48" s="93">
        <f t="shared" si="48"/>
        <v>17</v>
      </c>
    </row>
    <row r="49" spans="1:18" ht="14.85" customHeight="1">
      <c r="A49" s="10"/>
      <c r="B49" s="15" t="s">
        <v>84</v>
      </c>
      <c r="C49" s="12" t="s">
        <v>84</v>
      </c>
      <c r="D49" s="91">
        <v>45</v>
      </c>
      <c r="E49" s="91">
        <f>VLOOKUP($C49,[3]계획인구!$C$1:$W$65536,6,FALSE)</f>
        <v>53</v>
      </c>
      <c r="F49" s="92">
        <f>VLOOKUP($C49,[3]처리인구!$C$1:$N$65536,7,FALSE)</f>
        <v>141</v>
      </c>
      <c r="G49" s="92">
        <f>VLOOKUP($C49,[3]처리인구!$C$1:$N$65536,8,FALSE)</f>
        <v>137</v>
      </c>
      <c r="H49" s="92">
        <f>VLOOKUP($C49,[3]처리인구!$C$1:$N$65536,9,FALSE)</f>
        <v>135</v>
      </c>
      <c r="I49" s="92">
        <f>VLOOKUP($C49,[3]처리인구!$C$1:$N$65536,10,FALSE)</f>
        <v>134</v>
      </c>
      <c r="J49" s="92">
        <f>VLOOKUP($C49,[3]처리인구!$C$1:$N$65536,11,FALSE)</f>
        <v>133</v>
      </c>
      <c r="K49" s="92">
        <f>VLOOKUP($C49,[3]처리인구!$C$1:$N$65536,12,FALSE)</f>
        <v>131</v>
      </c>
      <c r="L49" s="91">
        <v>200</v>
      </c>
      <c r="M49" s="92">
        <f t="shared" si="48"/>
        <v>28</v>
      </c>
      <c r="N49" s="92">
        <f t="shared" si="48"/>
        <v>27</v>
      </c>
      <c r="O49" s="92">
        <f t="shared" si="48"/>
        <v>27</v>
      </c>
      <c r="P49" s="92">
        <f t="shared" si="48"/>
        <v>27</v>
      </c>
      <c r="Q49" s="92">
        <f t="shared" si="48"/>
        <v>27</v>
      </c>
      <c r="R49" s="93">
        <f t="shared" si="48"/>
        <v>26</v>
      </c>
    </row>
    <row r="50" spans="1:18" ht="14.85" customHeight="1">
      <c r="A50" s="20"/>
      <c r="B50" s="15" t="s">
        <v>86</v>
      </c>
      <c r="C50" s="12" t="s">
        <v>86</v>
      </c>
      <c r="D50" s="91">
        <v>30</v>
      </c>
      <c r="E50" s="91">
        <f>VLOOKUP($C50,[3]계획인구!$C$1:$W$65536,6,FALSE)</f>
        <v>52</v>
      </c>
      <c r="F50" s="92">
        <f>VLOOKUP($C50,[3]처리인구!$C$1:$N$65536,7,FALSE)</f>
        <v>109</v>
      </c>
      <c r="G50" s="92">
        <f>VLOOKUP($C50,[3]처리인구!$C$1:$N$65536,8,FALSE)</f>
        <v>106</v>
      </c>
      <c r="H50" s="92">
        <f>VLOOKUP($C50,[3]처리인구!$C$1:$N$65536,9,FALSE)</f>
        <v>105</v>
      </c>
      <c r="I50" s="92">
        <f>VLOOKUP($C50,[3]처리인구!$C$1:$N$65536,10,FALSE)</f>
        <v>104</v>
      </c>
      <c r="J50" s="92">
        <f>VLOOKUP($C50,[3]처리인구!$C$1:$N$65536,11,FALSE)</f>
        <v>103</v>
      </c>
      <c r="K50" s="92">
        <f>VLOOKUP($C50,[3]처리인구!$C$1:$N$65536,12,FALSE)</f>
        <v>101</v>
      </c>
      <c r="L50" s="91">
        <v>200</v>
      </c>
      <c r="M50" s="92">
        <f t="shared" si="48"/>
        <v>22</v>
      </c>
      <c r="N50" s="92">
        <f t="shared" si="48"/>
        <v>21</v>
      </c>
      <c r="O50" s="92">
        <f t="shared" si="48"/>
        <v>21</v>
      </c>
      <c r="P50" s="92">
        <f t="shared" si="48"/>
        <v>21</v>
      </c>
      <c r="Q50" s="92">
        <f t="shared" si="48"/>
        <v>21</v>
      </c>
      <c r="R50" s="93">
        <f t="shared" si="48"/>
        <v>20</v>
      </c>
    </row>
    <row r="51" spans="1:18" ht="14.85" customHeight="1">
      <c r="A51" s="16" t="s">
        <v>88</v>
      </c>
      <c r="B51" s="17" t="s">
        <v>5</v>
      </c>
      <c r="C51" s="17"/>
      <c r="D51" s="89">
        <f>D52+D53+D56</f>
        <v>115</v>
      </c>
      <c r="E51" s="89">
        <f t="shared" ref="E51:K51" si="49">E52+E53+E56</f>
        <v>240</v>
      </c>
      <c r="F51" s="89">
        <f t="shared" si="49"/>
        <v>468</v>
      </c>
      <c r="G51" s="89">
        <f t="shared" si="49"/>
        <v>458</v>
      </c>
      <c r="H51" s="89">
        <f t="shared" si="49"/>
        <v>454</v>
      </c>
      <c r="I51" s="89">
        <f t="shared" si="49"/>
        <v>449</v>
      </c>
      <c r="J51" s="89">
        <f t="shared" si="49"/>
        <v>442</v>
      </c>
      <c r="K51" s="89">
        <f t="shared" si="49"/>
        <v>435</v>
      </c>
      <c r="L51" s="89"/>
      <c r="M51" s="89">
        <f t="shared" ref="M51:R51" si="50">M52+M53+M56</f>
        <v>94</v>
      </c>
      <c r="N51" s="89">
        <f t="shared" si="50"/>
        <v>92</v>
      </c>
      <c r="O51" s="89">
        <f t="shared" si="50"/>
        <v>90</v>
      </c>
      <c r="P51" s="89">
        <f t="shared" si="50"/>
        <v>89</v>
      </c>
      <c r="Q51" s="89">
        <f t="shared" si="50"/>
        <v>88</v>
      </c>
      <c r="R51" s="90">
        <f t="shared" si="50"/>
        <v>87</v>
      </c>
    </row>
    <row r="52" spans="1:18" ht="14.85" customHeight="1">
      <c r="A52" s="22"/>
      <c r="B52" s="15" t="s">
        <v>97</v>
      </c>
      <c r="C52" s="12" t="s">
        <v>98</v>
      </c>
      <c r="D52" s="91">
        <v>20</v>
      </c>
      <c r="E52" s="91">
        <f>VLOOKUP($C52,[3]계획인구!$C$1:$W$65536,6,FALSE)</f>
        <v>41</v>
      </c>
      <c r="F52" s="92">
        <f>VLOOKUP($C52,[3]처리인구!$C$1:$N$65536,7,FALSE)</f>
        <v>111</v>
      </c>
      <c r="G52" s="92">
        <f>VLOOKUP($C52,[3]처리인구!$C$1:$N$65536,8,FALSE)</f>
        <v>108</v>
      </c>
      <c r="H52" s="92">
        <f>VLOOKUP($C52,[3]처리인구!$C$1:$N$65536,9,FALSE)</f>
        <v>107</v>
      </c>
      <c r="I52" s="92">
        <f>VLOOKUP($C52,[3]처리인구!$C$1:$N$65536,10,FALSE)</f>
        <v>106</v>
      </c>
      <c r="J52" s="92">
        <f>VLOOKUP($C52,[3]처리인구!$C$1:$N$65536,11,FALSE)</f>
        <v>105</v>
      </c>
      <c r="K52" s="92">
        <f>VLOOKUP($C52,[3]처리인구!$C$1:$N$65536,12,FALSE)</f>
        <v>103</v>
      </c>
      <c r="L52" s="91">
        <v>200</v>
      </c>
      <c r="M52" s="92">
        <f t="shared" ref="M52:R56" si="51">ROUND(F52*$L52/1000,0)</f>
        <v>22</v>
      </c>
      <c r="N52" s="92">
        <f t="shared" si="51"/>
        <v>22</v>
      </c>
      <c r="O52" s="92">
        <f t="shared" si="51"/>
        <v>21</v>
      </c>
      <c r="P52" s="92">
        <f t="shared" si="51"/>
        <v>21</v>
      </c>
      <c r="Q52" s="92">
        <f t="shared" si="51"/>
        <v>21</v>
      </c>
      <c r="R52" s="93">
        <f t="shared" si="51"/>
        <v>21</v>
      </c>
    </row>
    <row r="53" spans="1:18" ht="14.85" customHeight="1">
      <c r="A53" s="10"/>
      <c r="B53" s="11" t="s">
        <v>162</v>
      </c>
      <c r="C53" s="12" t="s">
        <v>266</v>
      </c>
      <c r="D53" s="94">
        <v>60</v>
      </c>
      <c r="E53" s="92">
        <f>SUM(E54:E55)</f>
        <v>153</v>
      </c>
      <c r="F53" s="92">
        <f t="shared" ref="F53:R53" si="52">SUM(F54:F55)</f>
        <v>282</v>
      </c>
      <c r="G53" s="92">
        <f t="shared" si="52"/>
        <v>277</v>
      </c>
      <c r="H53" s="92">
        <f t="shared" si="52"/>
        <v>275</v>
      </c>
      <c r="I53" s="92">
        <f t="shared" si="52"/>
        <v>272</v>
      </c>
      <c r="J53" s="92">
        <f t="shared" si="52"/>
        <v>266</v>
      </c>
      <c r="K53" s="92">
        <f t="shared" si="52"/>
        <v>262</v>
      </c>
      <c r="L53" s="91"/>
      <c r="M53" s="92">
        <f t="shared" si="52"/>
        <v>57</v>
      </c>
      <c r="N53" s="92">
        <f t="shared" si="52"/>
        <v>55</v>
      </c>
      <c r="O53" s="92">
        <f t="shared" si="52"/>
        <v>55</v>
      </c>
      <c r="P53" s="92">
        <f t="shared" si="52"/>
        <v>54</v>
      </c>
      <c r="Q53" s="92">
        <f t="shared" si="52"/>
        <v>53</v>
      </c>
      <c r="R53" s="93">
        <f t="shared" si="52"/>
        <v>52</v>
      </c>
    </row>
    <row r="54" spans="1:18" ht="14.85" customHeight="1">
      <c r="A54" s="10"/>
      <c r="B54" s="19"/>
      <c r="C54" s="12" t="s">
        <v>163</v>
      </c>
      <c r="D54" s="102"/>
      <c r="E54" s="91">
        <f>VLOOKUP($C54,[3]계획인구!$C$1:$W$65536,6,FALSE)</f>
        <v>122</v>
      </c>
      <c r="F54" s="92">
        <f>VLOOKUP($C54,[3]처리인구!$C$1:$N$65536,7,FALSE)</f>
        <v>228</v>
      </c>
      <c r="G54" s="92">
        <f>VLOOKUP($C54,[3]처리인구!$C$1:$N$65536,8,FALSE)</f>
        <v>225</v>
      </c>
      <c r="H54" s="92">
        <f>VLOOKUP($C54,[3]처리인구!$C$1:$N$65536,9,FALSE)</f>
        <v>223</v>
      </c>
      <c r="I54" s="92">
        <f>VLOOKUP($C54,[3]처리인구!$C$1:$N$65536,10,FALSE)</f>
        <v>221</v>
      </c>
      <c r="J54" s="92">
        <f>VLOOKUP($C54,[3]처리인구!$C$1:$N$65536,11,FALSE)</f>
        <v>215</v>
      </c>
      <c r="K54" s="92">
        <f>VLOOKUP($C54,[3]처리인구!$C$1:$N$65536,12,FALSE)</f>
        <v>212</v>
      </c>
      <c r="L54" s="91">
        <v>200</v>
      </c>
      <c r="M54" s="92">
        <f t="shared" si="51"/>
        <v>46</v>
      </c>
      <c r="N54" s="92">
        <f t="shared" si="51"/>
        <v>45</v>
      </c>
      <c r="O54" s="92">
        <f t="shared" si="51"/>
        <v>45</v>
      </c>
      <c r="P54" s="92">
        <f t="shared" si="51"/>
        <v>44</v>
      </c>
      <c r="Q54" s="92">
        <f t="shared" si="51"/>
        <v>43</v>
      </c>
      <c r="R54" s="93">
        <f t="shared" si="51"/>
        <v>42</v>
      </c>
    </row>
    <row r="55" spans="1:18" ht="14.85" customHeight="1">
      <c r="A55" s="10"/>
      <c r="B55" s="21"/>
      <c r="C55" s="12" t="s">
        <v>333</v>
      </c>
      <c r="D55" s="97"/>
      <c r="E55" s="91">
        <f>VLOOKUP($C55,[3]계획인구!$C$1:$W$65536,6,FALSE)</f>
        <v>31</v>
      </c>
      <c r="F55" s="92">
        <f>VLOOKUP($C55,[3]처리인구!$C$1:$N$65536,7,FALSE)</f>
        <v>54</v>
      </c>
      <c r="G55" s="92">
        <f>VLOOKUP($C55,[3]처리인구!$C$1:$N$65536,8,FALSE)</f>
        <v>52</v>
      </c>
      <c r="H55" s="92">
        <f>VLOOKUP($C55,[3]처리인구!$C$1:$N$65536,9,FALSE)</f>
        <v>52</v>
      </c>
      <c r="I55" s="92">
        <f>VLOOKUP($C55,[3]처리인구!$C$1:$N$65536,10,FALSE)</f>
        <v>51</v>
      </c>
      <c r="J55" s="92">
        <f>VLOOKUP($C55,[3]처리인구!$C$1:$N$65536,11,FALSE)</f>
        <v>51</v>
      </c>
      <c r="K55" s="92">
        <f>VLOOKUP($C55,[3]처리인구!$C$1:$N$65536,12,FALSE)</f>
        <v>50</v>
      </c>
      <c r="L55" s="91">
        <v>200</v>
      </c>
      <c r="M55" s="92">
        <f t="shared" ref="M55" si="53">ROUND(F55*$L55/1000,0)</f>
        <v>11</v>
      </c>
      <c r="N55" s="92">
        <f t="shared" ref="N55" si="54">ROUND(G55*$L55/1000,0)</f>
        <v>10</v>
      </c>
      <c r="O55" s="92">
        <f t="shared" ref="O55" si="55">ROUND(H55*$L55/1000,0)</f>
        <v>10</v>
      </c>
      <c r="P55" s="92">
        <f t="shared" ref="P55" si="56">ROUND(I55*$L55/1000,0)</f>
        <v>10</v>
      </c>
      <c r="Q55" s="92">
        <f t="shared" ref="Q55" si="57">ROUND(J55*$L55/1000,0)</f>
        <v>10</v>
      </c>
      <c r="R55" s="93">
        <f t="shared" ref="R55" si="58">ROUND(K55*$L55/1000,0)</f>
        <v>10</v>
      </c>
    </row>
    <row r="56" spans="1:18" ht="14.85" customHeight="1">
      <c r="A56" s="20"/>
      <c r="B56" s="15" t="s">
        <v>99</v>
      </c>
      <c r="C56" s="12" t="s">
        <v>99</v>
      </c>
      <c r="D56" s="91">
        <v>35</v>
      </c>
      <c r="E56" s="91">
        <f>VLOOKUP($C56,[3]계획인구!$C$1:$W$65536,6,FALSE)</f>
        <v>46</v>
      </c>
      <c r="F56" s="92">
        <f>VLOOKUP($C56,[3]처리인구!$C$1:$N$65536,7,FALSE)</f>
        <v>75</v>
      </c>
      <c r="G56" s="92">
        <f>VLOOKUP($C56,[3]처리인구!$C$1:$N$65536,8,FALSE)</f>
        <v>73</v>
      </c>
      <c r="H56" s="92">
        <f>VLOOKUP($C56,[3]처리인구!$C$1:$N$65536,9,FALSE)</f>
        <v>72</v>
      </c>
      <c r="I56" s="92">
        <f>VLOOKUP($C56,[3]처리인구!$C$1:$N$65536,10,FALSE)</f>
        <v>71</v>
      </c>
      <c r="J56" s="92">
        <f>VLOOKUP($C56,[3]처리인구!$C$1:$N$65536,11,FALSE)</f>
        <v>71</v>
      </c>
      <c r="K56" s="92">
        <f>VLOOKUP($C56,[3]처리인구!$C$1:$N$65536,12,FALSE)</f>
        <v>70</v>
      </c>
      <c r="L56" s="91">
        <v>200</v>
      </c>
      <c r="M56" s="92">
        <f t="shared" si="51"/>
        <v>15</v>
      </c>
      <c r="N56" s="92">
        <f t="shared" si="51"/>
        <v>15</v>
      </c>
      <c r="O56" s="92">
        <f t="shared" si="51"/>
        <v>14</v>
      </c>
      <c r="P56" s="92">
        <f t="shared" si="51"/>
        <v>14</v>
      </c>
      <c r="Q56" s="92">
        <f t="shared" si="51"/>
        <v>14</v>
      </c>
      <c r="R56" s="93">
        <f t="shared" si="51"/>
        <v>14</v>
      </c>
    </row>
    <row r="57" spans="1:18" ht="14.85" customHeight="1">
      <c r="A57" s="16" t="s">
        <v>100</v>
      </c>
      <c r="B57" s="17" t="s">
        <v>5</v>
      </c>
      <c r="C57" s="17"/>
      <c r="D57" s="89">
        <f t="shared" ref="D57:E57" si="59">D58</f>
        <v>350</v>
      </c>
      <c r="E57" s="89">
        <f t="shared" si="59"/>
        <v>448</v>
      </c>
      <c r="F57" s="89">
        <f>F58</f>
        <v>948</v>
      </c>
      <c r="G57" s="89">
        <f t="shared" ref="G57:K57" si="60">G58</f>
        <v>925</v>
      </c>
      <c r="H57" s="89">
        <f t="shared" si="60"/>
        <v>915</v>
      </c>
      <c r="I57" s="89">
        <f t="shared" si="60"/>
        <v>906</v>
      </c>
      <c r="J57" s="89">
        <f t="shared" si="60"/>
        <v>892</v>
      </c>
      <c r="K57" s="89">
        <f t="shared" si="60"/>
        <v>881</v>
      </c>
      <c r="L57" s="89"/>
      <c r="M57" s="89">
        <f>M58</f>
        <v>190</v>
      </c>
      <c r="N57" s="89">
        <f t="shared" ref="N57:R57" si="61">N58</f>
        <v>186</v>
      </c>
      <c r="O57" s="89">
        <f t="shared" si="61"/>
        <v>184</v>
      </c>
      <c r="P57" s="89">
        <f t="shared" si="61"/>
        <v>180</v>
      </c>
      <c r="Q57" s="89">
        <f t="shared" si="61"/>
        <v>178</v>
      </c>
      <c r="R57" s="90">
        <f t="shared" si="61"/>
        <v>176</v>
      </c>
    </row>
    <row r="58" spans="1:18" ht="14.85" customHeight="1">
      <c r="A58" s="22"/>
      <c r="B58" s="11" t="s">
        <v>106</v>
      </c>
      <c r="C58" s="12" t="s">
        <v>5</v>
      </c>
      <c r="D58" s="94">
        <v>350</v>
      </c>
      <c r="E58" s="92">
        <f>SUM(E59:E65)</f>
        <v>448</v>
      </c>
      <c r="F58" s="92">
        <f>SUM(F59:F65)</f>
        <v>948</v>
      </c>
      <c r="G58" s="92">
        <f t="shared" ref="G58:K58" si="62">SUM(G59:G65)</f>
        <v>925</v>
      </c>
      <c r="H58" s="92">
        <f t="shared" si="62"/>
        <v>915</v>
      </c>
      <c r="I58" s="92">
        <f t="shared" si="62"/>
        <v>906</v>
      </c>
      <c r="J58" s="92">
        <f t="shared" si="62"/>
        <v>892</v>
      </c>
      <c r="K58" s="92">
        <f t="shared" si="62"/>
        <v>881</v>
      </c>
      <c r="L58" s="91">
        <v>200</v>
      </c>
      <c r="M58" s="92">
        <f>SUM(M59:M65)</f>
        <v>190</v>
      </c>
      <c r="N58" s="92">
        <f t="shared" ref="N58:R58" si="63">SUM(N59:N65)</f>
        <v>186</v>
      </c>
      <c r="O58" s="92">
        <f t="shared" si="63"/>
        <v>184</v>
      </c>
      <c r="P58" s="92">
        <f t="shared" si="63"/>
        <v>180</v>
      </c>
      <c r="Q58" s="92">
        <f t="shared" si="63"/>
        <v>178</v>
      </c>
      <c r="R58" s="93">
        <f t="shared" si="63"/>
        <v>176</v>
      </c>
    </row>
    <row r="59" spans="1:18" ht="14.85" customHeight="1">
      <c r="A59" s="10"/>
      <c r="B59" s="19"/>
      <c r="C59" s="12" t="s">
        <v>101</v>
      </c>
      <c r="D59" s="102"/>
      <c r="E59" s="91">
        <f>VLOOKUP($C59,[3]계획인구!$C$1:$W$65536,6,FALSE)</f>
        <v>176</v>
      </c>
      <c r="F59" s="92">
        <f>VLOOKUP($C59,[3]처리인구!$C$1:$N$65536,7,FALSE)</f>
        <v>360</v>
      </c>
      <c r="G59" s="92">
        <f>VLOOKUP($C59,[3]처리인구!$C$1:$N$65536,8,FALSE)</f>
        <v>354</v>
      </c>
      <c r="H59" s="92">
        <f>VLOOKUP($C59,[3]처리인구!$C$1:$N$65536,9,FALSE)</f>
        <v>350</v>
      </c>
      <c r="I59" s="92">
        <f>VLOOKUP($C59,[3]처리인구!$C$1:$N$65536,10,FALSE)</f>
        <v>347</v>
      </c>
      <c r="J59" s="92">
        <f>VLOOKUP($C59,[3]처리인구!$C$1:$N$65536,11,FALSE)</f>
        <v>339</v>
      </c>
      <c r="K59" s="92">
        <f>VLOOKUP($C59,[3]처리인구!$C$1:$N$65536,12,FALSE)</f>
        <v>334</v>
      </c>
      <c r="L59" s="91">
        <v>200</v>
      </c>
      <c r="M59" s="92">
        <f t="shared" ref="M59:R65" si="64">ROUND(F59*$L59/1000,0)</f>
        <v>72</v>
      </c>
      <c r="N59" s="92">
        <f t="shared" si="64"/>
        <v>71</v>
      </c>
      <c r="O59" s="92">
        <f t="shared" si="64"/>
        <v>70</v>
      </c>
      <c r="P59" s="92">
        <f t="shared" si="64"/>
        <v>69</v>
      </c>
      <c r="Q59" s="92">
        <f t="shared" si="64"/>
        <v>68</v>
      </c>
      <c r="R59" s="93">
        <f t="shared" si="64"/>
        <v>67</v>
      </c>
    </row>
    <row r="60" spans="1:18" ht="14.85" customHeight="1">
      <c r="A60" s="10"/>
      <c r="B60" s="19"/>
      <c r="C60" s="12" t="s">
        <v>102</v>
      </c>
      <c r="D60" s="102"/>
      <c r="E60" s="91">
        <f>VLOOKUP($C60,[3]계획인구!$C$1:$W$65536,6,FALSE)</f>
        <v>17</v>
      </c>
      <c r="F60" s="92">
        <f>VLOOKUP($C60,[3]처리인구!$C$1:$N$65536,7,FALSE)</f>
        <v>34</v>
      </c>
      <c r="G60" s="92">
        <f>VLOOKUP($C60,[3]처리인구!$C$1:$N$65536,8,FALSE)</f>
        <v>33</v>
      </c>
      <c r="H60" s="92">
        <f>VLOOKUP($C60,[3]처리인구!$C$1:$N$65536,9,FALSE)</f>
        <v>33</v>
      </c>
      <c r="I60" s="92">
        <f>VLOOKUP($C60,[3]처리인구!$C$1:$N$65536,10,FALSE)</f>
        <v>32</v>
      </c>
      <c r="J60" s="92">
        <f>VLOOKUP($C60,[3]처리인구!$C$1:$N$65536,11,FALSE)</f>
        <v>32</v>
      </c>
      <c r="K60" s="92">
        <f>VLOOKUP($C60,[3]처리인구!$C$1:$N$65536,12,FALSE)</f>
        <v>32</v>
      </c>
      <c r="L60" s="91">
        <v>200</v>
      </c>
      <c r="M60" s="92">
        <f t="shared" si="64"/>
        <v>7</v>
      </c>
      <c r="N60" s="92">
        <f t="shared" si="64"/>
        <v>7</v>
      </c>
      <c r="O60" s="92">
        <f t="shared" si="64"/>
        <v>7</v>
      </c>
      <c r="P60" s="92">
        <f t="shared" si="64"/>
        <v>6</v>
      </c>
      <c r="Q60" s="92">
        <f t="shared" si="64"/>
        <v>6</v>
      </c>
      <c r="R60" s="93">
        <f t="shared" si="64"/>
        <v>6</v>
      </c>
    </row>
    <row r="61" spans="1:18" ht="14.85" customHeight="1">
      <c r="A61" s="10"/>
      <c r="B61" s="19"/>
      <c r="C61" s="12" t="s">
        <v>103</v>
      </c>
      <c r="D61" s="102"/>
      <c r="E61" s="91">
        <f>VLOOKUP($C61,[3]계획인구!$C$1:$W$65536,6,FALSE)</f>
        <v>39</v>
      </c>
      <c r="F61" s="92">
        <f>VLOOKUP($C61,[3]처리인구!$C$1:$N$65536,7,FALSE)</f>
        <v>81</v>
      </c>
      <c r="G61" s="92">
        <f>VLOOKUP($C61,[3]처리인구!$C$1:$N$65536,8,FALSE)</f>
        <v>79</v>
      </c>
      <c r="H61" s="92">
        <f>VLOOKUP($C61,[3]처리인구!$C$1:$N$65536,9,FALSE)</f>
        <v>78</v>
      </c>
      <c r="I61" s="92">
        <f>VLOOKUP($C61,[3]처리인구!$C$1:$N$65536,10,FALSE)</f>
        <v>77</v>
      </c>
      <c r="J61" s="92">
        <f>VLOOKUP($C61,[3]처리인구!$C$1:$N$65536,11,FALSE)</f>
        <v>76</v>
      </c>
      <c r="K61" s="92">
        <f>VLOOKUP($C61,[3]처리인구!$C$1:$N$65536,12,FALSE)</f>
        <v>75</v>
      </c>
      <c r="L61" s="91">
        <v>200</v>
      </c>
      <c r="M61" s="92">
        <f t="shared" si="64"/>
        <v>16</v>
      </c>
      <c r="N61" s="92">
        <f t="shared" si="64"/>
        <v>16</v>
      </c>
      <c r="O61" s="92">
        <f t="shared" si="64"/>
        <v>16</v>
      </c>
      <c r="P61" s="92">
        <f t="shared" si="64"/>
        <v>15</v>
      </c>
      <c r="Q61" s="92">
        <f t="shared" si="64"/>
        <v>15</v>
      </c>
      <c r="R61" s="93">
        <f t="shared" si="64"/>
        <v>15</v>
      </c>
    </row>
    <row r="62" spans="1:18" ht="14.85" customHeight="1">
      <c r="A62" s="10"/>
      <c r="B62" s="19"/>
      <c r="C62" s="12" t="s">
        <v>104</v>
      </c>
      <c r="D62" s="102"/>
      <c r="E62" s="91">
        <f>VLOOKUP($C62,[3]계획인구!$C$1:$W$65536,6,FALSE)</f>
        <v>135</v>
      </c>
      <c r="F62" s="92">
        <f>VLOOKUP($C62,[3]처리인구!$C$1:$N$65536,7,FALSE)</f>
        <v>301</v>
      </c>
      <c r="G62" s="92">
        <f>VLOOKUP($C62,[3]처리인구!$C$1:$N$65536,8,FALSE)</f>
        <v>292</v>
      </c>
      <c r="H62" s="92">
        <f>VLOOKUP($C62,[3]처리인구!$C$1:$N$65536,9,FALSE)</f>
        <v>289</v>
      </c>
      <c r="I62" s="92">
        <f>VLOOKUP($C62,[3]처리인구!$C$1:$N$65536,10,FALSE)</f>
        <v>286</v>
      </c>
      <c r="J62" s="92">
        <f>VLOOKUP($C62,[3]처리인구!$C$1:$N$65536,11,FALSE)</f>
        <v>284</v>
      </c>
      <c r="K62" s="92">
        <f>VLOOKUP($C62,[3]처리인구!$C$1:$N$65536,12,FALSE)</f>
        <v>280</v>
      </c>
      <c r="L62" s="91">
        <v>200</v>
      </c>
      <c r="M62" s="92">
        <f t="shared" si="64"/>
        <v>60</v>
      </c>
      <c r="N62" s="92">
        <f t="shared" si="64"/>
        <v>58</v>
      </c>
      <c r="O62" s="92">
        <f t="shared" si="64"/>
        <v>58</v>
      </c>
      <c r="P62" s="92">
        <f t="shared" si="64"/>
        <v>57</v>
      </c>
      <c r="Q62" s="92">
        <f t="shared" si="64"/>
        <v>57</v>
      </c>
      <c r="R62" s="93">
        <f t="shared" si="64"/>
        <v>56</v>
      </c>
    </row>
    <row r="63" spans="1:18" ht="14.85" customHeight="1">
      <c r="A63" s="10"/>
      <c r="B63" s="19"/>
      <c r="C63" s="12" t="s">
        <v>105</v>
      </c>
      <c r="D63" s="102"/>
      <c r="E63" s="91">
        <f>VLOOKUP($C63,[3]계획인구!$C$1:$W$65536,6,FALSE)</f>
        <v>42</v>
      </c>
      <c r="F63" s="92">
        <f>VLOOKUP($C63,[3]처리인구!$C$1:$N$65536,7,FALSE)</f>
        <v>98</v>
      </c>
      <c r="G63" s="92">
        <f>VLOOKUP($C63,[3]처리인구!$C$1:$N$65536,8,FALSE)</f>
        <v>95</v>
      </c>
      <c r="H63" s="92">
        <f>VLOOKUP($C63,[3]처리인구!$C$1:$N$65536,9,FALSE)</f>
        <v>94</v>
      </c>
      <c r="I63" s="92">
        <f>VLOOKUP($C63,[3]처리인구!$C$1:$N$65536,10,FALSE)</f>
        <v>93</v>
      </c>
      <c r="J63" s="92">
        <f>VLOOKUP($C63,[3]처리인구!$C$1:$N$65536,11,FALSE)</f>
        <v>92</v>
      </c>
      <c r="K63" s="92">
        <f>VLOOKUP($C63,[3]처리인구!$C$1:$N$65536,12,FALSE)</f>
        <v>91</v>
      </c>
      <c r="L63" s="91">
        <v>200</v>
      </c>
      <c r="M63" s="92">
        <f t="shared" si="64"/>
        <v>20</v>
      </c>
      <c r="N63" s="92">
        <f t="shared" si="64"/>
        <v>19</v>
      </c>
      <c r="O63" s="92">
        <f t="shared" si="64"/>
        <v>19</v>
      </c>
      <c r="P63" s="92">
        <f t="shared" si="64"/>
        <v>19</v>
      </c>
      <c r="Q63" s="92">
        <f t="shared" si="64"/>
        <v>18</v>
      </c>
      <c r="R63" s="93">
        <f t="shared" si="64"/>
        <v>18</v>
      </c>
    </row>
    <row r="64" spans="1:18" ht="14.85" customHeight="1">
      <c r="A64" s="10"/>
      <c r="B64" s="19"/>
      <c r="C64" s="12" t="s">
        <v>164</v>
      </c>
      <c r="D64" s="102"/>
      <c r="E64" s="91">
        <f>VLOOKUP($C64,[3]계획인구!$C$1:$W$65536,6,FALSE)</f>
        <v>22</v>
      </c>
      <c r="F64" s="92">
        <f>VLOOKUP($C64,[3]처리인구!$C$1:$N$65536,7,FALSE)</f>
        <v>30</v>
      </c>
      <c r="G64" s="92">
        <f>VLOOKUP($C64,[3]처리인구!$C$1:$N$65536,8,FALSE)</f>
        <v>29</v>
      </c>
      <c r="H64" s="92">
        <f>VLOOKUP($C64,[3]처리인구!$C$1:$N$65536,9,FALSE)</f>
        <v>29</v>
      </c>
      <c r="I64" s="92">
        <f>VLOOKUP($C64,[3]처리인구!$C$1:$N$65536,10,FALSE)</f>
        <v>29</v>
      </c>
      <c r="J64" s="92">
        <f>VLOOKUP($C64,[3]처리인구!$C$1:$N$65536,11,FALSE)</f>
        <v>28</v>
      </c>
      <c r="K64" s="92">
        <f>VLOOKUP($C64,[3]처리인구!$C$1:$N$65536,12,FALSE)</f>
        <v>28</v>
      </c>
      <c r="L64" s="91">
        <v>200</v>
      </c>
      <c r="M64" s="92">
        <f t="shared" si="64"/>
        <v>6</v>
      </c>
      <c r="N64" s="92">
        <f t="shared" si="64"/>
        <v>6</v>
      </c>
      <c r="O64" s="92">
        <f t="shared" si="64"/>
        <v>6</v>
      </c>
      <c r="P64" s="92">
        <f t="shared" si="64"/>
        <v>6</v>
      </c>
      <c r="Q64" s="92">
        <f t="shared" si="64"/>
        <v>6</v>
      </c>
      <c r="R64" s="93">
        <f t="shared" si="64"/>
        <v>6</v>
      </c>
    </row>
    <row r="65" spans="1:18" ht="14.85" customHeight="1">
      <c r="A65" s="20"/>
      <c r="B65" s="21"/>
      <c r="C65" s="12" t="s">
        <v>165</v>
      </c>
      <c r="D65" s="97"/>
      <c r="E65" s="91">
        <f>VLOOKUP($C65,[3]계획인구!$C$1:$W$65536,6,FALSE)</f>
        <v>17</v>
      </c>
      <c r="F65" s="92">
        <f>VLOOKUP($C65,[3]처리인구!$C$1:$N$65536,7,FALSE)</f>
        <v>44</v>
      </c>
      <c r="G65" s="92">
        <f>VLOOKUP($C65,[3]처리인구!$C$1:$N$65536,8,FALSE)</f>
        <v>43</v>
      </c>
      <c r="H65" s="92">
        <f>VLOOKUP($C65,[3]처리인구!$C$1:$N$65536,9,FALSE)</f>
        <v>42</v>
      </c>
      <c r="I65" s="92">
        <f>VLOOKUP($C65,[3]처리인구!$C$1:$N$65536,10,FALSE)</f>
        <v>42</v>
      </c>
      <c r="J65" s="92">
        <f>VLOOKUP($C65,[3]처리인구!$C$1:$N$65536,11,FALSE)</f>
        <v>41</v>
      </c>
      <c r="K65" s="92">
        <f>VLOOKUP($C65,[3]처리인구!$C$1:$N$65536,12,FALSE)</f>
        <v>41</v>
      </c>
      <c r="L65" s="91">
        <v>200</v>
      </c>
      <c r="M65" s="92">
        <f t="shared" si="64"/>
        <v>9</v>
      </c>
      <c r="N65" s="92">
        <f t="shared" si="64"/>
        <v>9</v>
      </c>
      <c r="O65" s="92">
        <f t="shared" si="64"/>
        <v>8</v>
      </c>
      <c r="P65" s="92">
        <f t="shared" si="64"/>
        <v>8</v>
      </c>
      <c r="Q65" s="92">
        <f t="shared" si="64"/>
        <v>8</v>
      </c>
      <c r="R65" s="93">
        <f t="shared" si="64"/>
        <v>8</v>
      </c>
    </row>
    <row r="66" spans="1:18" ht="14.85" customHeight="1">
      <c r="A66" s="7" t="s">
        <v>108</v>
      </c>
      <c r="B66" s="8" t="s">
        <v>5</v>
      </c>
      <c r="C66" s="8"/>
      <c r="D66" s="104">
        <f t="shared" ref="D66:E66" si="65">D67+D68</f>
        <v>130</v>
      </c>
      <c r="E66" s="104">
        <f t="shared" si="65"/>
        <v>325</v>
      </c>
      <c r="F66" s="104">
        <f>F67+F68</f>
        <v>656</v>
      </c>
      <c r="G66" s="104">
        <f t="shared" ref="G66:K66" si="66">G67+G68</f>
        <v>636</v>
      </c>
      <c r="H66" s="104">
        <f t="shared" si="66"/>
        <v>630</v>
      </c>
      <c r="I66" s="104">
        <f t="shared" si="66"/>
        <v>622</v>
      </c>
      <c r="J66" s="104">
        <f t="shared" si="66"/>
        <v>618</v>
      </c>
      <c r="K66" s="104">
        <f t="shared" si="66"/>
        <v>610</v>
      </c>
      <c r="L66" s="104"/>
      <c r="M66" s="104">
        <f t="shared" ref="M66:R66" si="67">M67+M68</f>
        <v>131</v>
      </c>
      <c r="N66" s="104">
        <f t="shared" si="67"/>
        <v>128</v>
      </c>
      <c r="O66" s="104">
        <f t="shared" si="67"/>
        <v>127</v>
      </c>
      <c r="P66" s="104">
        <f t="shared" si="67"/>
        <v>124</v>
      </c>
      <c r="Q66" s="104">
        <f t="shared" si="67"/>
        <v>124</v>
      </c>
      <c r="R66" s="105">
        <f t="shared" si="67"/>
        <v>122</v>
      </c>
    </row>
    <row r="67" spans="1:18" ht="14.85" customHeight="1">
      <c r="A67" s="22"/>
      <c r="B67" s="15" t="s">
        <v>109</v>
      </c>
      <c r="C67" s="12" t="s">
        <v>109</v>
      </c>
      <c r="D67" s="91">
        <v>30</v>
      </c>
      <c r="E67" s="91">
        <f>VLOOKUP($C67,[3]계획인구!$C$1:$W$65536,6,FALSE)</f>
        <v>54</v>
      </c>
      <c r="F67" s="92">
        <f>VLOOKUP($C67,[3]처리인구!$C$1:$N$65536,7,FALSE)</f>
        <v>154</v>
      </c>
      <c r="G67" s="92">
        <f>VLOOKUP($C67,[3]처리인구!$C$1:$N$65536,8,FALSE)</f>
        <v>149</v>
      </c>
      <c r="H67" s="92">
        <f>VLOOKUP($C67,[3]처리인구!$C$1:$N$65536,9,FALSE)</f>
        <v>148</v>
      </c>
      <c r="I67" s="92">
        <f>VLOOKUP($C67,[3]처리인구!$C$1:$N$65536,10,FALSE)</f>
        <v>146</v>
      </c>
      <c r="J67" s="92">
        <f>VLOOKUP($C67,[3]처리인구!$C$1:$N$65536,11,FALSE)</f>
        <v>145</v>
      </c>
      <c r="K67" s="92">
        <f>VLOOKUP($C67,[3]처리인구!$C$1:$N$65536,12,FALSE)</f>
        <v>143</v>
      </c>
      <c r="L67" s="91">
        <v>200</v>
      </c>
      <c r="M67" s="92">
        <f t="shared" ref="M67:R67" si="68">ROUND(F67*$L67/1000,0)</f>
        <v>31</v>
      </c>
      <c r="N67" s="92">
        <f t="shared" si="68"/>
        <v>30</v>
      </c>
      <c r="O67" s="92">
        <f t="shared" si="68"/>
        <v>30</v>
      </c>
      <c r="P67" s="92">
        <f t="shared" si="68"/>
        <v>29</v>
      </c>
      <c r="Q67" s="92">
        <f t="shared" si="68"/>
        <v>29</v>
      </c>
      <c r="R67" s="93">
        <f t="shared" si="68"/>
        <v>29</v>
      </c>
    </row>
    <row r="68" spans="1:18" ht="14.85" customHeight="1">
      <c r="A68" s="10"/>
      <c r="B68" s="11" t="s">
        <v>110</v>
      </c>
      <c r="C68" s="12" t="s">
        <v>5</v>
      </c>
      <c r="D68" s="94">
        <v>100</v>
      </c>
      <c r="E68" s="92">
        <f>SUM(E69:E72)</f>
        <v>271</v>
      </c>
      <c r="F68" s="92">
        <f>SUM(F69:F72)</f>
        <v>502</v>
      </c>
      <c r="G68" s="92">
        <f t="shared" ref="G68:K68" si="69">SUM(G69:G72)</f>
        <v>487</v>
      </c>
      <c r="H68" s="92">
        <f t="shared" si="69"/>
        <v>482</v>
      </c>
      <c r="I68" s="92">
        <f t="shared" si="69"/>
        <v>476</v>
      </c>
      <c r="J68" s="92">
        <f t="shared" si="69"/>
        <v>473</v>
      </c>
      <c r="K68" s="92">
        <f t="shared" si="69"/>
        <v>467</v>
      </c>
      <c r="L68" s="91">
        <v>200</v>
      </c>
      <c r="M68" s="92">
        <f t="shared" ref="M68:R68" si="70">SUM(M69:M72)</f>
        <v>100</v>
      </c>
      <c r="N68" s="92">
        <f t="shared" si="70"/>
        <v>98</v>
      </c>
      <c r="O68" s="92">
        <f t="shared" si="70"/>
        <v>97</v>
      </c>
      <c r="P68" s="92">
        <f t="shared" si="70"/>
        <v>95</v>
      </c>
      <c r="Q68" s="92">
        <f t="shared" si="70"/>
        <v>95</v>
      </c>
      <c r="R68" s="93">
        <f t="shared" si="70"/>
        <v>93</v>
      </c>
    </row>
    <row r="69" spans="1:18" ht="14.85" customHeight="1">
      <c r="A69" s="10"/>
      <c r="B69" s="19"/>
      <c r="C69" s="31" t="s">
        <v>226</v>
      </c>
      <c r="D69" s="102"/>
      <c r="E69" s="97">
        <f>VLOOKUP($C69,[3]계획인구!$C$1:$W$65536,6,FALSE)</f>
        <v>48</v>
      </c>
      <c r="F69" s="96">
        <f>VLOOKUP($C69,[3]처리인구!$C$1:$N$65536,7,FALSE)</f>
        <v>97</v>
      </c>
      <c r="G69" s="96">
        <f>VLOOKUP($C69,[3]처리인구!$C$1:$N$65536,8,FALSE)</f>
        <v>94</v>
      </c>
      <c r="H69" s="96">
        <f>VLOOKUP($C69,[3]처리인구!$C$1:$N$65536,9,FALSE)</f>
        <v>93</v>
      </c>
      <c r="I69" s="96">
        <f>VLOOKUP($C69,[3]처리인구!$C$1:$N$65536,10,FALSE)</f>
        <v>92</v>
      </c>
      <c r="J69" s="96">
        <f>VLOOKUP($C69,[3]처리인구!$C$1:$N$65536,11,FALSE)</f>
        <v>91</v>
      </c>
      <c r="K69" s="96">
        <f>VLOOKUP($C69,[3]처리인구!$C$1:$N$65536,12,FALSE)</f>
        <v>90</v>
      </c>
      <c r="L69" s="97">
        <v>200</v>
      </c>
      <c r="M69" s="96">
        <f t="shared" ref="M69:R72" si="71">ROUND(F69*$L69/1000,0)</f>
        <v>19</v>
      </c>
      <c r="N69" s="96">
        <f t="shared" si="71"/>
        <v>19</v>
      </c>
      <c r="O69" s="96">
        <f t="shared" si="71"/>
        <v>19</v>
      </c>
      <c r="P69" s="96">
        <f t="shared" si="71"/>
        <v>18</v>
      </c>
      <c r="Q69" s="96">
        <f t="shared" si="71"/>
        <v>18</v>
      </c>
      <c r="R69" s="98">
        <f t="shared" si="71"/>
        <v>18</v>
      </c>
    </row>
    <row r="70" spans="1:18" ht="14.85" customHeight="1">
      <c r="A70" s="10"/>
      <c r="B70" s="19"/>
      <c r="C70" s="12" t="s">
        <v>223</v>
      </c>
      <c r="D70" s="102"/>
      <c r="E70" s="91">
        <f>VLOOKUP($C70,[3]계획인구!$C$1:$W$65536,6,FALSE)</f>
        <v>41.763975155279503</v>
      </c>
      <c r="F70" s="92">
        <f>VLOOKUP($C70,[3]처리인구!$C$1:$N$65536,7,FALSE)</f>
        <v>75</v>
      </c>
      <c r="G70" s="92">
        <f>VLOOKUP($C70,[3]처리인구!$C$1:$N$65536,8,FALSE)</f>
        <v>73</v>
      </c>
      <c r="H70" s="92">
        <f>VLOOKUP($C70,[3]처리인구!$C$1:$N$65536,9,FALSE)</f>
        <v>72</v>
      </c>
      <c r="I70" s="92">
        <f>VLOOKUP($C70,[3]처리인구!$C$1:$N$65536,10,FALSE)</f>
        <v>71</v>
      </c>
      <c r="J70" s="92">
        <f>VLOOKUP($C70,[3]처리인구!$C$1:$N$65536,11,FALSE)</f>
        <v>71</v>
      </c>
      <c r="K70" s="92">
        <f>VLOOKUP($C70,[3]처리인구!$C$1:$N$65536,12,FALSE)</f>
        <v>70</v>
      </c>
      <c r="L70" s="91">
        <v>200</v>
      </c>
      <c r="M70" s="92">
        <f t="shared" si="71"/>
        <v>15</v>
      </c>
      <c r="N70" s="92">
        <f t="shared" si="71"/>
        <v>15</v>
      </c>
      <c r="O70" s="92">
        <f t="shared" si="71"/>
        <v>14</v>
      </c>
      <c r="P70" s="92">
        <f t="shared" si="71"/>
        <v>14</v>
      </c>
      <c r="Q70" s="92">
        <f t="shared" si="71"/>
        <v>14</v>
      </c>
      <c r="R70" s="93">
        <f t="shared" si="71"/>
        <v>14</v>
      </c>
    </row>
    <row r="71" spans="1:18" ht="14.85" customHeight="1">
      <c r="A71" s="10"/>
      <c r="B71" s="19"/>
      <c r="C71" s="12" t="s">
        <v>224</v>
      </c>
      <c r="D71" s="102"/>
      <c r="E71" s="91">
        <f>VLOOKUP($C71,[3]계획인구!$C$1:$W$65536,6,FALSE)</f>
        <v>40.236024844720497</v>
      </c>
      <c r="F71" s="92">
        <f>VLOOKUP($C71,[3]처리인구!$C$1:$N$65536,7,FALSE)</f>
        <v>72</v>
      </c>
      <c r="G71" s="92">
        <f>VLOOKUP($C71,[3]처리인구!$C$1:$N$65536,8,FALSE)</f>
        <v>70</v>
      </c>
      <c r="H71" s="92">
        <f>VLOOKUP($C71,[3]처리인구!$C$1:$N$65536,9,FALSE)</f>
        <v>69</v>
      </c>
      <c r="I71" s="92">
        <f>VLOOKUP($C71,[3]처리인구!$C$1:$N$65536,10,FALSE)</f>
        <v>68</v>
      </c>
      <c r="J71" s="92">
        <f>VLOOKUP($C71,[3]처리인구!$C$1:$N$65536,11,FALSE)</f>
        <v>68</v>
      </c>
      <c r="K71" s="92">
        <f>VLOOKUP($C71,[3]처리인구!$C$1:$N$65536,12,FALSE)</f>
        <v>67</v>
      </c>
      <c r="L71" s="91">
        <v>200</v>
      </c>
      <c r="M71" s="92">
        <f t="shared" si="71"/>
        <v>14</v>
      </c>
      <c r="N71" s="92">
        <f t="shared" si="71"/>
        <v>14</v>
      </c>
      <c r="O71" s="92">
        <f t="shared" si="71"/>
        <v>14</v>
      </c>
      <c r="P71" s="92">
        <f t="shared" si="71"/>
        <v>14</v>
      </c>
      <c r="Q71" s="92">
        <f t="shared" si="71"/>
        <v>14</v>
      </c>
      <c r="R71" s="93">
        <f t="shared" si="71"/>
        <v>13</v>
      </c>
    </row>
    <row r="72" spans="1:18" ht="14.85" customHeight="1">
      <c r="A72" s="20"/>
      <c r="B72" s="21"/>
      <c r="C72" s="12" t="s">
        <v>225</v>
      </c>
      <c r="D72" s="97"/>
      <c r="E72" s="91">
        <f>VLOOKUP($C72,[3]계획인구!$C$1:$W$65536,6,FALSE)</f>
        <v>141</v>
      </c>
      <c r="F72" s="92">
        <f>VLOOKUP($C72,[3]처리인구!$C$1:$N$65536,7,FALSE)</f>
        <v>258</v>
      </c>
      <c r="G72" s="92">
        <f>VLOOKUP($C72,[3]처리인구!$C$1:$N$65536,8,FALSE)</f>
        <v>250</v>
      </c>
      <c r="H72" s="92">
        <f>VLOOKUP($C72,[3]처리인구!$C$1:$N$65536,9,FALSE)</f>
        <v>248</v>
      </c>
      <c r="I72" s="92">
        <f>VLOOKUP($C72,[3]처리인구!$C$1:$N$65536,10,FALSE)</f>
        <v>245</v>
      </c>
      <c r="J72" s="92">
        <f>VLOOKUP($C72,[3]처리인구!$C$1:$N$65536,11,FALSE)</f>
        <v>243</v>
      </c>
      <c r="K72" s="92">
        <f>VLOOKUP($C72,[3]처리인구!$C$1:$N$65536,12,FALSE)</f>
        <v>240</v>
      </c>
      <c r="L72" s="91">
        <v>200</v>
      </c>
      <c r="M72" s="92">
        <f t="shared" si="71"/>
        <v>52</v>
      </c>
      <c r="N72" s="92">
        <f t="shared" si="71"/>
        <v>50</v>
      </c>
      <c r="O72" s="92">
        <f t="shared" si="71"/>
        <v>50</v>
      </c>
      <c r="P72" s="92">
        <f t="shared" si="71"/>
        <v>49</v>
      </c>
      <c r="Q72" s="92">
        <f t="shared" si="71"/>
        <v>49</v>
      </c>
      <c r="R72" s="93">
        <f t="shared" si="71"/>
        <v>48</v>
      </c>
    </row>
    <row r="73" spans="1:18" ht="14.85" customHeight="1">
      <c r="A73" s="7" t="s">
        <v>111</v>
      </c>
      <c r="B73" s="8" t="s">
        <v>5</v>
      </c>
      <c r="C73" s="8"/>
      <c r="D73" s="104">
        <f t="shared" ref="D73:E73" si="72">D74+D75</f>
        <v>68</v>
      </c>
      <c r="E73" s="104">
        <f t="shared" si="72"/>
        <v>85</v>
      </c>
      <c r="F73" s="104">
        <f>F74+F75</f>
        <v>185</v>
      </c>
      <c r="G73" s="104">
        <f t="shared" ref="G73:K73" si="73">G74+G75</f>
        <v>183</v>
      </c>
      <c r="H73" s="104">
        <f t="shared" si="73"/>
        <v>180</v>
      </c>
      <c r="I73" s="104">
        <f t="shared" si="73"/>
        <v>179</v>
      </c>
      <c r="J73" s="104">
        <f t="shared" si="73"/>
        <v>174</v>
      </c>
      <c r="K73" s="104">
        <f t="shared" si="73"/>
        <v>173</v>
      </c>
      <c r="L73" s="104"/>
      <c r="M73" s="104">
        <f>M74+M75</f>
        <v>37</v>
      </c>
      <c r="N73" s="104">
        <f t="shared" ref="N73:R73" si="74">N74+N75</f>
        <v>36</v>
      </c>
      <c r="O73" s="104">
        <f t="shared" si="74"/>
        <v>36</v>
      </c>
      <c r="P73" s="104">
        <f t="shared" si="74"/>
        <v>36</v>
      </c>
      <c r="Q73" s="104">
        <f t="shared" si="74"/>
        <v>35</v>
      </c>
      <c r="R73" s="105">
        <f t="shared" si="74"/>
        <v>35</v>
      </c>
    </row>
    <row r="74" spans="1:18" ht="14.85" customHeight="1">
      <c r="A74" s="22"/>
      <c r="B74" s="15" t="s">
        <v>112</v>
      </c>
      <c r="C74" s="12" t="s">
        <v>113</v>
      </c>
      <c r="D74" s="91">
        <v>48</v>
      </c>
      <c r="E74" s="91">
        <f>VLOOKUP($C74,[3]계획인구!$C$1:$W$65536,6,FALSE)</f>
        <v>51</v>
      </c>
      <c r="F74" s="92">
        <f>VLOOKUP($C74,[3]처리인구!$C$1:$N$65536,7,FALSE)</f>
        <v>122</v>
      </c>
      <c r="G74" s="92">
        <f>VLOOKUP($C74,[3]처리인구!$C$1:$N$65536,8,FALSE)</f>
        <v>122</v>
      </c>
      <c r="H74" s="92">
        <f>VLOOKUP($C74,[3]처리인구!$C$1:$N$65536,9,FALSE)</f>
        <v>120</v>
      </c>
      <c r="I74" s="92">
        <f>VLOOKUP($C74,[3]처리인구!$C$1:$N$65536,10,FALSE)</f>
        <v>119</v>
      </c>
      <c r="J74" s="92">
        <f>VLOOKUP($C74,[3]처리인구!$C$1:$N$65536,11,FALSE)</f>
        <v>115</v>
      </c>
      <c r="K74" s="92">
        <f>VLOOKUP($C74,[3]처리인구!$C$1:$N$65536,12,FALSE)</f>
        <v>114</v>
      </c>
      <c r="L74" s="91">
        <v>200</v>
      </c>
      <c r="M74" s="92">
        <f t="shared" ref="M74:R75" si="75">ROUND(F74*$L74/1000,0)</f>
        <v>24</v>
      </c>
      <c r="N74" s="92">
        <f t="shared" si="75"/>
        <v>24</v>
      </c>
      <c r="O74" s="92">
        <f t="shared" si="75"/>
        <v>24</v>
      </c>
      <c r="P74" s="92">
        <f t="shared" si="75"/>
        <v>24</v>
      </c>
      <c r="Q74" s="92">
        <f t="shared" si="75"/>
        <v>23</v>
      </c>
      <c r="R74" s="93">
        <f t="shared" si="75"/>
        <v>23</v>
      </c>
    </row>
    <row r="75" spans="1:18" ht="14.85" customHeight="1">
      <c r="A75" s="23"/>
      <c r="B75" s="32" t="s">
        <v>114</v>
      </c>
      <c r="C75" s="26" t="s">
        <v>114</v>
      </c>
      <c r="D75" s="101">
        <v>20</v>
      </c>
      <c r="E75" s="101">
        <f>VLOOKUP($C75,[3]계획인구!$C$1:$W$65536,6,FALSE)</f>
        <v>34</v>
      </c>
      <c r="F75" s="100">
        <f>VLOOKUP($C75,[3]처리인구!$C$1:$N$65536,7,FALSE)</f>
        <v>63</v>
      </c>
      <c r="G75" s="100">
        <f>VLOOKUP($C75,[3]처리인구!$C$1:$N$65536,8,FALSE)</f>
        <v>61</v>
      </c>
      <c r="H75" s="100">
        <f>VLOOKUP($C75,[3]처리인구!$C$1:$N$65536,9,FALSE)</f>
        <v>60</v>
      </c>
      <c r="I75" s="100">
        <f>VLOOKUP($C75,[3]처리인구!$C$1:$N$65536,10,FALSE)</f>
        <v>60</v>
      </c>
      <c r="J75" s="100">
        <f>VLOOKUP($C75,[3]처리인구!$C$1:$N$65536,11,FALSE)</f>
        <v>59</v>
      </c>
      <c r="K75" s="100">
        <f>VLOOKUP($C75,[3]처리인구!$C$1:$N$65536,12,FALSE)</f>
        <v>59</v>
      </c>
      <c r="L75" s="101">
        <v>200</v>
      </c>
      <c r="M75" s="100">
        <f t="shared" si="75"/>
        <v>13</v>
      </c>
      <c r="N75" s="100">
        <f t="shared" si="75"/>
        <v>12</v>
      </c>
      <c r="O75" s="100">
        <f t="shared" si="75"/>
        <v>12</v>
      </c>
      <c r="P75" s="100">
        <f t="shared" si="75"/>
        <v>12</v>
      </c>
      <c r="Q75" s="100">
        <f t="shared" si="75"/>
        <v>12</v>
      </c>
      <c r="R75" s="103">
        <f t="shared" si="75"/>
        <v>12</v>
      </c>
    </row>
  </sheetData>
  <mergeCells count="9">
    <mergeCell ref="F2:K2"/>
    <mergeCell ref="L2:L3"/>
    <mergeCell ref="M2:R2"/>
    <mergeCell ref="A4:C4"/>
    <mergeCell ref="A2:A3"/>
    <mergeCell ref="B2:B3"/>
    <mergeCell ref="C2:C3"/>
    <mergeCell ref="D2:D3"/>
    <mergeCell ref="E2:E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38"/>
  <sheetViews>
    <sheetView showGridLines="0" view="pageBreakPreview" zoomScaleNormal="100" zoomScaleSheetLayoutView="100" workbookViewId="0">
      <selection activeCell="A2" sqref="A2"/>
    </sheetView>
  </sheetViews>
  <sheetFormatPr defaultColWidth="9" defaultRowHeight="15.2" customHeight="1"/>
  <cols>
    <col min="1" max="2" width="8.33203125" style="6" customWidth="1"/>
    <col min="3" max="3" width="7.109375" style="52" customWidth="1"/>
    <col min="4" max="5" width="7.44140625" style="53" customWidth="1"/>
    <col min="6" max="11" width="7.109375" style="6" customWidth="1"/>
    <col min="12" max="16384" width="9" style="6"/>
  </cols>
  <sheetData>
    <row r="1" spans="1:11" s="2" customFormat="1" ht="15" customHeight="1">
      <c r="A1" s="1" t="s">
        <v>255</v>
      </c>
      <c r="C1" s="33"/>
      <c r="D1" s="34"/>
      <c r="E1" s="34"/>
    </row>
    <row r="2" spans="1:11" ht="15" customHeight="1">
      <c r="A2" s="141" t="s">
        <v>0</v>
      </c>
      <c r="B2" s="135" t="s">
        <v>1</v>
      </c>
      <c r="C2" s="135" t="s">
        <v>3</v>
      </c>
      <c r="D2" s="135" t="s">
        <v>122</v>
      </c>
      <c r="E2" s="143" t="s">
        <v>265</v>
      </c>
      <c r="F2" s="135" t="s">
        <v>351</v>
      </c>
      <c r="G2" s="135"/>
      <c r="H2" s="135" t="s">
        <v>150</v>
      </c>
      <c r="I2" s="135"/>
      <c r="J2" s="135" t="s">
        <v>128</v>
      </c>
      <c r="K2" s="154" t="s">
        <v>156</v>
      </c>
    </row>
    <row r="3" spans="1:11" ht="15" customHeight="1" thickBot="1">
      <c r="A3" s="142"/>
      <c r="B3" s="140"/>
      <c r="C3" s="140"/>
      <c r="D3" s="140"/>
      <c r="E3" s="144"/>
      <c r="F3" s="122" t="s">
        <v>121</v>
      </c>
      <c r="G3" s="122" t="s">
        <v>147</v>
      </c>
      <c r="H3" s="122" t="s">
        <v>121</v>
      </c>
      <c r="I3" s="122" t="s">
        <v>147</v>
      </c>
      <c r="J3" s="140"/>
      <c r="K3" s="155"/>
    </row>
    <row r="4" spans="1:11" ht="15" customHeight="1" thickTop="1">
      <c r="A4" s="138" t="s">
        <v>116</v>
      </c>
      <c r="B4" s="139"/>
      <c r="C4" s="121"/>
      <c r="D4" s="106">
        <f t="shared" ref="D4:J4" si="0">D5+D7+D9+D12+D18+D23+D26+D28+D31+D33+D35+D37</f>
        <v>2010</v>
      </c>
      <c r="E4" s="106">
        <f t="shared" si="0"/>
        <v>4124</v>
      </c>
      <c r="F4" s="106">
        <f t="shared" si="0"/>
        <v>5340</v>
      </c>
      <c r="G4" s="106">
        <f t="shared" si="0"/>
        <v>8644</v>
      </c>
      <c r="H4" s="106">
        <f t="shared" si="0"/>
        <v>1174</v>
      </c>
      <c r="I4" s="106">
        <f t="shared" si="0"/>
        <v>1835</v>
      </c>
      <c r="J4" s="106">
        <f t="shared" si="0"/>
        <v>97035</v>
      </c>
      <c r="K4" s="35"/>
    </row>
    <row r="5" spans="1:11" ht="15" customHeight="1">
      <c r="A5" s="36" t="s">
        <v>4</v>
      </c>
      <c r="B5" s="37" t="s">
        <v>5</v>
      </c>
      <c r="C5" s="37"/>
      <c r="D5" s="107">
        <f t="shared" ref="D5:J5" si="1">SUM(D6:D6)</f>
        <v>60</v>
      </c>
      <c r="E5" s="107">
        <f t="shared" si="1"/>
        <v>108</v>
      </c>
      <c r="F5" s="107">
        <f t="shared" si="1"/>
        <v>284</v>
      </c>
      <c r="G5" s="107">
        <f t="shared" si="1"/>
        <v>282</v>
      </c>
      <c r="H5" s="107">
        <f t="shared" si="1"/>
        <v>57</v>
      </c>
      <c r="I5" s="107">
        <f t="shared" si="1"/>
        <v>56</v>
      </c>
      <c r="J5" s="107">
        <f t="shared" si="1"/>
        <v>2202</v>
      </c>
      <c r="K5" s="38"/>
    </row>
    <row r="6" spans="1:11" ht="15" customHeight="1">
      <c r="A6" s="42"/>
      <c r="B6" s="43" t="s">
        <v>341</v>
      </c>
      <c r="C6" s="15">
        <f>VLOOKUP($B6,'신설 계획인구 및 계획하수량'!$B:$O,3,FALSE)</f>
        <v>2020</v>
      </c>
      <c r="D6" s="108">
        <f>VLOOKUP($B6,'신설 계획인구 및 계획하수량'!$B:$O,4,FALSE)</f>
        <v>60</v>
      </c>
      <c r="E6" s="108">
        <f>VLOOKUP($B6,'신설 계획인구 및 계획하수량'!$B:$O,5,FALSE)</f>
        <v>108</v>
      </c>
      <c r="F6" s="108">
        <f>VLOOKUP($B6,'신설 계획인구 및 계획하수량'!$B:$O,6,FALSE)</f>
        <v>284</v>
      </c>
      <c r="G6" s="108">
        <f>VLOOKUP($B6,'신설 계획인구 및 계획하수량'!$B:$O,7,FALSE)</f>
        <v>282</v>
      </c>
      <c r="H6" s="108">
        <f>VLOOKUP($B6,'신설 계획인구 및 계획하수량'!$B:$O,11,FALSE)</f>
        <v>57</v>
      </c>
      <c r="I6" s="108">
        <f>VLOOKUP($B6,'신설 계획인구 및 계획하수량'!$B:$O,12,FALSE)</f>
        <v>56</v>
      </c>
      <c r="J6" s="109">
        <v>2202</v>
      </c>
      <c r="K6" s="41" t="s">
        <v>157</v>
      </c>
    </row>
    <row r="7" spans="1:11" ht="15" customHeight="1">
      <c r="A7" s="36" t="s">
        <v>11</v>
      </c>
      <c r="B7" s="37" t="s">
        <v>5</v>
      </c>
      <c r="C7" s="44"/>
      <c r="D7" s="107">
        <f t="shared" ref="D7:J7" si="2">SUM(D8:D8)</f>
        <v>140</v>
      </c>
      <c r="E7" s="107">
        <f t="shared" si="2"/>
        <v>311</v>
      </c>
      <c r="F7" s="107">
        <f t="shared" si="2"/>
        <v>0</v>
      </c>
      <c r="G7" s="107">
        <f t="shared" si="2"/>
        <v>675</v>
      </c>
      <c r="H7" s="107">
        <f t="shared" si="2"/>
        <v>0</v>
      </c>
      <c r="I7" s="107">
        <f t="shared" si="2"/>
        <v>135</v>
      </c>
      <c r="J7" s="107">
        <f t="shared" si="2"/>
        <v>7374</v>
      </c>
      <c r="K7" s="38"/>
    </row>
    <row r="8" spans="1:11" ht="15" customHeight="1">
      <c r="A8" s="42"/>
      <c r="B8" s="40" t="s">
        <v>144</v>
      </c>
      <c r="C8" s="15">
        <f>VLOOKUP($B8,'신설 계획인구 및 계획하수량'!$B:$O,3,FALSE)</f>
        <v>2025</v>
      </c>
      <c r="D8" s="108">
        <f>VLOOKUP($B8,'신설 계획인구 및 계획하수량'!$B:$O,4,FALSE)</f>
        <v>140</v>
      </c>
      <c r="E8" s="108">
        <f>VLOOKUP($B8,'신설 계획인구 및 계획하수량'!$B:$O,5,FALSE)</f>
        <v>311</v>
      </c>
      <c r="F8" s="108">
        <f>VLOOKUP($B8,'신설 계획인구 및 계획하수량'!$B:$O,6,FALSE)</f>
        <v>0</v>
      </c>
      <c r="G8" s="108">
        <f>VLOOKUP($B8,'신설 계획인구 및 계획하수량'!$B:$O,7,FALSE)</f>
        <v>675</v>
      </c>
      <c r="H8" s="108">
        <f>VLOOKUP($B8,'신설 계획인구 및 계획하수량'!$B:$O,11,FALSE)</f>
        <v>0</v>
      </c>
      <c r="I8" s="108">
        <f>VLOOKUP($B8,'신설 계획인구 및 계획하수량'!$B:$O,12,FALSE)</f>
        <v>135</v>
      </c>
      <c r="J8" s="109">
        <v>7374</v>
      </c>
      <c r="K8" s="41" t="s">
        <v>158</v>
      </c>
    </row>
    <row r="9" spans="1:11" ht="15" customHeight="1">
      <c r="A9" s="36" t="s">
        <v>16</v>
      </c>
      <c r="B9" s="37" t="s">
        <v>5</v>
      </c>
      <c r="C9" s="44"/>
      <c r="D9" s="107">
        <f t="shared" ref="D9:J9" si="3">SUM(D10:D11)</f>
        <v>120</v>
      </c>
      <c r="E9" s="107">
        <f t="shared" si="3"/>
        <v>278</v>
      </c>
      <c r="F9" s="107">
        <f t="shared" si="3"/>
        <v>0</v>
      </c>
      <c r="G9" s="107">
        <f t="shared" si="3"/>
        <v>554</v>
      </c>
      <c r="H9" s="107">
        <f t="shared" si="3"/>
        <v>0</v>
      </c>
      <c r="I9" s="107">
        <f t="shared" si="3"/>
        <v>111</v>
      </c>
      <c r="J9" s="107">
        <f t="shared" si="3"/>
        <v>3903</v>
      </c>
      <c r="K9" s="38"/>
    </row>
    <row r="10" spans="1:11" ht="15" customHeight="1">
      <c r="A10" s="39"/>
      <c r="B10" s="45" t="s">
        <v>145</v>
      </c>
      <c r="C10" s="15">
        <f>VLOOKUP($B10,'신설 계획인구 및 계획하수량'!$B:$O,3,FALSE)</f>
        <v>2025</v>
      </c>
      <c r="D10" s="108">
        <f>VLOOKUP($B10,'신설 계획인구 및 계획하수량'!$B:$O,4,FALSE)</f>
        <v>70</v>
      </c>
      <c r="E10" s="108">
        <f>VLOOKUP($B10,'신설 계획인구 및 계획하수량'!$B:$O,5,FALSE)</f>
        <v>152</v>
      </c>
      <c r="F10" s="108">
        <f>VLOOKUP($B10,'신설 계획인구 및 계획하수량'!$B:$O,6,FALSE)</f>
        <v>0</v>
      </c>
      <c r="G10" s="108">
        <f>VLOOKUP($B10,'신설 계획인구 및 계획하수량'!$B:$O,7,FALSE)</f>
        <v>309</v>
      </c>
      <c r="H10" s="108">
        <f>VLOOKUP($B10,'신설 계획인구 및 계획하수량'!$B:$O,11,FALSE)</f>
        <v>0</v>
      </c>
      <c r="I10" s="108">
        <f>VLOOKUP($B10,'신설 계획인구 및 계획하수량'!$B:$O,12,FALSE)</f>
        <v>62</v>
      </c>
      <c r="J10" s="109">
        <v>1950</v>
      </c>
      <c r="K10" s="41" t="s">
        <v>158</v>
      </c>
    </row>
    <row r="11" spans="1:11" ht="15" customHeight="1">
      <c r="A11" s="42"/>
      <c r="B11" s="45" t="s">
        <v>22</v>
      </c>
      <c r="C11" s="15">
        <f>VLOOKUP($B11,'신설 계획인구 및 계획하수량'!$B:$O,3,FALSE)</f>
        <v>2025</v>
      </c>
      <c r="D11" s="108">
        <f>VLOOKUP($B11,'신설 계획인구 및 계획하수량'!$B:$O,4,FALSE)</f>
        <v>50</v>
      </c>
      <c r="E11" s="108">
        <f>VLOOKUP($B11,'신설 계획인구 및 계획하수량'!$B:$O,5,FALSE)</f>
        <v>126</v>
      </c>
      <c r="F11" s="108">
        <f>VLOOKUP($B11,'신설 계획인구 및 계획하수량'!$B:$O,6,FALSE)</f>
        <v>0</v>
      </c>
      <c r="G11" s="108">
        <f>VLOOKUP($B11,'신설 계획인구 및 계획하수량'!$B:$O,7,FALSE)</f>
        <v>245</v>
      </c>
      <c r="H11" s="108">
        <f>VLOOKUP($B11,'신설 계획인구 및 계획하수량'!$B:$O,11,FALSE)</f>
        <v>0</v>
      </c>
      <c r="I11" s="108">
        <f>VLOOKUP($B11,'신설 계획인구 및 계획하수량'!$B:$O,12,FALSE)</f>
        <v>49</v>
      </c>
      <c r="J11" s="109">
        <v>1953</v>
      </c>
      <c r="K11" s="41" t="s">
        <v>157</v>
      </c>
    </row>
    <row r="12" spans="1:11" ht="15" customHeight="1">
      <c r="A12" s="36" t="s">
        <v>30</v>
      </c>
      <c r="B12" s="37" t="s">
        <v>5</v>
      </c>
      <c r="C12" s="44"/>
      <c r="D12" s="107">
        <f t="shared" ref="D12:J12" si="4">SUM(D13:D17)</f>
        <v>450</v>
      </c>
      <c r="E12" s="107">
        <f t="shared" si="4"/>
        <v>1034</v>
      </c>
      <c r="F12" s="107">
        <f t="shared" si="4"/>
        <v>1152</v>
      </c>
      <c r="G12" s="107">
        <f t="shared" si="4"/>
        <v>2148</v>
      </c>
      <c r="H12" s="107">
        <f t="shared" si="4"/>
        <v>230</v>
      </c>
      <c r="I12" s="107">
        <f t="shared" si="4"/>
        <v>430</v>
      </c>
      <c r="J12" s="107">
        <f t="shared" si="4"/>
        <v>24542</v>
      </c>
      <c r="K12" s="38"/>
    </row>
    <row r="13" spans="1:11" ht="15" customHeight="1">
      <c r="A13" s="42"/>
      <c r="B13" s="40" t="s">
        <v>146</v>
      </c>
      <c r="C13" s="15">
        <f>VLOOKUP($B13,'신설 계획인구 및 계획하수량'!$B:$O,3,FALSE)</f>
        <v>2025</v>
      </c>
      <c r="D13" s="108">
        <f>VLOOKUP($B13,'신설 계획인구 및 계획하수량'!$B:$O,4,FALSE)</f>
        <v>110</v>
      </c>
      <c r="E13" s="108">
        <f>VLOOKUP($B13,'신설 계획인구 및 계획하수량'!$B:$O,5,FALSE)</f>
        <v>242</v>
      </c>
      <c r="F13" s="108">
        <f>VLOOKUP($B13,'신설 계획인구 및 계획하수량'!$B:$O,6,FALSE)</f>
        <v>0</v>
      </c>
      <c r="G13" s="108">
        <f>VLOOKUP($B13,'신설 계획인구 및 계획하수량'!$B:$O,7,FALSE)</f>
        <v>543</v>
      </c>
      <c r="H13" s="108">
        <f>VLOOKUP($B13,'신설 계획인구 및 계획하수량'!$B:$O,11,FALSE)</f>
        <v>0</v>
      </c>
      <c r="I13" s="108">
        <f>VLOOKUP($B13,'신설 계획인구 및 계획하수량'!$B:$O,12,FALSE)</f>
        <v>109</v>
      </c>
      <c r="J13" s="109">
        <v>5607</v>
      </c>
      <c r="K13" s="41" t="s">
        <v>158</v>
      </c>
    </row>
    <row r="14" spans="1:11" ht="15" customHeight="1">
      <c r="A14" s="42"/>
      <c r="B14" s="40" t="s">
        <v>151</v>
      </c>
      <c r="C14" s="15">
        <f>VLOOKUP($B14,'신설 계획인구 및 계획하수량'!$B:$O,3,FALSE)</f>
        <v>2025</v>
      </c>
      <c r="D14" s="108">
        <f>VLOOKUP($B14,'신설 계획인구 및 계획하수량'!$B:$O,4,FALSE)</f>
        <v>50</v>
      </c>
      <c r="E14" s="108">
        <f>VLOOKUP($B14,'신설 계획인구 및 계획하수량'!$B:$O,5,FALSE)</f>
        <v>117</v>
      </c>
      <c r="F14" s="108">
        <f>VLOOKUP($B14,'신설 계획인구 및 계획하수량'!$B:$O,6,FALSE)</f>
        <v>0</v>
      </c>
      <c r="G14" s="108">
        <f>VLOOKUP($B14,'신설 계획인구 및 계획하수량'!$B:$O,7,FALSE)</f>
        <v>220</v>
      </c>
      <c r="H14" s="108">
        <f>VLOOKUP($B14,'신설 계획인구 및 계획하수량'!$B:$O,11,FALSE)</f>
        <v>0</v>
      </c>
      <c r="I14" s="108">
        <f>VLOOKUP($B14,'신설 계획인구 및 계획하수량'!$B:$O,12,FALSE)</f>
        <v>44</v>
      </c>
      <c r="J14" s="109">
        <v>2253</v>
      </c>
      <c r="K14" s="41" t="s">
        <v>158</v>
      </c>
    </row>
    <row r="15" spans="1:11" ht="15" customHeight="1">
      <c r="A15" s="42"/>
      <c r="B15" s="40" t="s">
        <v>148</v>
      </c>
      <c r="C15" s="15">
        <f>VLOOKUP($B15,'신설 계획인구 및 계획하수량'!$B:$O,3,FALSE)</f>
        <v>2025</v>
      </c>
      <c r="D15" s="108">
        <f>VLOOKUP($B15,'신설 계획인구 및 계획하수량'!$B:$O,4,FALSE)</f>
        <v>50</v>
      </c>
      <c r="E15" s="108">
        <f>VLOOKUP($B15,'신설 계획인구 및 계획하수량'!$B:$O,5,FALSE)</f>
        <v>129</v>
      </c>
      <c r="F15" s="108">
        <f>VLOOKUP($B15,'신설 계획인구 및 계획하수량'!$B:$O,6,FALSE)</f>
        <v>0</v>
      </c>
      <c r="G15" s="108">
        <f>VLOOKUP($B15,'신설 계획인구 및 계획하수량'!$B:$O,7,FALSE)</f>
        <v>243</v>
      </c>
      <c r="H15" s="108">
        <f>VLOOKUP($B15,'신설 계획인구 및 계획하수량'!$B:$O,11,FALSE)</f>
        <v>0</v>
      </c>
      <c r="I15" s="108">
        <f>VLOOKUP($B15,'신설 계획인구 및 계획하수량'!$B:$O,12,FALSE)</f>
        <v>49</v>
      </c>
      <c r="J15" s="109">
        <v>1407</v>
      </c>
      <c r="K15" s="41" t="s">
        <v>158</v>
      </c>
    </row>
    <row r="16" spans="1:11" ht="15" customHeight="1">
      <c r="A16" s="42"/>
      <c r="B16" s="46" t="s">
        <v>32</v>
      </c>
      <c r="C16" s="15">
        <f>VLOOKUP($B16,'신설 계획인구 및 계획하수량'!$B:$O,3,FALSE)</f>
        <v>2020</v>
      </c>
      <c r="D16" s="108">
        <f>VLOOKUP($B16,'신설 계획인구 및 계획하수량'!$B:$O,4,FALSE)</f>
        <v>70</v>
      </c>
      <c r="E16" s="108">
        <f>VLOOKUP($B16,'신설 계획인구 및 계획하수량'!$B:$O,5,FALSE)</f>
        <v>138</v>
      </c>
      <c r="F16" s="108">
        <f>VLOOKUP($B16,'신설 계획인구 및 계획하수량'!$B:$O,6,FALSE)</f>
        <v>306</v>
      </c>
      <c r="G16" s="108">
        <f>VLOOKUP($B16,'신설 계획인구 및 계획하수량'!$B:$O,7,FALSE)</f>
        <v>304</v>
      </c>
      <c r="H16" s="108">
        <f>VLOOKUP($B16,'신설 계획인구 및 계획하수량'!$B:$O,11,FALSE)</f>
        <v>61</v>
      </c>
      <c r="I16" s="108">
        <f>VLOOKUP($B16,'신설 계획인구 및 계획하수량'!$B:$O,12,FALSE)</f>
        <v>61</v>
      </c>
      <c r="J16" s="109">
        <v>4027</v>
      </c>
      <c r="K16" s="41" t="s">
        <v>157</v>
      </c>
    </row>
    <row r="17" spans="1:11" ht="15" customHeight="1">
      <c r="A17" s="42"/>
      <c r="B17" s="43" t="s">
        <v>35</v>
      </c>
      <c r="C17" s="15">
        <f>VLOOKUP($B17,'신설 계획인구 및 계획하수량'!$B:$O,3,FALSE)</f>
        <v>2020</v>
      </c>
      <c r="D17" s="108">
        <f>VLOOKUP($B17,'신설 계획인구 및 계획하수량'!$B:$O,4,FALSE)</f>
        <v>170</v>
      </c>
      <c r="E17" s="108">
        <f>VLOOKUP($B17,'신설 계획인구 및 계획하수량'!$B:$O,5,FALSE)</f>
        <v>408</v>
      </c>
      <c r="F17" s="108">
        <f>VLOOKUP($B17,'신설 계획인구 및 계획하수량'!$B:$O,6,FALSE)</f>
        <v>846</v>
      </c>
      <c r="G17" s="108">
        <f>VLOOKUP($B17,'신설 계획인구 및 계획하수량'!$B:$O,7,FALSE)</f>
        <v>838</v>
      </c>
      <c r="H17" s="108">
        <f>VLOOKUP($B17,'신설 계획인구 및 계획하수량'!$B:$O,11,FALSE)</f>
        <v>169</v>
      </c>
      <c r="I17" s="108">
        <f>VLOOKUP($B17,'신설 계획인구 및 계획하수량'!$B:$O,12,FALSE)</f>
        <v>167</v>
      </c>
      <c r="J17" s="109">
        <v>11248</v>
      </c>
      <c r="K17" s="41" t="s">
        <v>157</v>
      </c>
    </row>
    <row r="18" spans="1:11" ht="15" customHeight="1">
      <c r="A18" s="36" t="s">
        <v>42</v>
      </c>
      <c r="B18" s="37" t="s">
        <v>5</v>
      </c>
      <c r="C18" s="44"/>
      <c r="D18" s="107">
        <f>SUM(D19:D22)</f>
        <v>480</v>
      </c>
      <c r="E18" s="107">
        <f t="shared" ref="E18:J18" si="5">SUM(E19:E22)</f>
        <v>901</v>
      </c>
      <c r="F18" s="107">
        <f t="shared" si="5"/>
        <v>1542</v>
      </c>
      <c r="G18" s="107">
        <f t="shared" si="5"/>
        <v>1778</v>
      </c>
      <c r="H18" s="107">
        <f t="shared" si="5"/>
        <v>341</v>
      </c>
      <c r="I18" s="107">
        <f t="shared" si="5"/>
        <v>387</v>
      </c>
      <c r="J18" s="107">
        <f t="shared" si="5"/>
        <v>18801</v>
      </c>
      <c r="K18" s="38"/>
    </row>
    <row r="19" spans="1:11" ht="15" customHeight="1">
      <c r="A19" s="39"/>
      <c r="B19" s="40" t="s">
        <v>149</v>
      </c>
      <c r="C19" s="15">
        <f>VLOOKUP($B19,'신설 계획인구 및 계획하수량'!$B:$O,3,FALSE)</f>
        <v>2025</v>
      </c>
      <c r="D19" s="108">
        <f>VLOOKUP($B19,'신설 계획인구 및 계획하수량'!$B:$O,4,FALSE)</f>
        <v>50</v>
      </c>
      <c r="E19" s="108">
        <f>VLOOKUP($B19,'신설 계획인구 및 계획하수량'!$B:$O,5,FALSE)</f>
        <v>103</v>
      </c>
      <c r="F19" s="108">
        <f>VLOOKUP($B19,'신설 계획인구 및 계획하수량'!$B:$O,6,FALSE)</f>
        <v>0</v>
      </c>
      <c r="G19" s="108">
        <f>VLOOKUP($B19,'신설 계획인구 및 계획하수량'!$B:$O,7,FALSE)</f>
        <v>247</v>
      </c>
      <c r="H19" s="108">
        <f>VLOOKUP($B19,'신설 계획인구 및 계획하수량'!$B:$O,11,FALSE)</f>
        <v>0</v>
      </c>
      <c r="I19" s="108">
        <f>VLOOKUP($B19,'신설 계획인구 및 계획하수량'!$B:$O,12,FALSE)</f>
        <v>49</v>
      </c>
      <c r="J19" s="109">
        <v>1865</v>
      </c>
      <c r="K19" s="41" t="s">
        <v>158</v>
      </c>
    </row>
    <row r="20" spans="1:11" ht="15" customHeight="1">
      <c r="A20" s="42"/>
      <c r="B20" s="40" t="s">
        <v>239</v>
      </c>
      <c r="C20" s="15">
        <f>VLOOKUP($B20,'신설 계획인구 및 계획하수량'!$B:$O,3,FALSE)</f>
        <v>2020</v>
      </c>
      <c r="D20" s="108">
        <f>VLOOKUP($B20,'신설 계획인구 및 계획하수량'!$B:$O,4,FALSE)</f>
        <v>150</v>
      </c>
      <c r="E20" s="108">
        <f>VLOOKUP($B20,'신설 계획인구 및 계획하수량'!$B:$O,5,FALSE)</f>
        <v>374</v>
      </c>
      <c r="F20" s="108">
        <f>VLOOKUP($B20,'신설 계획인구 및 계획하수량'!$B:$O,6,FALSE)</f>
        <v>760</v>
      </c>
      <c r="G20" s="108">
        <f>VLOOKUP($B20,'신설 계획인구 및 계획하수량'!$B:$O,7,FALSE)</f>
        <v>754</v>
      </c>
      <c r="H20" s="108">
        <f>VLOOKUP($B20,'신설 계획인구 및 계획하수량'!$B:$O,11,FALSE)</f>
        <v>153</v>
      </c>
      <c r="I20" s="108">
        <f>VLOOKUP($B20,'신설 계획인구 및 계획하수량'!$B:$O,12,FALSE)</f>
        <v>150</v>
      </c>
      <c r="J20" s="109">
        <v>9019</v>
      </c>
      <c r="K20" s="41" t="s">
        <v>158</v>
      </c>
    </row>
    <row r="21" spans="1:11" ht="15" customHeight="1">
      <c r="A21" s="42"/>
      <c r="B21" s="43" t="s">
        <v>244</v>
      </c>
      <c r="C21" s="15">
        <f>VLOOKUP($B21,'신설 계획인구 및 계획하수량'!$B:$O,3,FALSE)</f>
        <v>2020</v>
      </c>
      <c r="D21" s="108">
        <f>VLOOKUP($B21,'신설 계획인구 및 계획하수량'!$B:$O,4,FALSE)</f>
        <v>130</v>
      </c>
      <c r="E21" s="108">
        <f>VLOOKUP($B21,'신설 계획인구 및 계획하수량'!$B:$O,5,FALSE)</f>
        <v>299</v>
      </c>
      <c r="F21" s="108">
        <f>VLOOKUP($B21,'신설 계획인구 및 계획하수량'!$B:$O,6,FALSE)</f>
        <v>626</v>
      </c>
      <c r="G21" s="108">
        <f>VLOOKUP($B21,'신설 계획인구 및 계획하수량'!$B:$O,7,FALSE)</f>
        <v>621</v>
      </c>
      <c r="H21" s="108">
        <f>VLOOKUP($B21,'신설 계획인구 및 계획하수량'!$B:$O,11,FALSE)</f>
        <v>124</v>
      </c>
      <c r="I21" s="108">
        <f>VLOOKUP($B21,'신설 계획인구 및 계획하수량'!$B:$O,12,FALSE)</f>
        <v>124</v>
      </c>
      <c r="J21" s="109">
        <v>7917</v>
      </c>
      <c r="K21" s="41" t="s">
        <v>158</v>
      </c>
    </row>
    <row r="22" spans="1:11" ht="15" customHeight="1">
      <c r="A22" s="42"/>
      <c r="B22" s="43" t="s">
        <v>336</v>
      </c>
      <c r="C22" s="15">
        <f>VLOOKUP($B22,'신설 계획인구 및 계획하수량'!$B:$O,3,FALSE)</f>
        <v>2020</v>
      </c>
      <c r="D22" s="108">
        <f>VLOOKUP($B22,'신설 계획인구 및 계획하수량'!$B:$O,4,FALSE)</f>
        <v>150</v>
      </c>
      <c r="E22" s="108">
        <f>VLOOKUP($B22,'신설 계획인구 및 계획하수량'!$B:$O,5,FALSE)</f>
        <v>125</v>
      </c>
      <c r="F22" s="108">
        <f>VLOOKUP($B22,'신설 계획인구 및 계획하수량'!$B:$O,6,FALSE)</f>
        <v>156</v>
      </c>
      <c r="G22" s="108">
        <f>VLOOKUP($B22,'신설 계획인구 및 계획하수량'!$B:$O,7,FALSE)</f>
        <v>156</v>
      </c>
      <c r="H22" s="108">
        <f>VLOOKUP($B22,'신설 계획인구 및 계획하수량'!$B:$O,11,FALSE)</f>
        <v>64</v>
      </c>
      <c r="I22" s="108">
        <f>VLOOKUP($B22,'신설 계획인구 및 계획하수량'!$B:$O,12,FALSE)</f>
        <v>64</v>
      </c>
      <c r="J22" s="109"/>
      <c r="K22" s="41" t="s">
        <v>358</v>
      </c>
    </row>
    <row r="23" spans="1:11" ht="15" customHeight="1">
      <c r="A23" s="36" t="s">
        <v>152</v>
      </c>
      <c r="B23" s="37" t="s">
        <v>5</v>
      </c>
      <c r="C23" s="44"/>
      <c r="D23" s="107">
        <f>SUM(D24:D25)</f>
        <v>180</v>
      </c>
      <c r="E23" s="107">
        <f>SUM(E24:E25)</f>
        <v>379</v>
      </c>
      <c r="F23" s="107">
        <f t="shared" ref="F23:J23" si="6">SUM(F24:F25)</f>
        <v>425</v>
      </c>
      <c r="G23" s="107">
        <f t="shared" si="6"/>
        <v>834</v>
      </c>
      <c r="H23" s="107">
        <f t="shared" si="6"/>
        <v>85</v>
      </c>
      <c r="I23" s="107">
        <f t="shared" si="6"/>
        <v>167</v>
      </c>
      <c r="J23" s="107">
        <f t="shared" si="6"/>
        <v>10281</v>
      </c>
      <c r="K23" s="38"/>
    </row>
    <row r="24" spans="1:11" ht="15" customHeight="1">
      <c r="A24" s="39"/>
      <c r="B24" s="40" t="s">
        <v>153</v>
      </c>
      <c r="C24" s="15">
        <f>VLOOKUP($B24,'신설 계획인구 및 계획하수량'!$B:$O,3,FALSE)</f>
        <v>2020</v>
      </c>
      <c r="D24" s="108">
        <f>VLOOKUP($B24,'신설 계획인구 및 계획하수량'!$B:$O,4,FALSE)</f>
        <v>90</v>
      </c>
      <c r="E24" s="108">
        <f>VLOOKUP($B24,'신설 계획인구 및 계획하수량'!$B:$O,5,FALSE)</f>
        <v>177</v>
      </c>
      <c r="F24" s="108">
        <f>VLOOKUP($B24,'신설 계획인구 및 계획하수량'!$B:$O,6,FALSE)</f>
        <v>425</v>
      </c>
      <c r="G24" s="108">
        <f>VLOOKUP($B24,'신설 계획인구 및 계획하수량'!$B:$O,7,FALSE)</f>
        <v>420</v>
      </c>
      <c r="H24" s="108">
        <f>VLOOKUP($B24,'신설 계획인구 및 계획하수량'!$B:$O,11,FALSE)</f>
        <v>85</v>
      </c>
      <c r="I24" s="108">
        <f>VLOOKUP($B24,'신설 계획인구 및 계획하수량'!$B:$O,12,FALSE)</f>
        <v>85</v>
      </c>
      <c r="J24" s="109">
        <v>4862</v>
      </c>
      <c r="K24" s="41" t="s">
        <v>158</v>
      </c>
    </row>
    <row r="25" spans="1:11" ht="15" customHeight="1">
      <c r="A25" s="47"/>
      <c r="B25" s="40" t="s">
        <v>258</v>
      </c>
      <c r="C25" s="15">
        <f>VLOOKUP($B25,'신설 계획인구 및 계획하수량'!$B:$O,3,FALSE)</f>
        <v>2025</v>
      </c>
      <c r="D25" s="108">
        <f>VLOOKUP($B25,'신설 계획인구 및 계획하수량'!$B:$O,4,FALSE)</f>
        <v>90</v>
      </c>
      <c r="E25" s="108">
        <f>VLOOKUP($B25,'신설 계획인구 및 계획하수량'!$B:$O,5,FALSE)</f>
        <v>202</v>
      </c>
      <c r="F25" s="108">
        <f>VLOOKUP($B25,'신설 계획인구 및 계획하수량'!$B:$O,6,FALSE)</f>
        <v>0</v>
      </c>
      <c r="G25" s="108">
        <f>VLOOKUP($B25,'신설 계획인구 및 계획하수량'!$B:$O,7,FALSE)</f>
        <v>414</v>
      </c>
      <c r="H25" s="108">
        <f>VLOOKUP($B25,'신설 계획인구 및 계획하수량'!$B:$O,11,FALSE)</f>
        <v>0</v>
      </c>
      <c r="I25" s="108">
        <f>VLOOKUP($B25,'신설 계획인구 및 계획하수량'!$B:$O,12,FALSE)</f>
        <v>82</v>
      </c>
      <c r="J25" s="109">
        <v>5419</v>
      </c>
      <c r="K25" s="41" t="s">
        <v>158</v>
      </c>
    </row>
    <row r="26" spans="1:11" ht="15" customHeight="1">
      <c r="A26" s="36" t="s">
        <v>52</v>
      </c>
      <c r="B26" s="37" t="s">
        <v>5</v>
      </c>
      <c r="C26" s="44"/>
      <c r="D26" s="107">
        <f t="shared" ref="D26:J26" si="7">SUM(D27:D27)</f>
        <v>110</v>
      </c>
      <c r="E26" s="107">
        <f t="shared" si="7"/>
        <v>215</v>
      </c>
      <c r="F26" s="107">
        <f t="shared" si="7"/>
        <v>510</v>
      </c>
      <c r="G26" s="107">
        <f t="shared" si="7"/>
        <v>505</v>
      </c>
      <c r="H26" s="107">
        <f t="shared" si="7"/>
        <v>102</v>
      </c>
      <c r="I26" s="107">
        <f t="shared" si="7"/>
        <v>101</v>
      </c>
      <c r="J26" s="107">
        <f t="shared" si="7"/>
        <v>5415</v>
      </c>
      <c r="K26" s="38"/>
    </row>
    <row r="27" spans="1:11" ht="15" customHeight="1">
      <c r="A27" s="42"/>
      <c r="B27" s="40" t="s">
        <v>65</v>
      </c>
      <c r="C27" s="15">
        <f>VLOOKUP($B27,'신설 계획인구 및 계획하수량'!$B:$O,3,FALSE)</f>
        <v>2025</v>
      </c>
      <c r="D27" s="108">
        <f>VLOOKUP($B27,'신설 계획인구 및 계획하수량'!$B:$O,4,FALSE)</f>
        <v>110</v>
      </c>
      <c r="E27" s="108">
        <f>VLOOKUP($B27,'신설 계획인구 및 계획하수량'!$B:$O,5,FALSE)</f>
        <v>215</v>
      </c>
      <c r="F27" s="108">
        <f>VLOOKUP($B27,'신설 계획인구 및 계획하수량'!$B:$O,6,FALSE)</f>
        <v>510</v>
      </c>
      <c r="G27" s="108">
        <f>VLOOKUP($B27,'신설 계획인구 및 계획하수량'!$B:$O,7,FALSE)</f>
        <v>505</v>
      </c>
      <c r="H27" s="108">
        <f>VLOOKUP($B27,'신설 계획인구 및 계획하수량'!$B:$O,11,FALSE)</f>
        <v>102</v>
      </c>
      <c r="I27" s="108">
        <f>VLOOKUP($B27,'신설 계획인구 및 계획하수량'!$B:$O,12,FALSE)</f>
        <v>101</v>
      </c>
      <c r="J27" s="109">
        <v>5415</v>
      </c>
      <c r="K27" s="41" t="s">
        <v>157</v>
      </c>
    </row>
    <row r="28" spans="1:11" ht="15" customHeight="1">
      <c r="A28" s="36" t="s">
        <v>68</v>
      </c>
      <c r="B28" s="37" t="s">
        <v>5</v>
      </c>
      <c r="C28" s="44"/>
      <c r="D28" s="107">
        <f>SUM(D29:D30)</f>
        <v>170</v>
      </c>
      <c r="E28" s="107">
        <f>SUM(E29:E30)</f>
        <v>378</v>
      </c>
      <c r="F28" s="107">
        <f t="shared" ref="F28:J28" si="8">SUM(F29:F30)</f>
        <v>554</v>
      </c>
      <c r="G28" s="107">
        <f t="shared" si="8"/>
        <v>848</v>
      </c>
      <c r="H28" s="107">
        <f t="shared" si="8"/>
        <v>109</v>
      </c>
      <c r="I28" s="107">
        <f t="shared" si="8"/>
        <v>168</v>
      </c>
      <c r="J28" s="107">
        <f t="shared" si="8"/>
        <v>9180</v>
      </c>
      <c r="K28" s="38"/>
    </row>
    <row r="29" spans="1:11" ht="15" customHeight="1">
      <c r="A29" s="42"/>
      <c r="B29" s="43" t="s">
        <v>69</v>
      </c>
      <c r="C29" s="15">
        <f>VLOOKUP($B29,'신설 계획인구 및 계획하수량'!$B:$O,3,FALSE)</f>
        <v>2020</v>
      </c>
      <c r="D29" s="108">
        <f>VLOOKUP($B29,'신설 계획인구 및 계획하수량'!$B:$O,4,FALSE)</f>
        <v>110</v>
      </c>
      <c r="E29" s="108">
        <f>VLOOKUP($B29,'신설 계획인구 및 계획하수량'!$B:$O,5,FALSE)</f>
        <v>239</v>
      </c>
      <c r="F29" s="108">
        <f>VLOOKUP($B29,'신설 계획인구 및 계획하수량'!$B:$O,6,FALSE)</f>
        <v>554</v>
      </c>
      <c r="G29" s="108">
        <f>VLOOKUP($B29,'신설 계획인구 및 계획하수량'!$B:$O,7,FALSE)</f>
        <v>553</v>
      </c>
      <c r="H29" s="108">
        <f>VLOOKUP($B29,'신설 계획인구 및 계획하수량'!$B:$O,11,FALSE)</f>
        <v>109</v>
      </c>
      <c r="I29" s="108">
        <f>VLOOKUP($B29,'신설 계획인구 및 계획하수량'!$B:$O,12,FALSE)</f>
        <v>109</v>
      </c>
      <c r="J29" s="109">
        <v>5920</v>
      </c>
      <c r="K29" s="41" t="s">
        <v>157</v>
      </c>
    </row>
    <row r="30" spans="1:11" ht="15" customHeight="1">
      <c r="A30" s="42"/>
      <c r="B30" s="43" t="s">
        <v>238</v>
      </c>
      <c r="C30" s="15">
        <f>VLOOKUP($B30,'신설 계획인구 및 계획하수량'!$B:$O,3,FALSE)</f>
        <v>2025</v>
      </c>
      <c r="D30" s="108">
        <f>VLOOKUP($B30,'신설 계획인구 및 계획하수량'!$B:$O,4,FALSE)</f>
        <v>60</v>
      </c>
      <c r="E30" s="108">
        <f>VLOOKUP($B30,'신설 계획인구 및 계획하수량'!$B:$O,5,FALSE)</f>
        <v>139</v>
      </c>
      <c r="F30" s="108">
        <f>VLOOKUP($B30,'신설 계획인구 및 계획하수량'!$B:$O,6,FALSE)</f>
        <v>0</v>
      </c>
      <c r="G30" s="108">
        <f>VLOOKUP($B30,'신설 계획인구 및 계획하수량'!$B:$O,7,FALSE)</f>
        <v>295</v>
      </c>
      <c r="H30" s="108">
        <f>VLOOKUP($B30,'신설 계획인구 및 계획하수량'!$B:$O,11,FALSE)</f>
        <v>0</v>
      </c>
      <c r="I30" s="108">
        <f>VLOOKUP($B30,'신설 계획인구 및 계획하수량'!$B:$O,12,FALSE)</f>
        <v>59</v>
      </c>
      <c r="J30" s="109">
        <v>3260</v>
      </c>
      <c r="K30" s="41" t="s">
        <v>157</v>
      </c>
    </row>
    <row r="31" spans="1:11" ht="15" customHeight="1">
      <c r="A31" s="36" t="s">
        <v>88</v>
      </c>
      <c r="B31" s="37" t="s">
        <v>5</v>
      </c>
      <c r="C31" s="44"/>
      <c r="D31" s="107">
        <f>SUM(D32)</f>
        <v>120</v>
      </c>
      <c r="E31" s="107">
        <f>SUM(E32)</f>
        <v>266</v>
      </c>
      <c r="F31" s="107">
        <f t="shared" ref="F31:J31" si="9">SUM(F32)</f>
        <v>585</v>
      </c>
      <c r="G31" s="107">
        <f t="shared" si="9"/>
        <v>581</v>
      </c>
      <c r="H31" s="107">
        <f t="shared" si="9"/>
        <v>117</v>
      </c>
      <c r="I31" s="107">
        <f t="shared" si="9"/>
        <v>116</v>
      </c>
      <c r="J31" s="107">
        <f t="shared" si="9"/>
        <v>8049</v>
      </c>
      <c r="K31" s="38"/>
    </row>
    <row r="32" spans="1:11" ht="15" customHeight="1">
      <c r="A32" s="42"/>
      <c r="B32" s="43" t="s">
        <v>96</v>
      </c>
      <c r="C32" s="15">
        <f>VLOOKUP($B32,'신설 계획인구 및 계획하수량'!$B:$O,3,FALSE)</f>
        <v>2020</v>
      </c>
      <c r="D32" s="108">
        <f>VLOOKUP($B32,'신설 계획인구 및 계획하수량'!$B:$O,4,FALSE)</f>
        <v>120</v>
      </c>
      <c r="E32" s="108">
        <f>VLOOKUP($B32,'신설 계획인구 및 계획하수량'!$B:$O,5,FALSE)</f>
        <v>266</v>
      </c>
      <c r="F32" s="108">
        <f>VLOOKUP($B32,'신설 계획인구 및 계획하수량'!$B:$O,6,FALSE)</f>
        <v>585</v>
      </c>
      <c r="G32" s="108">
        <f>VLOOKUP($B32,'신설 계획인구 및 계획하수량'!$B:$O,7,FALSE)</f>
        <v>581</v>
      </c>
      <c r="H32" s="108">
        <f>VLOOKUP($B32,'신설 계획인구 및 계획하수량'!$B:$O,11,FALSE)</f>
        <v>117</v>
      </c>
      <c r="I32" s="108">
        <f>VLOOKUP($B32,'신설 계획인구 및 계획하수량'!$B:$O,12,FALSE)</f>
        <v>116</v>
      </c>
      <c r="J32" s="109">
        <v>8049</v>
      </c>
      <c r="K32" s="41" t="s">
        <v>157</v>
      </c>
    </row>
    <row r="33" spans="1:11" ht="15" customHeight="1">
      <c r="A33" s="36" t="s">
        <v>154</v>
      </c>
      <c r="B33" s="37" t="s">
        <v>5</v>
      </c>
      <c r="C33" s="44"/>
      <c r="D33" s="107">
        <f>SUM(D34)</f>
        <v>40</v>
      </c>
      <c r="E33" s="107">
        <f>SUM(E34)</f>
        <v>74</v>
      </c>
      <c r="F33" s="107">
        <f t="shared" ref="F33:J35" si="10">SUM(F34)</f>
        <v>0</v>
      </c>
      <c r="G33" s="107">
        <f t="shared" si="10"/>
        <v>154</v>
      </c>
      <c r="H33" s="107">
        <f t="shared" si="10"/>
        <v>0</v>
      </c>
      <c r="I33" s="107">
        <f t="shared" si="10"/>
        <v>31</v>
      </c>
      <c r="J33" s="107">
        <f t="shared" si="10"/>
        <v>1472</v>
      </c>
      <c r="K33" s="38"/>
    </row>
    <row r="34" spans="1:11" ht="15" customHeight="1">
      <c r="A34" s="48"/>
      <c r="B34" s="40" t="s">
        <v>155</v>
      </c>
      <c r="C34" s="15">
        <f>VLOOKUP($B34,'신설 계획인구 및 계획하수량'!$B:$O,3,FALSE)</f>
        <v>2025</v>
      </c>
      <c r="D34" s="108">
        <f>VLOOKUP($B34,'신설 계획인구 및 계획하수량'!$B:$O,4,FALSE)</f>
        <v>40</v>
      </c>
      <c r="E34" s="108">
        <f>VLOOKUP($B34,'신설 계획인구 및 계획하수량'!$B:$O,5,FALSE)</f>
        <v>74</v>
      </c>
      <c r="F34" s="108">
        <f>VLOOKUP($B34,'신설 계획인구 및 계획하수량'!$B:$O,6,FALSE)</f>
        <v>0</v>
      </c>
      <c r="G34" s="108">
        <f>VLOOKUP($B34,'신설 계획인구 및 계획하수량'!$B:$O,7,FALSE)</f>
        <v>154</v>
      </c>
      <c r="H34" s="108">
        <f>VLOOKUP($B34,'신설 계획인구 및 계획하수량'!$B:$O,11,FALSE)</f>
        <v>0</v>
      </c>
      <c r="I34" s="108">
        <f>VLOOKUP($B34,'신설 계획인구 및 계획하수량'!$B:$O,12,FALSE)</f>
        <v>31</v>
      </c>
      <c r="J34" s="109">
        <v>1472</v>
      </c>
      <c r="K34" s="41" t="s">
        <v>158</v>
      </c>
    </row>
    <row r="35" spans="1:11" ht="15" customHeight="1">
      <c r="A35" s="36" t="s">
        <v>338</v>
      </c>
      <c r="B35" s="37" t="s">
        <v>5</v>
      </c>
      <c r="C35" s="44"/>
      <c r="D35" s="107">
        <f>SUM(D36)</f>
        <v>80</v>
      </c>
      <c r="E35" s="107">
        <f>SUM(E36)</f>
        <v>0</v>
      </c>
      <c r="F35" s="107">
        <f t="shared" si="10"/>
        <v>0</v>
      </c>
      <c r="G35" s="107">
        <f t="shared" si="10"/>
        <v>0</v>
      </c>
      <c r="H35" s="107">
        <f t="shared" si="10"/>
        <v>75</v>
      </c>
      <c r="I35" s="107">
        <f t="shared" si="10"/>
        <v>75</v>
      </c>
      <c r="J35" s="107">
        <f t="shared" si="10"/>
        <v>0</v>
      </c>
      <c r="K35" s="38"/>
    </row>
    <row r="36" spans="1:11" ht="15" customHeight="1">
      <c r="A36" s="48"/>
      <c r="B36" s="40" t="s">
        <v>339</v>
      </c>
      <c r="C36" s="15">
        <f>VLOOKUP($B36,'신설 계획인구 및 계획하수량'!$B:$O,3,FALSE)</f>
        <v>2020</v>
      </c>
      <c r="D36" s="108">
        <f>VLOOKUP($B36,'신설 계획인구 및 계획하수량'!$B:$O,4,FALSE)</f>
        <v>80</v>
      </c>
      <c r="E36" s="108">
        <f>VLOOKUP($B36,'신설 계획인구 및 계획하수량'!$B:$O,5,FALSE)</f>
        <v>0</v>
      </c>
      <c r="F36" s="108">
        <f>VLOOKUP($B36,'신설 계획인구 및 계획하수량'!$B:$O,6,FALSE)</f>
        <v>0</v>
      </c>
      <c r="G36" s="108">
        <f>VLOOKUP($B36,'신설 계획인구 및 계획하수량'!$B:$O,7,FALSE)</f>
        <v>0</v>
      </c>
      <c r="H36" s="108">
        <f>VLOOKUP($B36,'신설 계획인구 및 계획하수량'!$B:$O,11,FALSE)</f>
        <v>75</v>
      </c>
      <c r="I36" s="108">
        <f>VLOOKUP($B36,'신설 계획인구 및 계획하수량'!$B:$O,12,FALSE)</f>
        <v>75</v>
      </c>
      <c r="J36" s="109">
        <v>0</v>
      </c>
      <c r="K36" s="41" t="s">
        <v>354</v>
      </c>
    </row>
    <row r="37" spans="1:11" ht="15" customHeight="1">
      <c r="A37" s="36" t="s">
        <v>259</v>
      </c>
      <c r="B37" s="37" t="s">
        <v>5</v>
      </c>
      <c r="C37" s="44"/>
      <c r="D37" s="107">
        <f>SUM(D38)</f>
        <v>60</v>
      </c>
      <c r="E37" s="107">
        <f>SUM(E38)</f>
        <v>180</v>
      </c>
      <c r="F37" s="107">
        <f t="shared" ref="F37" si="11">SUM(F38)</f>
        <v>288</v>
      </c>
      <c r="G37" s="107">
        <f t="shared" ref="G37" si="12">SUM(G38)</f>
        <v>285</v>
      </c>
      <c r="H37" s="107">
        <f t="shared" ref="H37" si="13">SUM(H38)</f>
        <v>58</v>
      </c>
      <c r="I37" s="107">
        <f t="shared" ref="I37" si="14">SUM(I38)</f>
        <v>58</v>
      </c>
      <c r="J37" s="107">
        <f t="shared" ref="J37" si="15">SUM(J38)</f>
        <v>5816</v>
      </c>
      <c r="K37" s="38"/>
    </row>
    <row r="38" spans="1:11" ht="15" customHeight="1">
      <c r="A38" s="49"/>
      <c r="B38" s="50" t="s">
        <v>260</v>
      </c>
      <c r="C38" s="32">
        <f>VLOOKUP($B38,'신설 계획인구 및 계획하수량'!$B:$O,3,FALSE)</f>
        <v>2020</v>
      </c>
      <c r="D38" s="110">
        <f>VLOOKUP($B38,'신설 계획인구 및 계획하수량'!$B:$O,4,FALSE)</f>
        <v>60</v>
      </c>
      <c r="E38" s="110">
        <f>VLOOKUP($B38,'신설 계획인구 및 계획하수량'!$B:$O,5,FALSE)</f>
        <v>180</v>
      </c>
      <c r="F38" s="110">
        <f>VLOOKUP($B38,'신설 계획인구 및 계획하수량'!$B:$O,6,FALSE)</f>
        <v>288</v>
      </c>
      <c r="G38" s="110">
        <f>VLOOKUP($B38,'신설 계획인구 및 계획하수량'!$B:$O,7,FALSE)</f>
        <v>285</v>
      </c>
      <c r="H38" s="110">
        <f>VLOOKUP($B38,'신설 계획인구 및 계획하수량'!$B:$O,11,FALSE)</f>
        <v>58</v>
      </c>
      <c r="I38" s="110">
        <f>VLOOKUP($B38,'신설 계획인구 및 계획하수량'!$B:$O,12,FALSE)</f>
        <v>58</v>
      </c>
      <c r="J38" s="111">
        <v>5816</v>
      </c>
      <c r="K38" s="51" t="s">
        <v>158</v>
      </c>
    </row>
  </sheetData>
  <autoFilter ref="A2:K38">
    <filterColumn colId="5" showButton="0"/>
    <filterColumn colId="7" showButton="0"/>
  </autoFilter>
  <mergeCells count="10">
    <mergeCell ref="K2:K3"/>
    <mergeCell ref="F2:G2"/>
    <mergeCell ref="H2:I2"/>
    <mergeCell ref="J2:J3"/>
    <mergeCell ref="A4:B4"/>
    <mergeCell ref="D2:D3"/>
    <mergeCell ref="C2:C3"/>
    <mergeCell ref="B2:B3"/>
    <mergeCell ref="A2:A3"/>
    <mergeCell ref="E2:E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9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98"/>
  <sheetViews>
    <sheetView showGridLines="0" view="pageBreakPreview" topLeftCell="A52" zoomScaleNormal="100" zoomScaleSheetLayoutView="100" workbookViewId="0">
      <selection activeCell="A2" sqref="A2"/>
    </sheetView>
  </sheetViews>
  <sheetFormatPr defaultColWidth="9" defaultRowHeight="15.2" customHeight="1"/>
  <cols>
    <col min="1" max="3" width="10.6640625" style="6" customWidth="1"/>
    <col min="4" max="15" width="7.109375" style="6" customWidth="1"/>
    <col min="16" max="16384" width="9" style="6"/>
  </cols>
  <sheetData>
    <row r="1" spans="1:15" s="2" customFormat="1" ht="15" customHeight="1">
      <c r="A1" s="1" t="s">
        <v>350</v>
      </c>
    </row>
    <row r="2" spans="1:15" ht="18.75" customHeight="1">
      <c r="A2" s="150" t="s">
        <v>0</v>
      </c>
      <c r="B2" s="143" t="s">
        <v>1</v>
      </c>
      <c r="C2" s="143" t="s">
        <v>2</v>
      </c>
      <c r="D2" s="143" t="s">
        <v>257</v>
      </c>
      <c r="E2" s="143" t="s">
        <v>168</v>
      </c>
      <c r="F2" s="143" t="s">
        <v>265</v>
      </c>
      <c r="G2" s="143" t="s">
        <v>349</v>
      </c>
      <c r="H2" s="143"/>
      <c r="I2" s="143"/>
      <c r="J2" s="143"/>
      <c r="K2" s="143" t="s">
        <v>166</v>
      </c>
      <c r="L2" s="143" t="s">
        <v>256</v>
      </c>
      <c r="M2" s="143"/>
      <c r="N2" s="143"/>
      <c r="O2" s="147"/>
    </row>
    <row r="3" spans="1:15" ht="18.75" customHeight="1" thickBot="1">
      <c r="A3" s="151"/>
      <c r="B3" s="144"/>
      <c r="C3" s="144"/>
      <c r="D3" s="144"/>
      <c r="E3" s="144"/>
      <c r="F3" s="144"/>
      <c r="G3" s="60" t="s">
        <v>121</v>
      </c>
      <c r="H3" s="60" t="s">
        <v>147</v>
      </c>
      <c r="I3" s="60" t="s">
        <v>160</v>
      </c>
      <c r="J3" s="60" t="s">
        <v>161</v>
      </c>
      <c r="K3" s="144"/>
      <c r="L3" s="60" t="s">
        <v>121</v>
      </c>
      <c r="M3" s="60" t="s">
        <v>147</v>
      </c>
      <c r="N3" s="60" t="s">
        <v>160</v>
      </c>
      <c r="O3" s="29" t="s">
        <v>161</v>
      </c>
    </row>
    <row r="4" spans="1:15" ht="15" customHeight="1" thickTop="1">
      <c r="A4" s="148" t="s">
        <v>116</v>
      </c>
      <c r="B4" s="149"/>
      <c r="C4" s="149"/>
      <c r="D4" s="59"/>
      <c r="E4" s="87">
        <f t="shared" ref="E4:J4" si="0">E5+E7+E13+E16+E33+E48+E60+E64+E79+E89+E91+E93</f>
        <v>2010</v>
      </c>
      <c r="F4" s="87">
        <f t="shared" si="0"/>
        <v>4124</v>
      </c>
      <c r="G4" s="87">
        <f t="shared" si="0"/>
        <v>5340</v>
      </c>
      <c r="H4" s="87">
        <f t="shared" si="0"/>
        <v>8644</v>
      </c>
      <c r="I4" s="87">
        <f t="shared" si="0"/>
        <v>8567</v>
      </c>
      <c r="J4" s="87">
        <f t="shared" si="0"/>
        <v>8437</v>
      </c>
      <c r="K4" s="87"/>
      <c r="L4" s="87">
        <f>L5+L7+L13+L16+L33+L48+L60+L64+L79+L89+L91+L93</f>
        <v>1174</v>
      </c>
      <c r="M4" s="87">
        <f>M5+M7+M13+M16+M33+M48+M60+M64+M79+M89+M91+M93</f>
        <v>1835</v>
      </c>
      <c r="N4" s="87">
        <f>N5+N7+N13+N16+N33+N48+N60+N64+N79+N89+N91+N93</f>
        <v>1821</v>
      </c>
      <c r="O4" s="88">
        <f>O5+O7+O13+O16+O33+O48+O60+O64+O79+O89+O91+O93</f>
        <v>1792</v>
      </c>
    </row>
    <row r="5" spans="1:15" ht="15" customHeight="1">
      <c r="A5" s="16" t="s">
        <v>4</v>
      </c>
      <c r="B5" s="17" t="s">
        <v>5</v>
      </c>
      <c r="C5" s="17"/>
      <c r="D5" s="17"/>
      <c r="E5" s="89">
        <f>E6</f>
        <v>60</v>
      </c>
      <c r="F5" s="89">
        <f t="shared" ref="F5:J5" si="1">F6</f>
        <v>108</v>
      </c>
      <c r="G5" s="89">
        <f t="shared" si="1"/>
        <v>284</v>
      </c>
      <c r="H5" s="89">
        <f t="shared" si="1"/>
        <v>282</v>
      </c>
      <c r="I5" s="89">
        <f t="shared" si="1"/>
        <v>279</v>
      </c>
      <c r="J5" s="89">
        <f t="shared" si="1"/>
        <v>275</v>
      </c>
      <c r="K5" s="89"/>
      <c r="L5" s="89">
        <f t="shared" ref="L5:O5" si="2">L6</f>
        <v>57</v>
      </c>
      <c r="M5" s="89">
        <f t="shared" si="2"/>
        <v>56</v>
      </c>
      <c r="N5" s="89">
        <f t="shared" si="2"/>
        <v>56</v>
      </c>
      <c r="O5" s="90">
        <f t="shared" si="2"/>
        <v>55</v>
      </c>
    </row>
    <row r="6" spans="1:15" ht="15" customHeight="1">
      <c r="A6" s="10"/>
      <c r="B6" s="11" t="s">
        <v>341</v>
      </c>
      <c r="C6" s="12" t="s">
        <v>123</v>
      </c>
      <c r="D6" s="15">
        <v>2020</v>
      </c>
      <c r="E6" s="94">
        <f>ROUNDUP(M6,-1)</f>
        <v>60</v>
      </c>
      <c r="F6" s="92">
        <f>VLOOKUP($C6,[3]계획인구!$C$1:$AA$65536,12,FALSE)</f>
        <v>108</v>
      </c>
      <c r="G6" s="92">
        <f>VLOOKUP($C6,[3]처리인구!$C$1:$N$65536,9,FALSE)</f>
        <v>284</v>
      </c>
      <c r="H6" s="92">
        <f>VLOOKUP($C6,[3]처리인구!$C$1:$N$65536,10,FALSE)</f>
        <v>282</v>
      </c>
      <c r="I6" s="92">
        <f>VLOOKUP($C6,[3]처리인구!$C$1:$N$65536,11,FALSE)</f>
        <v>279</v>
      </c>
      <c r="J6" s="92">
        <f>VLOOKUP($C6,[3]처리인구!$C$1:$N$65536,12,FALSE)</f>
        <v>275</v>
      </c>
      <c r="K6" s="91">
        <v>200</v>
      </c>
      <c r="L6" s="92">
        <f t="shared" ref="L6:O6" si="3">ROUND(G6*$K6/1000,0)</f>
        <v>57</v>
      </c>
      <c r="M6" s="92">
        <f t="shared" si="3"/>
        <v>56</v>
      </c>
      <c r="N6" s="92">
        <f t="shared" si="3"/>
        <v>56</v>
      </c>
      <c r="O6" s="93">
        <f t="shared" si="3"/>
        <v>55</v>
      </c>
    </row>
    <row r="7" spans="1:15" ht="15" customHeight="1">
      <c r="A7" s="16" t="s">
        <v>11</v>
      </c>
      <c r="B7" s="17" t="s">
        <v>5</v>
      </c>
      <c r="C7" s="17"/>
      <c r="D7" s="17"/>
      <c r="E7" s="89">
        <f>E8</f>
        <v>140</v>
      </c>
      <c r="F7" s="89">
        <f t="shared" ref="F7:O7" si="4">F8</f>
        <v>311</v>
      </c>
      <c r="G7" s="89">
        <f t="shared" si="4"/>
        <v>0</v>
      </c>
      <c r="H7" s="89">
        <f t="shared" si="4"/>
        <v>675</v>
      </c>
      <c r="I7" s="89">
        <f t="shared" si="4"/>
        <v>669</v>
      </c>
      <c r="J7" s="89">
        <f t="shared" si="4"/>
        <v>659</v>
      </c>
      <c r="K7" s="89">
        <f t="shared" si="4"/>
        <v>0</v>
      </c>
      <c r="L7" s="89">
        <f t="shared" si="4"/>
        <v>0</v>
      </c>
      <c r="M7" s="89">
        <f t="shared" si="4"/>
        <v>135</v>
      </c>
      <c r="N7" s="89">
        <f t="shared" si="4"/>
        <v>134</v>
      </c>
      <c r="O7" s="90">
        <f t="shared" si="4"/>
        <v>132</v>
      </c>
    </row>
    <row r="8" spans="1:15" ht="15" customHeight="1">
      <c r="A8" s="10"/>
      <c r="B8" s="11" t="s">
        <v>359</v>
      </c>
      <c r="C8" s="12" t="s">
        <v>5</v>
      </c>
      <c r="D8" s="11">
        <v>2025</v>
      </c>
      <c r="E8" s="94">
        <f>ROUNDUP(M8,-1)</f>
        <v>140</v>
      </c>
      <c r="F8" s="92">
        <f t="shared" ref="F8" si="5">SUM(F9:F12)</f>
        <v>311</v>
      </c>
      <c r="G8" s="92">
        <f t="shared" ref="G8:J8" si="6">SUM(G9:G12)</f>
        <v>0</v>
      </c>
      <c r="H8" s="92">
        <f t="shared" si="6"/>
        <v>675</v>
      </c>
      <c r="I8" s="92">
        <f t="shared" si="6"/>
        <v>669</v>
      </c>
      <c r="J8" s="92">
        <f t="shared" si="6"/>
        <v>659</v>
      </c>
      <c r="K8" s="92"/>
      <c r="L8" s="92">
        <f t="shared" ref="L8:O8" si="7">SUM(L9:L12)</f>
        <v>0</v>
      </c>
      <c r="M8" s="92">
        <f t="shared" si="7"/>
        <v>135</v>
      </c>
      <c r="N8" s="92">
        <f t="shared" si="7"/>
        <v>134</v>
      </c>
      <c r="O8" s="93">
        <f t="shared" si="7"/>
        <v>132</v>
      </c>
    </row>
    <row r="9" spans="1:15" ht="15" customHeight="1">
      <c r="A9" s="10"/>
      <c r="B9" s="19"/>
      <c r="C9" s="12" t="s">
        <v>360</v>
      </c>
      <c r="D9" s="19"/>
      <c r="E9" s="95"/>
      <c r="F9" s="92">
        <f>VLOOKUP($C9,[3]계획인구!$C$1:$AA$65536,12,FALSE)</f>
        <v>124</v>
      </c>
      <c r="G9" s="92">
        <f>VLOOKUP($C9,[3]처리인구!$C$1:$N$65536,9,FALSE)</f>
        <v>0</v>
      </c>
      <c r="H9" s="92">
        <f>VLOOKUP($C9,[3]처리인구!$C$1:$N$65536,10,FALSE)</f>
        <v>262</v>
      </c>
      <c r="I9" s="92">
        <f>VLOOKUP($C9,[3]처리인구!$C$1:$N$65536,11,FALSE)</f>
        <v>259</v>
      </c>
      <c r="J9" s="92">
        <f>VLOOKUP($C9,[3]처리인구!$C$1:$N$65536,12,FALSE)</f>
        <v>255</v>
      </c>
      <c r="K9" s="91">
        <v>200</v>
      </c>
      <c r="L9" s="92">
        <f t="shared" ref="L9:L12" si="8">ROUND(G9*$K9/1000,0)</f>
        <v>0</v>
      </c>
      <c r="M9" s="92">
        <f t="shared" ref="M9:M12" si="9">ROUND(H9*$K9/1000,0)</f>
        <v>52</v>
      </c>
      <c r="N9" s="92">
        <f t="shared" ref="N9:N12" si="10">ROUND(I9*$K9/1000,0)</f>
        <v>52</v>
      </c>
      <c r="O9" s="93">
        <f t="shared" ref="O9:O12" si="11">ROUND(J9*$K9/1000,0)</f>
        <v>51</v>
      </c>
    </row>
    <row r="10" spans="1:15" ht="15" customHeight="1">
      <c r="A10" s="10"/>
      <c r="B10" s="19"/>
      <c r="C10" s="12" t="s">
        <v>366</v>
      </c>
      <c r="D10" s="19"/>
      <c r="E10" s="95"/>
      <c r="F10" s="92">
        <f>VLOOKUP($C10,[3]계획인구!$C$1:$AA$65536,12,FALSE)</f>
        <v>19</v>
      </c>
      <c r="G10" s="92">
        <f>VLOOKUP($C10,[3]처리인구!$C$1:$N$65536,9,FALSE)</f>
        <v>0</v>
      </c>
      <c r="H10" s="92">
        <f>VLOOKUP($C10,[3]처리인구!$C$1:$N$65536,10,FALSE)</f>
        <v>29</v>
      </c>
      <c r="I10" s="92">
        <f>VLOOKUP($C10,[3]처리인구!$C$1:$N$65536,11,FALSE)</f>
        <v>29</v>
      </c>
      <c r="J10" s="92">
        <f>VLOOKUP($C10,[3]처리인구!$C$1:$N$65536,12,FALSE)</f>
        <v>29</v>
      </c>
      <c r="K10" s="91">
        <v>200</v>
      </c>
      <c r="L10" s="92">
        <f t="shared" si="8"/>
        <v>0</v>
      </c>
      <c r="M10" s="92">
        <f t="shared" si="9"/>
        <v>6</v>
      </c>
      <c r="N10" s="92">
        <f t="shared" si="10"/>
        <v>6</v>
      </c>
      <c r="O10" s="93">
        <f t="shared" si="11"/>
        <v>6</v>
      </c>
    </row>
    <row r="11" spans="1:15" ht="15" customHeight="1">
      <c r="A11" s="10"/>
      <c r="B11" s="19"/>
      <c r="C11" s="12" t="s">
        <v>361</v>
      </c>
      <c r="D11" s="19"/>
      <c r="E11" s="95"/>
      <c r="F11" s="92">
        <f>VLOOKUP($C11,[3]계획인구!$C$1:$AA$65536,12,FALSE)</f>
        <v>158</v>
      </c>
      <c r="G11" s="92">
        <f>VLOOKUP($C11,[3]처리인구!$C$1:$N$65536,9,FALSE)</f>
        <v>0</v>
      </c>
      <c r="H11" s="92">
        <f>VLOOKUP($C11,[3]처리인구!$C$1:$N$65536,10,FALSE)</f>
        <v>360</v>
      </c>
      <c r="I11" s="92">
        <f>VLOOKUP($C11,[3]처리인구!$C$1:$N$65536,11,FALSE)</f>
        <v>357</v>
      </c>
      <c r="J11" s="92">
        <f>VLOOKUP($C11,[3]처리인구!$C$1:$N$65536,12,FALSE)</f>
        <v>352</v>
      </c>
      <c r="K11" s="91">
        <v>200</v>
      </c>
      <c r="L11" s="92">
        <f t="shared" ref="L11" si="12">ROUND(G11*$K11/1000,0)</f>
        <v>0</v>
      </c>
      <c r="M11" s="92">
        <f t="shared" ref="M11" si="13">ROUND(H11*$K11/1000,0)</f>
        <v>72</v>
      </c>
      <c r="N11" s="92">
        <f t="shared" ref="N11" si="14">ROUND(I11*$K11/1000,0)</f>
        <v>71</v>
      </c>
      <c r="O11" s="93">
        <f t="shared" ref="O11" si="15">ROUND(J11*$K11/1000,0)</f>
        <v>70</v>
      </c>
    </row>
    <row r="12" spans="1:15" ht="15" customHeight="1">
      <c r="A12" s="10"/>
      <c r="B12" s="21"/>
      <c r="C12" s="12" t="s">
        <v>367</v>
      </c>
      <c r="D12" s="21"/>
      <c r="E12" s="96"/>
      <c r="F12" s="92">
        <f>VLOOKUP($C12,[3]계획인구!$C$1:$AA$65536,12,FALSE)</f>
        <v>10</v>
      </c>
      <c r="G12" s="92">
        <f>VLOOKUP($C12,[3]처리인구!$C$1:$N$65536,9,FALSE)</f>
        <v>0</v>
      </c>
      <c r="H12" s="92">
        <f>VLOOKUP($C12,[3]처리인구!$C$1:$N$65536,10,FALSE)</f>
        <v>24</v>
      </c>
      <c r="I12" s="92">
        <f>VLOOKUP($C12,[3]처리인구!$C$1:$N$65536,11,FALSE)</f>
        <v>24</v>
      </c>
      <c r="J12" s="92">
        <f>VLOOKUP($C12,[3]처리인구!$C$1:$N$65536,12,FALSE)</f>
        <v>23</v>
      </c>
      <c r="K12" s="91">
        <v>200</v>
      </c>
      <c r="L12" s="92">
        <f t="shared" si="8"/>
        <v>0</v>
      </c>
      <c r="M12" s="92">
        <f t="shared" si="9"/>
        <v>5</v>
      </c>
      <c r="N12" s="92">
        <f t="shared" si="10"/>
        <v>5</v>
      </c>
      <c r="O12" s="93">
        <f t="shared" si="11"/>
        <v>5</v>
      </c>
    </row>
    <row r="13" spans="1:15" ht="15" customHeight="1">
      <c r="A13" s="16" t="s">
        <v>16</v>
      </c>
      <c r="B13" s="17" t="s">
        <v>5</v>
      </c>
      <c r="C13" s="17"/>
      <c r="D13" s="17"/>
      <c r="E13" s="89">
        <f>E14+E15</f>
        <v>120</v>
      </c>
      <c r="F13" s="89">
        <f t="shared" ref="F13:O13" si="16">F14+F15</f>
        <v>278</v>
      </c>
      <c r="G13" s="89">
        <f t="shared" si="16"/>
        <v>0</v>
      </c>
      <c r="H13" s="89">
        <f t="shared" si="16"/>
        <v>554</v>
      </c>
      <c r="I13" s="89">
        <f t="shared" si="16"/>
        <v>549</v>
      </c>
      <c r="J13" s="89">
        <f t="shared" si="16"/>
        <v>542</v>
      </c>
      <c r="K13" s="89"/>
      <c r="L13" s="89">
        <f t="shared" si="16"/>
        <v>0</v>
      </c>
      <c r="M13" s="89">
        <f t="shared" si="16"/>
        <v>111</v>
      </c>
      <c r="N13" s="89">
        <f t="shared" si="16"/>
        <v>110</v>
      </c>
      <c r="O13" s="90">
        <f t="shared" si="16"/>
        <v>108</v>
      </c>
    </row>
    <row r="14" spans="1:15" ht="15" customHeight="1">
      <c r="A14" s="22"/>
      <c r="B14" s="21" t="s">
        <v>131</v>
      </c>
      <c r="C14" s="12" t="s">
        <v>124</v>
      </c>
      <c r="D14" s="15">
        <v>2025</v>
      </c>
      <c r="E14" s="94">
        <f t="shared" ref="E14:E15" si="17">ROUNDUP(M14,-1)</f>
        <v>70</v>
      </c>
      <c r="F14" s="92">
        <f>VLOOKUP($C14,[3]계획인구!$C$1:$AA$65536,12,FALSE)</f>
        <v>152</v>
      </c>
      <c r="G14" s="92">
        <f>VLOOKUP($C14,[3]처리인구!$C$1:$N$65536,9,FALSE)</f>
        <v>0</v>
      </c>
      <c r="H14" s="92">
        <f>VLOOKUP($C14,[3]처리인구!$C$1:$N$65536,10,FALSE)</f>
        <v>309</v>
      </c>
      <c r="I14" s="92">
        <f>VLOOKUP($C14,[3]처리인구!$C$1:$N$65536,11,FALSE)</f>
        <v>306</v>
      </c>
      <c r="J14" s="92">
        <f>VLOOKUP($C14,[3]처리인구!$C$1:$N$65536,12,FALSE)</f>
        <v>302</v>
      </c>
      <c r="K14" s="91">
        <v>200</v>
      </c>
      <c r="L14" s="92">
        <f t="shared" ref="L14:O15" si="18">ROUND(G14*$K14/1000,0)</f>
        <v>0</v>
      </c>
      <c r="M14" s="92">
        <f t="shared" si="18"/>
        <v>62</v>
      </c>
      <c r="N14" s="92">
        <f t="shared" si="18"/>
        <v>61</v>
      </c>
      <c r="O14" s="93">
        <f t="shared" si="18"/>
        <v>60</v>
      </c>
    </row>
    <row r="15" spans="1:15" ht="15" customHeight="1">
      <c r="A15" s="10"/>
      <c r="B15" s="21" t="s">
        <v>22</v>
      </c>
      <c r="C15" s="12" t="s">
        <v>23</v>
      </c>
      <c r="D15" s="15">
        <v>2025</v>
      </c>
      <c r="E15" s="94">
        <f t="shared" si="17"/>
        <v>50</v>
      </c>
      <c r="F15" s="92">
        <f>VLOOKUP($C15,[3]계획인구!$C$1:$AA$65536,12,FALSE)</f>
        <v>126</v>
      </c>
      <c r="G15" s="92">
        <f>VLOOKUP($C15,[3]처리인구!$C$1:$N$65536,9,FALSE)</f>
        <v>0</v>
      </c>
      <c r="H15" s="92">
        <f>VLOOKUP($C15,[3]처리인구!$C$1:$N$65536,10,FALSE)</f>
        <v>245</v>
      </c>
      <c r="I15" s="92">
        <f>VLOOKUP($C15,[3]처리인구!$C$1:$N$65536,11,FALSE)</f>
        <v>243</v>
      </c>
      <c r="J15" s="92">
        <f>VLOOKUP($C15,[3]처리인구!$C$1:$N$65536,12,FALSE)</f>
        <v>240</v>
      </c>
      <c r="K15" s="91">
        <v>200</v>
      </c>
      <c r="L15" s="92">
        <f t="shared" si="18"/>
        <v>0</v>
      </c>
      <c r="M15" s="92">
        <f t="shared" si="18"/>
        <v>49</v>
      </c>
      <c r="N15" s="92">
        <f t="shared" si="18"/>
        <v>49</v>
      </c>
      <c r="O15" s="93">
        <f t="shared" si="18"/>
        <v>48</v>
      </c>
    </row>
    <row r="16" spans="1:15" ht="15" customHeight="1">
      <c r="A16" s="16" t="s">
        <v>30</v>
      </c>
      <c r="B16" s="17" t="s">
        <v>5</v>
      </c>
      <c r="C16" s="17"/>
      <c r="D16" s="17"/>
      <c r="E16" s="89">
        <f>E17+E20+E21+E22+E25</f>
        <v>450</v>
      </c>
      <c r="F16" s="89">
        <f t="shared" ref="F16:O16" si="19">F17+F20+F21+F22+F25</f>
        <v>1034</v>
      </c>
      <c r="G16" s="89">
        <f t="shared" si="19"/>
        <v>1152</v>
      </c>
      <c r="H16" s="89">
        <f t="shared" si="19"/>
        <v>2148</v>
      </c>
      <c r="I16" s="89">
        <f t="shared" si="19"/>
        <v>2127</v>
      </c>
      <c r="J16" s="89">
        <f t="shared" si="19"/>
        <v>2095</v>
      </c>
      <c r="K16" s="89">
        <f t="shared" si="19"/>
        <v>400</v>
      </c>
      <c r="L16" s="89">
        <f t="shared" si="19"/>
        <v>230</v>
      </c>
      <c r="M16" s="89">
        <f t="shared" si="19"/>
        <v>430</v>
      </c>
      <c r="N16" s="89">
        <f t="shared" si="19"/>
        <v>426</v>
      </c>
      <c r="O16" s="90">
        <f t="shared" si="19"/>
        <v>417</v>
      </c>
    </row>
    <row r="17" spans="1:15" ht="15" customHeight="1">
      <c r="A17" s="10"/>
      <c r="B17" s="11" t="s">
        <v>362</v>
      </c>
      <c r="C17" s="12" t="s">
        <v>5</v>
      </c>
      <c r="D17" s="11">
        <v>2025</v>
      </c>
      <c r="E17" s="94">
        <f>ROUNDUP(M17,-1)</f>
        <v>110</v>
      </c>
      <c r="F17" s="92">
        <f t="shared" ref="F17" si="20">SUM(F18:F19)</f>
        <v>242</v>
      </c>
      <c r="G17" s="92">
        <f t="shared" ref="G17:J17" si="21">SUM(G18:G19)</f>
        <v>0</v>
      </c>
      <c r="H17" s="92">
        <f t="shared" si="21"/>
        <v>543</v>
      </c>
      <c r="I17" s="92">
        <f t="shared" si="21"/>
        <v>537</v>
      </c>
      <c r="J17" s="92">
        <f t="shared" si="21"/>
        <v>528</v>
      </c>
      <c r="K17" s="92"/>
      <c r="L17" s="92">
        <f t="shared" ref="L17:O17" si="22">SUM(L18:L19)</f>
        <v>0</v>
      </c>
      <c r="M17" s="92">
        <f t="shared" si="22"/>
        <v>109</v>
      </c>
      <c r="N17" s="92">
        <f t="shared" si="22"/>
        <v>107</v>
      </c>
      <c r="O17" s="93">
        <f t="shared" si="22"/>
        <v>105</v>
      </c>
    </row>
    <row r="18" spans="1:15" ht="15" customHeight="1">
      <c r="A18" s="10"/>
      <c r="B18" s="19"/>
      <c r="C18" s="12" t="s">
        <v>363</v>
      </c>
      <c r="D18" s="19"/>
      <c r="E18" s="95"/>
      <c r="F18" s="92">
        <f>VLOOKUP($C18,[3]계획인구!$C$1:$AA$65536,12,FALSE)</f>
        <v>122</v>
      </c>
      <c r="G18" s="92">
        <f>VLOOKUP($C18,[3]처리인구!$C$1:$N$65536,9,FALSE)</f>
        <v>0</v>
      </c>
      <c r="H18" s="92">
        <f>VLOOKUP($C18,[3]처리인구!$C$1:$N$65536,10,FALSE)</f>
        <v>290</v>
      </c>
      <c r="I18" s="92">
        <f>VLOOKUP($C18,[3]처리인구!$C$1:$N$65536,11,FALSE)</f>
        <v>286</v>
      </c>
      <c r="J18" s="92">
        <f>VLOOKUP($C18,[3]처리인구!$C$1:$N$65536,12,FALSE)</f>
        <v>281</v>
      </c>
      <c r="K18" s="91">
        <v>200</v>
      </c>
      <c r="L18" s="92">
        <f t="shared" ref="L18:L19" si="23">ROUND(G18*$K18/1000,0)</f>
        <v>0</v>
      </c>
      <c r="M18" s="92">
        <f t="shared" ref="M18:M19" si="24">ROUND(H18*$K18/1000,0)</f>
        <v>58</v>
      </c>
      <c r="N18" s="92">
        <f t="shared" ref="N18:N19" si="25">ROUND(I18*$K18/1000,0)</f>
        <v>57</v>
      </c>
      <c r="O18" s="93">
        <f t="shared" ref="O18:O19" si="26">ROUND(J18*$K18/1000,0)</f>
        <v>56</v>
      </c>
    </row>
    <row r="19" spans="1:15" ht="15" customHeight="1">
      <c r="A19" s="10"/>
      <c r="B19" s="21"/>
      <c r="C19" s="12" t="s">
        <v>364</v>
      </c>
      <c r="D19" s="21"/>
      <c r="E19" s="96"/>
      <c r="F19" s="92">
        <f>VLOOKUP($C19,[3]계획인구!$C$1:$AA$65536,12,FALSE)</f>
        <v>120</v>
      </c>
      <c r="G19" s="92">
        <f>VLOOKUP($C19,[3]처리인구!$C$1:$N$65536,9,FALSE)</f>
        <v>0</v>
      </c>
      <c r="H19" s="92">
        <f>VLOOKUP($C19,[3]처리인구!$C$1:$N$65536,10,FALSE)</f>
        <v>253</v>
      </c>
      <c r="I19" s="92">
        <f>VLOOKUP($C19,[3]처리인구!$C$1:$N$65536,11,FALSE)</f>
        <v>251</v>
      </c>
      <c r="J19" s="92">
        <f>VLOOKUP($C19,[3]처리인구!$C$1:$N$65536,12,FALSE)</f>
        <v>247</v>
      </c>
      <c r="K19" s="91">
        <v>200</v>
      </c>
      <c r="L19" s="92">
        <f t="shared" si="23"/>
        <v>0</v>
      </c>
      <c r="M19" s="92">
        <f t="shared" si="24"/>
        <v>51</v>
      </c>
      <c r="N19" s="92">
        <f t="shared" si="25"/>
        <v>50</v>
      </c>
      <c r="O19" s="93">
        <f t="shared" si="26"/>
        <v>49</v>
      </c>
    </row>
    <row r="20" spans="1:15" ht="15" customHeight="1">
      <c r="A20" s="10"/>
      <c r="B20" s="15" t="s">
        <v>135</v>
      </c>
      <c r="C20" s="12" t="s">
        <v>134</v>
      </c>
      <c r="D20" s="15">
        <v>2025</v>
      </c>
      <c r="E20" s="94">
        <f t="shared" ref="E20:E21" si="27">ROUNDUP(M20,-1)</f>
        <v>50</v>
      </c>
      <c r="F20" s="92">
        <f>VLOOKUP($C20,[3]계획인구!$C$1:$AA$65536,12,FALSE)</f>
        <v>117</v>
      </c>
      <c r="G20" s="92">
        <f>VLOOKUP($C20,[3]처리인구!$C$1:$N$65536,9,FALSE)</f>
        <v>0</v>
      </c>
      <c r="H20" s="92">
        <f>VLOOKUP($C20,[3]처리인구!$C$1:$N$65536,10,FALSE)</f>
        <v>220</v>
      </c>
      <c r="I20" s="92">
        <f>VLOOKUP($C20,[3]처리인구!$C$1:$N$65536,11,FALSE)</f>
        <v>218</v>
      </c>
      <c r="J20" s="92">
        <f>VLOOKUP($C20,[3]처리인구!$C$1:$N$65536,12,FALSE)</f>
        <v>215</v>
      </c>
      <c r="K20" s="91">
        <v>200</v>
      </c>
      <c r="L20" s="92">
        <f t="shared" ref="L20:O21" si="28">ROUND(G20*$K20/1000,0)</f>
        <v>0</v>
      </c>
      <c r="M20" s="92">
        <f t="shared" si="28"/>
        <v>44</v>
      </c>
      <c r="N20" s="92">
        <f t="shared" si="28"/>
        <v>44</v>
      </c>
      <c r="O20" s="93">
        <f t="shared" si="28"/>
        <v>43</v>
      </c>
    </row>
    <row r="21" spans="1:15" ht="15" customHeight="1">
      <c r="A21" s="10"/>
      <c r="B21" s="15" t="s">
        <v>133</v>
      </c>
      <c r="C21" s="12" t="s">
        <v>125</v>
      </c>
      <c r="D21" s="15">
        <v>2025</v>
      </c>
      <c r="E21" s="94">
        <f t="shared" si="27"/>
        <v>50</v>
      </c>
      <c r="F21" s="92">
        <f>VLOOKUP($C21,[3]계획인구!$C$1:$AA$65536,12,FALSE)</f>
        <v>129</v>
      </c>
      <c r="G21" s="92">
        <f>VLOOKUP($C21,[3]처리인구!$C$1:$N$65536,9,FALSE)</f>
        <v>0</v>
      </c>
      <c r="H21" s="92">
        <f>VLOOKUP($C21,[3]처리인구!$C$1:$N$65536,10,FALSE)</f>
        <v>243</v>
      </c>
      <c r="I21" s="92">
        <f>VLOOKUP($C21,[3]처리인구!$C$1:$N$65536,11,FALSE)</f>
        <v>241</v>
      </c>
      <c r="J21" s="92">
        <f>VLOOKUP($C21,[3]처리인구!$C$1:$N$65536,12,FALSE)</f>
        <v>238</v>
      </c>
      <c r="K21" s="91">
        <v>200</v>
      </c>
      <c r="L21" s="92">
        <f t="shared" si="28"/>
        <v>0</v>
      </c>
      <c r="M21" s="92">
        <f t="shared" si="28"/>
        <v>49</v>
      </c>
      <c r="N21" s="92">
        <f t="shared" si="28"/>
        <v>48</v>
      </c>
      <c r="O21" s="93">
        <f t="shared" si="28"/>
        <v>48</v>
      </c>
    </row>
    <row r="22" spans="1:15" ht="15" customHeight="1">
      <c r="A22" s="10"/>
      <c r="B22" s="11" t="s">
        <v>32</v>
      </c>
      <c r="C22" s="12" t="s">
        <v>5</v>
      </c>
      <c r="D22" s="11">
        <v>2020</v>
      </c>
      <c r="E22" s="94">
        <f>ROUNDUP(M22,-1)</f>
        <v>70</v>
      </c>
      <c r="F22" s="92">
        <f t="shared" ref="F22" si="29">SUM(F23:F24)</f>
        <v>138</v>
      </c>
      <c r="G22" s="92">
        <f t="shared" ref="G22:O22" si="30">SUM(G23:G24)</f>
        <v>306</v>
      </c>
      <c r="H22" s="92">
        <f t="shared" si="30"/>
        <v>304</v>
      </c>
      <c r="I22" s="92">
        <f t="shared" si="30"/>
        <v>301</v>
      </c>
      <c r="J22" s="92">
        <f t="shared" si="30"/>
        <v>296</v>
      </c>
      <c r="K22" s="92"/>
      <c r="L22" s="92">
        <f t="shared" si="30"/>
        <v>61</v>
      </c>
      <c r="M22" s="92">
        <f t="shared" si="30"/>
        <v>61</v>
      </c>
      <c r="N22" s="92">
        <f t="shared" si="30"/>
        <v>60</v>
      </c>
      <c r="O22" s="93">
        <f t="shared" si="30"/>
        <v>59</v>
      </c>
    </row>
    <row r="23" spans="1:15" ht="15" customHeight="1">
      <c r="A23" s="10"/>
      <c r="B23" s="19"/>
      <c r="C23" s="12" t="s">
        <v>137</v>
      </c>
      <c r="D23" s="19"/>
      <c r="E23" s="95"/>
      <c r="F23" s="92">
        <f>VLOOKUP($C23,[3]계획인구!$C$1:$AA$65536,12,FALSE)</f>
        <v>47</v>
      </c>
      <c r="G23" s="92">
        <f>VLOOKUP($C23,[3]처리인구!$C$1:$N$65536,9,FALSE)</f>
        <v>121</v>
      </c>
      <c r="H23" s="92">
        <f>VLOOKUP($C23,[3]처리인구!$C$1:$N$65536,10,FALSE)</f>
        <v>120</v>
      </c>
      <c r="I23" s="92">
        <f>VLOOKUP($C23,[3]처리인구!$C$1:$N$65536,11,FALSE)</f>
        <v>119</v>
      </c>
      <c r="J23" s="92">
        <f>VLOOKUP($C23,[3]처리인구!$C$1:$N$65536,12,FALSE)</f>
        <v>117</v>
      </c>
      <c r="K23" s="91">
        <v>200</v>
      </c>
      <c r="L23" s="92">
        <f t="shared" ref="L23:O24" si="31">ROUND(G23*$K23/1000,0)</f>
        <v>24</v>
      </c>
      <c r="M23" s="92">
        <f t="shared" si="31"/>
        <v>24</v>
      </c>
      <c r="N23" s="92">
        <f t="shared" si="31"/>
        <v>24</v>
      </c>
      <c r="O23" s="93">
        <f t="shared" si="31"/>
        <v>23</v>
      </c>
    </row>
    <row r="24" spans="1:15" ht="15" customHeight="1">
      <c r="A24" s="10"/>
      <c r="B24" s="21"/>
      <c r="C24" s="31" t="s">
        <v>136</v>
      </c>
      <c r="D24" s="21"/>
      <c r="E24" s="96"/>
      <c r="F24" s="96">
        <f>VLOOKUP($C24,[3]계획인구!$C$1:$AA$65536,12,FALSE)</f>
        <v>91</v>
      </c>
      <c r="G24" s="92">
        <f>VLOOKUP($C24,[3]처리인구!$C$1:$N$65536,9,FALSE)</f>
        <v>185</v>
      </c>
      <c r="H24" s="92">
        <f>VLOOKUP($C24,[3]처리인구!$C$1:$N$65536,10,FALSE)</f>
        <v>184</v>
      </c>
      <c r="I24" s="92">
        <f>VLOOKUP($C24,[3]처리인구!$C$1:$N$65536,11,FALSE)</f>
        <v>182</v>
      </c>
      <c r="J24" s="92">
        <f>VLOOKUP($C24,[3]처리인구!$C$1:$N$65536,12,FALSE)</f>
        <v>179</v>
      </c>
      <c r="K24" s="97">
        <v>200</v>
      </c>
      <c r="L24" s="96">
        <f t="shared" si="31"/>
        <v>37</v>
      </c>
      <c r="M24" s="96">
        <f t="shared" si="31"/>
        <v>37</v>
      </c>
      <c r="N24" s="96">
        <f t="shared" si="31"/>
        <v>36</v>
      </c>
      <c r="O24" s="98">
        <f t="shared" si="31"/>
        <v>36</v>
      </c>
    </row>
    <row r="25" spans="1:15" ht="15" customHeight="1">
      <c r="A25" s="10"/>
      <c r="B25" s="11" t="s">
        <v>35</v>
      </c>
      <c r="C25" s="12" t="s">
        <v>5</v>
      </c>
      <c r="D25" s="11">
        <v>2020</v>
      </c>
      <c r="E25" s="94">
        <f>ROUNDUP(M25,-1)</f>
        <v>170</v>
      </c>
      <c r="F25" s="92">
        <f>SUM(F26:F32)</f>
        <v>408</v>
      </c>
      <c r="G25" s="92">
        <f t="shared" ref="G25:J25" si="32">SUM(G26:G32)</f>
        <v>846</v>
      </c>
      <c r="H25" s="92">
        <f t="shared" si="32"/>
        <v>838</v>
      </c>
      <c r="I25" s="92">
        <f t="shared" si="32"/>
        <v>830</v>
      </c>
      <c r="J25" s="92">
        <f t="shared" si="32"/>
        <v>818</v>
      </c>
      <c r="K25" s="92"/>
      <c r="L25" s="92">
        <f t="shared" ref="L25:O25" si="33">SUM(L26:L32)</f>
        <v>169</v>
      </c>
      <c r="M25" s="92">
        <f t="shared" si="33"/>
        <v>167</v>
      </c>
      <c r="N25" s="92">
        <f t="shared" si="33"/>
        <v>167</v>
      </c>
      <c r="O25" s="93">
        <f t="shared" si="33"/>
        <v>162</v>
      </c>
    </row>
    <row r="26" spans="1:15" ht="15" customHeight="1">
      <c r="A26" s="10"/>
      <c r="B26" s="19"/>
      <c r="C26" s="12" t="s">
        <v>33</v>
      </c>
      <c r="D26" s="19"/>
      <c r="E26" s="95"/>
      <c r="F26" s="92">
        <f>VLOOKUP($C26,[3]계획인구!$C$1:$AA$65536,12,FALSE)</f>
        <v>90</v>
      </c>
      <c r="G26" s="92">
        <f>VLOOKUP($C26,[3]처리인구!$C$1:$N$65536,9,FALSE)</f>
        <v>188</v>
      </c>
      <c r="H26" s="92">
        <f>VLOOKUP($C26,[3]처리인구!$C$1:$N$65536,10,FALSE)</f>
        <v>186</v>
      </c>
      <c r="I26" s="92">
        <f>VLOOKUP($C26,[3]처리인구!$C$1:$N$65536,11,FALSE)</f>
        <v>185</v>
      </c>
      <c r="J26" s="92">
        <f>VLOOKUP($C26,[3]처리인구!$C$1:$N$65536,12,FALSE)</f>
        <v>182</v>
      </c>
      <c r="K26" s="91">
        <v>200</v>
      </c>
      <c r="L26" s="92">
        <f t="shared" ref="L26:O27" si="34">ROUND(G26*$K26/1000,0)</f>
        <v>38</v>
      </c>
      <c r="M26" s="92">
        <f t="shared" si="34"/>
        <v>37</v>
      </c>
      <c r="N26" s="92">
        <f t="shared" si="34"/>
        <v>37</v>
      </c>
      <c r="O26" s="93">
        <f t="shared" si="34"/>
        <v>36</v>
      </c>
    </row>
    <row r="27" spans="1:15" ht="15" customHeight="1">
      <c r="A27" s="10"/>
      <c r="B27" s="19"/>
      <c r="C27" s="12" t="s">
        <v>34</v>
      </c>
      <c r="D27" s="19"/>
      <c r="E27" s="95"/>
      <c r="F27" s="92">
        <f>VLOOKUP($C27,[3]계획인구!$C$1:$AA$65536,12,FALSE)</f>
        <v>94</v>
      </c>
      <c r="G27" s="92">
        <f>VLOOKUP($C27,[3]처리인구!$C$1:$N$65536,9,FALSE)</f>
        <v>183</v>
      </c>
      <c r="H27" s="92">
        <f>VLOOKUP($C27,[3]처리인구!$C$1:$N$65536,10,FALSE)</f>
        <v>182</v>
      </c>
      <c r="I27" s="92">
        <f>VLOOKUP($C27,[3]처리인구!$C$1:$N$65536,11,FALSE)</f>
        <v>180</v>
      </c>
      <c r="J27" s="92">
        <f>VLOOKUP($C27,[3]처리인구!$C$1:$N$65536,12,FALSE)</f>
        <v>177</v>
      </c>
      <c r="K27" s="91">
        <v>200</v>
      </c>
      <c r="L27" s="92">
        <f t="shared" si="34"/>
        <v>37</v>
      </c>
      <c r="M27" s="92">
        <f t="shared" si="34"/>
        <v>36</v>
      </c>
      <c r="N27" s="92">
        <f t="shared" si="34"/>
        <v>36</v>
      </c>
      <c r="O27" s="93">
        <f t="shared" si="34"/>
        <v>35</v>
      </c>
    </row>
    <row r="28" spans="1:15" ht="15" customHeight="1">
      <c r="A28" s="10"/>
      <c r="B28" s="19"/>
      <c r="C28" s="12" t="s">
        <v>36</v>
      </c>
      <c r="D28" s="19"/>
      <c r="E28" s="19"/>
      <c r="F28" s="92">
        <f>VLOOKUP($C28,[3]계획인구!$C$1:$AA$65536,12,FALSE)</f>
        <v>61</v>
      </c>
      <c r="G28" s="92">
        <f>VLOOKUP($C28,[3]처리인구!$C$1:$N$65536,9,FALSE)</f>
        <v>126</v>
      </c>
      <c r="H28" s="92">
        <f>VLOOKUP($C28,[3]처리인구!$C$1:$N$65536,10,FALSE)</f>
        <v>125</v>
      </c>
      <c r="I28" s="92">
        <f>VLOOKUP($C28,[3]처리인구!$C$1:$N$65536,11,FALSE)</f>
        <v>123</v>
      </c>
      <c r="J28" s="92">
        <f>VLOOKUP($C28,[3]처리인구!$C$1:$N$65536,12,FALSE)</f>
        <v>122</v>
      </c>
      <c r="K28" s="91">
        <v>200</v>
      </c>
      <c r="L28" s="92">
        <f t="shared" ref="L28:O32" si="35">ROUND(G28*$K28/1000,0)</f>
        <v>25</v>
      </c>
      <c r="M28" s="92">
        <f t="shared" si="35"/>
        <v>25</v>
      </c>
      <c r="N28" s="92">
        <f t="shared" si="35"/>
        <v>25</v>
      </c>
      <c r="O28" s="93">
        <f t="shared" si="35"/>
        <v>24</v>
      </c>
    </row>
    <row r="29" spans="1:15" ht="15" customHeight="1">
      <c r="A29" s="10"/>
      <c r="B29" s="19"/>
      <c r="C29" s="31" t="s">
        <v>37</v>
      </c>
      <c r="D29" s="19"/>
      <c r="E29" s="19"/>
      <c r="F29" s="96">
        <f>VLOOKUP($C29,[3]계획인구!$C$1:$AA$65536,12,FALSE)</f>
        <v>56</v>
      </c>
      <c r="G29" s="96">
        <f>VLOOKUP($C29,[3]처리인구!$C$1:$N$65536,9,FALSE)</f>
        <v>126</v>
      </c>
      <c r="H29" s="96">
        <f>VLOOKUP($C29,[3]처리인구!$C$1:$N$65536,10,FALSE)</f>
        <v>125</v>
      </c>
      <c r="I29" s="96">
        <f>VLOOKUP($C29,[3]처리인구!$C$1:$N$65536,11,FALSE)</f>
        <v>123</v>
      </c>
      <c r="J29" s="96">
        <f>VLOOKUP($C29,[3]처리인구!$C$1:$N$65536,12,FALSE)</f>
        <v>122</v>
      </c>
      <c r="K29" s="97">
        <v>200</v>
      </c>
      <c r="L29" s="96">
        <f t="shared" si="35"/>
        <v>25</v>
      </c>
      <c r="M29" s="96">
        <f t="shared" si="35"/>
        <v>25</v>
      </c>
      <c r="N29" s="96">
        <f t="shared" si="35"/>
        <v>25</v>
      </c>
      <c r="O29" s="98">
        <f t="shared" si="35"/>
        <v>24</v>
      </c>
    </row>
    <row r="30" spans="1:15" ht="15" customHeight="1">
      <c r="A30" s="10"/>
      <c r="B30" s="19"/>
      <c r="C30" s="12" t="s">
        <v>38</v>
      </c>
      <c r="D30" s="19"/>
      <c r="E30" s="19"/>
      <c r="F30" s="92">
        <f>VLOOKUP($C30,[3]계획인구!$C$1:$AA$65536,12,FALSE)</f>
        <v>27</v>
      </c>
      <c r="G30" s="92">
        <f>VLOOKUP($C30,[3]처리인구!$C$1:$N$65536,9,FALSE)</f>
        <v>54</v>
      </c>
      <c r="H30" s="92">
        <f>VLOOKUP($C30,[3]처리인구!$C$1:$N$65536,10,FALSE)</f>
        <v>53</v>
      </c>
      <c r="I30" s="92">
        <f>VLOOKUP($C30,[3]처리인구!$C$1:$N$65536,11,FALSE)</f>
        <v>53</v>
      </c>
      <c r="J30" s="92">
        <f>VLOOKUP($C30,[3]처리인구!$C$1:$N$65536,12,FALSE)</f>
        <v>52</v>
      </c>
      <c r="K30" s="91">
        <v>200</v>
      </c>
      <c r="L30" s="92">
        <f t="shared" si="35"/>
        <v>11</v>
      </c>
      <c r="M30" s="92">
        <f t="shared" si="35"/>
        <v>11</v>
      </c>
      <c r="N30" s="92">
        <f t="shared" si="35"/>
        <v>11</v>
      </c>
      <c r="O30" s="93">
        <f t="shared" si="35"/>
        <v>10</v>
      </c>
    </row>
    <row r="31" spans="1:15" ht="15" customHeight="1">
      <c r="A31" s="10"/>
      <c r="B31" s="19"/>
      <c r="C31" s="31" t="s">
        <v>39</v>
      </c>
      <c r="D31" s="19"/>
      <c r="E31" s="19"/>
      <c r="F31" s="96">
        <f>VLOOKUP($C31,[3]계획인구!$C$1:$AA$65536,12,FALSE)</f>
        <v>54</v>
      </c>
      <c r="G31" s="96">
        <f>VLOOKUP($C31,[3]처리인구!$C$1:$N$65536,9,FALSE)</f>
        <v>117</v>
      </c>
      <c r="H31" s="96">
        <f>VLOOKUP($C31,[3]처리인구!$C$1:$N$65536,10,FALSE)</f>
        <v>116</v>
      </c>
      <c r="I31" s="96">
        <f>VLOOKUP($C31,[3]처리인구!$C$1:$N$65536,11,FALSE)</f>
        <v>115</v>
      </c>
      <c r="J31" s="96">
        <f>VLOOKUP($C31,[3]처리인구!$C$1:$N$65536,12,FALSE)</f>
        <v>113</v>
      </c>
      <c r="K31" s="97">
        <v>200</v>
      </c>
      <c r="L31" s="96">
        <f t="shared" si="35"/>
        <v>23</v>
      </c>
      <c r="M31" s="96">
        <f t="shared" si="35"/>
        <v>23</v>
      </c>
      <c r="N31" s="96">
        <f t="shared" si="35"/>
        <v>23</v>
      </c>
      <c r="O31" s="98">
        <f t="shared" si="35"/>
        <v>23</v>
      </c>
    </row>
    <row r="32" spans="1:15" ht="15" customHeight="1">
      <c r="A32" s="23"/>
      <c r="B32" s="24"/>
      <c r="C32" s="26" t="s">
        <v>40</v>
      </c>
      <c r="D32" s="24"/>
      <c r="E32" s="99"/>
      <c r="F32" s="100">
        <f>VLOOKUP($C32,[3]계획인구!$C$1:$AA$65536,12,FALSE)</f>
        <v>26</v>
      </c>
      <c r="G32" s="100">
        <f>VLOOKUP($C32,[3]처리인구!$C$1:$N$65536,9,FALSE)</f>
        <v>52</v>
      </c>
      <c r="H32" s="100">
        <f>VLOOKUP($C32,[3]처리인구!$C$1:$N$65536,10,FALSE)</f>
        <v>51</v>
      </c>
      <c r="I32" s="100">
        <f>VLOOKUP($C32,[3]처리인구!$C$1:$N$65536,11,FALSE)</f>
        <v>51</v>
      </c>
      <c r="J32" s="100">
        <f>VLOOKUP($C32,[3]처리인구!$C$1:$N$65536,12,FALSE)</f>
        <v>50</v>
      </c>
      <c r="K32" s="101">
        <v>200</v>
      </c>
      <c r="L32" s="100">
        <f t="shared" si="35"/>
        <v>10</v>
      </c>
      <c r="M32" s="100">
        <f t="shared" si="35"/>
        <v>10</v>
      </c>
      <c r="N32" s="100">
        <f t="shared" si="35"/>
        <v>10</v>
      </c>
      <c r="O32" s="103">
        <f t="shared" si="35"/>
        <v>10</v>
      </c>
    </row>
    <row r="33" spans="1:15" ht="15" customHeight="1">
      <c r="A33" s="7" t="s">
        <v>42</v>
      </c>
      <c r="B33" s="8" t="s">
        <v>5</v>
      </c>
      <c r="C33" s="8"/>
      <c r="D33" s="8"/>
      <c r="E33" s="104">
        <f>E34+E35+E40+E47</f>
        <v>480</v>
      </c>
      <c r="F33" s="104">
        <f t="shared" ref="F33:J33" si="36">F34+F35+F40+F47</f>
        <v>901</v>
      </c>
      <c r="G33" s="104">
        <f t="shared" si="36"/>
        <v>1542</v>
      </c>
      <c r="H33" s="104">
        <f t="shared" si="36"/>
        <v>1778</v>
      </c>
      <c r="I33" s="104">
        <f t="shared" si="36"/>
        <v>1768</v>
      </c>
      <c r="J33" s="104">
        <f t="shared" si="36"/>
        <v>1742</v>
      </c>
      <c r="K33" s="104"/>
      <c r="L33" s="104">
        <f t="shared" ref="L33:O33" si="37">L34+L35+L40+L47</f>
        <v>341</v>
      </c>
      <c r="M33" s="104">
        <f t="shared" si="37"/>
        <v>387</v>
      </c>
      <c r="N33" s="104">
        <f t="shared" si="37"/>
        <v>386</v>
      </c>
      <c r="O33" s="105">
        <f t="shared" si="37"/>
        <v>381</v>
      </c>
    </row>
    <row r="34" spans="1:15" ht="15" customHeight="1">
      <c r="A34" s="22"/>
      <c r="B34" s="15" t="s">
        <v>149</v>
      </c>
      <c r="C34" s="12" t="s">
        <v>126</v>
      </c>
      <c r="D34" s="15">
        <v>2025</v>
      </c>
      <c r="E34" s="94">
        <f>ROUNDUP(M34,-1)</f>
        <v>50</v>
      </c>
      <c r="F34" s="92">
        <f>VLOOKUP($C34,[3]계획인구!$C$1:$AA$65536,12,FALSE)</f>
        <v>103</v>
      </c>
      <c r="G34" s="92">
        <f>VLOOKUP($C34,[3]처리인구!$C$1:$N$65536,9,FALSE)</f>
        <v>0</v>
      </c>
      <c r="H34" s="92">
        <f>VLOOKUP($C34,[3]처리인구!$C$1:$N$65536,10,FALSE)</f>
        <v>247</v>
      </c>
      <c r="I34" s="92">
        <f>VLOOKUP($C34,[3]처리인구!$C$1:$N$65536,11,FALSE)</f>
        <v>245</v>
      </c>
      <c r="J34" s="92">
        <f>VLOOKUP($C34,[3]처리인구!$C$1:$N$65536,12,FALSE)</f>
        <v>241</v>
      </c>
      <c r="K34" s="91">
        <v>200</v>
      </c>
      <c r="L34" s="92">
        <f>ROUND(G34*$K34/1000,0)</f>
        <v>0</v>
      </c>
      <c r="M34" s="92">
        <f>ROUND(H34*$K34/1000,0)</f>
        <v>49</v>
      </c>
      <c r="N34" s="92">
        <f>ROUND(I34*$K34/1000,0)</f>
        <v>49</v>
      </c>
      <c r="O34" s="93">
        <f>ROUND(J34*$K34/1000,0)</f>
        <v>48</v>
      </c>
    </row>
    <row r="35" spans="1:15" ht="15" customHeight="1">
      <c r="A35" s="10"/>
      <c r="B35" s="11" t="s">
        <v>239</v>
      </c>
      <c r="C35" s="12" t="s">
        <v>5</v>
      </c>
      <c r="D35" s="11">
        <v>2020</v>
      </c>
      <c r="E35" s="94">
        <f>ROUNDUP(M35,-1)</f>
        <v>150</v>
      </c>
      <c r="F35" s="92">
        <f>SUM(F36:F39)</f>
        <v>374</v>
      </c>
      <c r="G35" s="92">
        <f>SUM(G36:G39)</f>
        <v>760</v>
      </c>
      <c r="H35" s="92">
        <f>SUM(H36:H39)</f>
        <v>754</v>
      </c>
      <c r="I35" s="92">
        <f>SUM(I36:I39)</f>
        <v>746</v>
      </c>
      <c r="J35" s="92">
        <f>SUM(J36:J39)</f>
        <v>735</v>
      </c>
      <c r="K35" s="92"/>
      <c r="L35" s="92">
        <f>SUM(L36:L39)</f>
        <v>153</v>
      </c>
      <c r="M35" s="92">
        <f>SUM(M36:M39)</f>
        <v>150</v>
      </c>
      <c r="N35" s="92">
        <f>SUM(N36:N39)</f>
        <v>149</v>
      </c>
      <c r="O35" s="93">
        <f>SUM(O36:O39)</f>
        <v>147</v>
      </c>
    </row>
    <row r="36" spans="1:15" ht="15" customHeight="1">
      <c r="A36" s="10"/>
      <c r="B36" s="19"/>
      <c r="C36" s="12" t="s">
        <v>240</v>
      </c>
      <c r="D36" s="19"/>
      <c r="E36" s="95"/>
      <c r="F36" s="92">
        <f>VLOOKUP($C36,[3]계획인구!$C$1:$AA$65536,12,FALSE)</f>
        <v>25</v>
      </c>
      <c r="G36" s="92">
        <f>VLOOKUP($C36,[3]처리인구!$C$1:$N$65536,9,FALSE)</f>
        <v>61</v>
      </c>
      <c r="H36" s="92">
        <f>VLOOKUP($C36,[3]처리인구!$C$1:$N$65536,10,FALSE)</f>
        <v>61</v>
      </c>
      <c r="I36" s="92">
        <f>VLOOKUP($C36,[3]처리인구!$C$1:$N$65536,11,FALSE)</f>
        <v>60</v>
      </c>
      <c r="J36" s="92">
        <f>VLOOKUP($C36,[3]처리인구!$C$1:$N$65536,12,FALSE)</f>
        <v>59</v>
      </c>
      <c r="K36" s="91">
        <v>200</v>
      </c>
      <c r="L36" s="92">
        <f t="shared" ref="L36:O39" si="38">ROUND(G36*$K36/1000,0)</f>
        <v>12</v>
      </c>
      <c r="M36" s="92">
        <f t="shared" si="38"/>
        <v>12</v>
      </c>
      <c r="N36" s="92">
        <f t="shared" si="38"/>
        <v>12</v>
      </c>
      <c r="O36" s="93">
        <f t="shared" si="38"/>
        <v>12</v>
      </c>
    </row>
    <row r="37" spans="1:15" ht="15" customHeight="1">
      <c r="A37" s="10"/>
      <c r="B37" s="19"/>
      <c r="C37" s="31" t="s">
        <v>241</v>
      </c>
      <c r="D37" s="19"/>
      <c r="E37" s="95"/>
      <c r="F37" s="92">
        <f>VLOOKUP($C37,[3]계획인구!$C$1:$AA$65536,12,FALSE)</f>
        <v>73</v>
      </c>
      <c r="G37" s="92">
        <f>VLOOKUP($C37,[3]처리인구!$C$1:$N$65536,9,FALSE)</f>
        <v>118</v>
      </c>
      <c r="H37" s="92">
        <f>VLOOKUP($C37,[3]처리인구!$C$1:$N$65536,10,FALSE)</f>
        <v>117</v>
      </c>
      <c r="I37" s="92">
        <f>VLOOKUP($C37,[3]처리인구!$C$1:$N$65536,11,FALSE)</f>
        <v>116</v>
      </c>
      <c r="J37" s="92">
        <f>VLOOKUP($C37,[3]처리인구!$C$1:$N$65536,12,FALSE)</f>
        <v>114</v>
      </c>
      <c r="K37" s="91">
        <v>200</v>
      </c>
      <c r="L37" s="92">
        <f t="shared" si="38"/>
        <v>24</v>
      </c>
      <c r="M37" s="92">
        <f t="shared" si="38"/>
        <v>23</v>
      </c>
      <c r="N37" s="92">
        <f t="shared" si="38"/>
        <v>23</v>
      </c>
      <c r="O37" s="93">
        <f t="shared" si="38"/>
        <v>23</v>
      </c>
    </row>
    <row r="38" spans="1:15" ht="15" customHeight="1">
      <c r="A38" s="10"/>
      <c r="B38" s="19"/>
      <c r="C38" s="12" t="s">
        <v>242</v>
      </c>
      <c r="D38" s="19"/>
      <c r="E38" s="95"/>
      <c r="F38" s="92">
        <f>VLOOKUP($C38,[3]계획인구!$C$1:$AA$65536,12,FALSE)</f>
        <v>136</v>
      </c>
      <c r="G38" s="92">
        <f>VLOOKUP($C38,[3]처리인구!$C$1:$N$65536,9,FALSE)</f>
        <v>218</v>
      </c>
      <c r="H38" s="92">
        <f>VLOOKUP($C38,[3]처리인구!$C$1:$N$65536,10,FALSE)</f>
        <v>216</v>
      </c>
      <c r="I38" s="92">
        <f>VLOOKUP($C38,[3]처리인구!$C$1:$N$65536,11,FALSE)</f>
        <v>214</v>
      </c>
      <c r="J38" s="92">
        <f>VLOOKUP($C38,[3]처리인구!$C$1:$N$65536,12,FALSE)</f>
        <v>211</v>
      </c>
      <c r="K38" s="91">
        <v>200</v>
      </c>
      <c r="L38" s="92">
        <f t="shared" si="38"/>
        <v>44</v>
      </c>
      <c r="M38" s="92">
        <f t="shared" si="38"/>
        <v>43</v>
      </c>
      <c r="N38" s="92">
        <f t="shared" si="38"/>
        <v>43</v>
      </c>
      <c r="O38" s="93">
        <f t="shared" si="38"/>
        <v>42</v>
      </c>
    </row>
    <row r="39" spans="1:15" ht="15" customHeight="1">
      <c r="A39" s="10"/>
      <c r="B39" s="19"/>
      <c r="C39" s="12" t="s">
        <v>243</v>
      </c>
      <c r="D39" s="21"/>
      <c r="E39" s="96"/>
      <c r="F39" s="92">
        <f>VLOOKUP($C39,[3]계획인구!$C$1:$AA$65536,12,FALSE)</f>
        <v>140</v>
      </c>
      <c r="G39" s="92">
        <f>VLOOKUP($C39,[3]처리인구!$C$1:$N$65536,9,FALSE)</f>
        <v>363</v>
      </c>
      <c r="H39" s="92">
        <f>VLOOKUP($C39,[3]처리인구!$C$1:$N$65536,10,FALSE)</f>
        <v>360</v>
      </c>
      <c r="I39" s="92">
        <f>VLOOKUP($C39,[3]처리인구!$C$1:$N$65536,11,FALSE)</f>
        <v>356</v>
      </c>
      <c r="J39" s="92">
        <f>VLOOKUP($C39,[3]처리인구!$C$1:$N$65536,12,FALSE)</f>
        <v>351</v>
      </c>
      <c r="K39" s="91">
        <v>200</v>
      </c>
      <c r="L39" s="92">
        <f t="shared" si="38"/>
        <v>73</v>
      </c>
      <c r="M39" s="92">
        <f t="shared" si="38"/>
        <v>72</v>
      </c>
      <c r="N39" s="92">
        <f t="shared" si="38"/>
        <v>71</v>
      </c>
      <c r="O39" s="93">
        <f t="shared" si="38"/>
        <v>70</v>
      </c>
    </row>
    <row r="40" spans="1:15" ht="15" customHeight="1">
      <c r="A40" s="10"/>
      <c r="B40" s="11" t="s">
        <v>244</v>
      </c>
      <c r="C40" s="12" t="s">
        <v>5</v>
      </c>
      <c r="D40" s="11">
        <v>2020</v>
      </c>
      <c r="E40" s="94">
        <f>ROUNDUP(M40,-1)</f>
        <v>130</v>
      </c>
      <c r="F40" s="92">
        <f>SUM(F41:F46)</f>
        <v>299</v>
      </c>
      <c r="G40" s="92">
        <f>SUM(G41:G46)</f>
        <v>626</v>
      </c>
      <c r="H40" s="92">
        <f>SUM(H41:H46)</f>
        <v>621</v>
      </c>
      <c r="I40" s="92">
        <f>SUM(I41:I46)</f>
        <v>621</v>
      </c>
      <c r="J40" s="92">
        <f>SUM(J41:J46)</f>
        <v>610</v>
      </c>
      <c r="K40" s="92"/>
      <c r="L40" s="92">
        <f>SUM(L41:L46)</f>
        <v>124</v>
      </c>
      <c r="M40" s="92">
        <f>SUM(M41:M46)</f>
        <v>124</v>
      </c>
      <c r="N40" s="92">
        <f>SUM(N41:N46)</f>
        <v>124</v>
      </c>
      <c r="O40" s="93">
        <f>SUM(O41:O46)</f>
        <v>122</v>
      </c>
    </row>
    <row r="41" spans="1:15" ht="15" customHeight="1">
      <c r="A41" s="10"/>
      <c r="B41" s="19"/>
      <c r="C41" s="12" t="s">
        <v>245</v>
      </c>
      <c r="D41" s="19"/>
      <c r="E41" s="95"/>
      <c r="F41" s="92">
        <f>VLOOKUP($C41,[3]계획인구!$C$1:$AA$65536,12,FALSE)</f>
        <v>68</v>
      </c>
      <c r="G41" s="92">
        <f>VLOOKUP($C41,[3]처리인구!$C$1:$N$65536,9,FALSE)</f>
        <v>134</v>
      </c>
      <c r="H41" s="92">
        <f>VLOOKUP($C41,[3]처리인구!$C$1:$N$65536,10,FALSE)</f>
        <v>133</v>
      </c>
      <c r="I41" s="92">
        <f>VLOOKUP($C41,[3]처리인구!$C$1:$N$65536,11,FALSE)</f>
        <v>132</v>
      </c>
      <c r="J41" s="92">
        <f>VLOOKUP($C41,[3]처리인구!$C$1:$N$65536,12,FALSE)</f>
        <v>130</v>
      </c>
      <c r="K41" s="91">
        <v>200</v>
      </c>
      <c r="L41" s="92">
        <f t="shared" ref="L41:O46" si="39">ROUND(G41*$K41/1000,0)</f>
        <v>27</v>
      </c>
      <c r="M41" s="92">
        <f t="shared" si="39"/>
        <v>27</v>
      </c>
      <c r="N41" s="92">
        <f t="shared" si="39"/>
        <v>26</v>
      </c>
      <c r="O41" s="93">
        <f t="shared" si="39"/>
        <v>26</v>
      </c>
    </row>
    <row r="42" spans="1:15" ht="15" customHeight="1">
      <c r="A42" s="10"/>
      <c r="B42" s="19"/>
      <c r="C42" s="12" t="s">
        <v>251</v>
      </c>
      <c r="D42" s="19"/>
      <c r="E42" s="95"/>
      <c r="F42" s="92">
        <f>VLOOKUP($C42,[3]계획인구!$C$1:$AA$65536,12,FALSE)</f>
        <v>45</v>
      </c>
      <c r="G42" s="92">
        <f>VLOOKUP($C42,[3]처리인구!$C$1:$N$65536,9,FALSE)</f>
        <v>110</v>
      </c>
      <c r="H42" s="92">
        <f>VLOOKUP($C42,[3]처리인구!$C$1:$N$65536,10,FALSE)</f>
        <v>109</v>
      </c>
      <c r="I42" s="92">
        <f>VLOOKUP($C42,[3]처리인구!$C$1:$N$65536,11,FALSE)</f>
        <v>108</v>
      </c>
      <c r="J42" s="92">
        <f>VLOOKUP($C42,[3]처리인구!$C$1:$N$65536,12,FALSE)</f>
        <v>107</v>
      </c>
      <c r="K42" s="91">
        <v>200</v>
      </c>
      <c r="L42" s="92">
        <f t="shared" si="39"/>
        <v>22</v>
      </c>
      <c r="M42" s="92">
        <f t="shared" si="39"/>
        <v>22</v>
      </c>
      <c r="N42" s="92">
        <f t="shared" si="39"/>
        <v>22</v>
      </c>
      <c r="O42" s="93">
        <f t="shared" si="39"/>
        <v>21</v>
      </c>
    </row>
    <row r="43" spans="1:15" ht="15" customHeight="1">
      <c r="A43" s="10"/>
      <c r="B43" s="19"/>
      <c r="C43" s="12" t="s">
        <v>246</v>
      </c>
      <c r="D43" s="19"/>
      <c r="E43" s="95"/>
      <c r="F43" s="92">
        <f>VLOOKUP($C43,[3]계획인구!$C$1:$AA$65536,12,FALSE)</f>
        <v>27</v>
      </c>
      <c r="G43" s="92">
        <f>VLOOKUP($C43,[3]처리인구!$C$1:$N$65536,9,FALSE)</f>
        <v>62</v>
      </c>
      <c r="H43" s="92">
        <f>VLOOKUP($C43,[3]처리인구!$C$1:$N$65536,10,FALSE)</f>
        <v>62</v>
      </c>
      <c r="I43" s="92">
        <f>VLOOKUP($C43,[3]처리인구!$C$1:$N$65536,11,FALSE)</f>
        <v>61</v>
      </c>
      <c r="J43" s="92">
        <f>VLOOKUP($C43,[3]처리인구!$C$1:$N$65536,12,FALSE)</f>
        <v>60</v>
      </c>
      <c r="K43" s="91">
        <v>200</v>
      </c>
      <c r="L43" s="92">
        <f t="shared" si="39"/>
        <v>12</v>
      </c>
      <c r="M43" s="92">
        <f t="shared" si="39"/>
        <v>12</v>
      </c>
      <c r="N43" s="92">
        <f t="shared" si="39"/>
        <v>12</v>
      </c>
      <c r="O43" s="93">
        <f t="shared" si="39"/>
        <v>12</v>
      </c>
    </row>
    <row r="44" spans="1:15" ht="15" customHeight="1">
      <c r="A44" s="10"/>
      <c r="B44" s="19"/>
      <c r="C44" s="12" t="s">
        <v>247</v>
      </c>
      <c r="D44" s="19"/>
      <c r="E44" s="95"/>
      <c r="F44" s="92">
        <f>VLOOKUP($C44,[3]계획인구!$C$1:$AA$65536,12,FALSE)</f>
        <v>38</v>
      </c>
      <c r="G44" s="92">
        <f>VLOOKUP($C44,[3]처리인구!$C$1:$N$65536,9,FALSE)</f>
        <v>76</v>
      </c>
      <c r="H44" s="92">
        <f>VLOOKUP($C44,[3]처리인구!$C$1:$N$65536,10,FALSE)</f>
        <v>75</v>
      </c>
      <c r="I44" s="92">
        <f>VLOOKUP($C44,[3]처리인구!$C$1:$N$65536,11,FALSE)</f>
        <v>74</v>
      </c>
      <c r="J44" s="92">
        <f>VLOOKUP($C44,[3]처리인구!$C$1:$N$65536,12,FALSE)</f>
        <v>73</v>
      </c>
      <c r="K44" s="91">
        <v>200</v>
      </c>
      <c r="L44" s="92">
        <f t="shared" si="39"/>
        <v>15</v>
      </c>
      <c r="M44" s="92">
        <f t="shared" si="39"/>
        <v>15</v>
      </c>
      <c r="N44" s="92">
        <f t="shared" si="39"/>
        <v>15</v>
      </c>
      <c r="O44" s="93">
        <f t="shared" si="39"/>
        <v>15</v>
      </c>
    </row>
    <row r="45" spans="1:15" ht="15" customHeight="1">
      <c r="A45" s="10"/>
      <c r="B45" s="19"/>
      <c r="C45" s="12" t="s">
        <v>248</v>
      </c>
      <c r="D45" s="19"/>
      <c r="E45" s="95"/>
      <c r="F45" s="92">
        <f>VLOOKUP($C45,[3]계획인구!$C$1:$AA$65536,12,FALSE)</f>
        <v>43</v>
      </c>
      <c r="G45" s="92">
        <f>VLOOKUP($C45,[3]처리인구!$C$1:$N$65536,9,FALSE)</f>
        <v>77</v>
      </c>
      <c r="H45" s="92">
        <f>VLOOKUP($C45,[3]처리인구!$C$1:$N$65536,10,FALSE)</f>
        <v>76</v>
      </c>
      <c r="I45" s="92">
        <f>VLOOKUP($C45,[3]처리인구!$C$1:$N$65536,11,FALSE)</f>
        <v>75</v>
      </c>
      <c r="J45" s="92">
        <f>VLOOKUP($C45,[3]처리인구!$C$1:$N$65536,12,FALSE)</f>
        <v>74</v>
      </c>
      <c r="K45" s="91">
        <v>200</v>
      </c>
      <c r="L45" s="92">
        <f t="shared" si="39"/>
        <v>15</v>
      </c>
      <c r="M45" s="92">
        <f t="shared" si="39"/>
        <v>15</v>
      </c>
      <c r="N45" s="92">
        <f t="shared" si="39"/>
        <v>15</v>
      </c>
      <c r="O45" s="93">
        <f t="shared" si="39"/>
        <v>15</v>
      </c>
    </row>
    <row r="46" spans="1:15" ht="15" customHeight="1">
      <c r="A46" s="10"/>
      <c r="B46" s="19"/>
      <c r="C46" s="12" t="s">
        <v>249</v>
      </c>
      <c r="D46" s="21"/>
      <c r="E46" s="96"/>
      <c r="F46" s="92">
        <f>VLOOKUP($C46,[3]계획인구!$C$1:$AA$65536,12,FALSE)</f>
        <v>78</v>
      </c>
      <c r="G46" s="92">
        <f>VLOOKUP($C46,[3]처리인구!$C$1:$N$65536,9,FALSE)</f>
        <v>167</v>
      </c>
      <c r="H46" s="92">
        <f>VLOOKUP($C46,[3]처리인구!$C$1:$N$65536,10,FALSE)</f>
        <v>166</v>
      </c>
      <c r="I46" s="92">
        <f>VLOOKUP($C46,[3]처리인구!$C$1:$N$65536,11,FALSE)</f>
        <v>171</v>
      </c>
      <c r="J46" s="92">
        <f>VLOOKUP($C46,[3]처리인구!$C$1:$N$65536,12,FALSE)</f>
        <v>166</v>
      </c>
      <c r="K46" s="91">
        <v>200</v>
      </c>
      <c r="L46" s="92">
        <f t="shared" si="39"/>
        <v>33</v>
      </c>
      <c r="M46" s="92">
        <f t="shared" si="39"/>
        <v>33</v>
      </c>
      <c r="N46" s="92">
        <f t="shared" si="39"/>
        <v>34</v>
      </c>
      <c r="O46" s="93">
        <f t="shared" si="39"/>
        <v>33</v>
      </c>
    </row>
    <row r="47" spans="1:15" ht="15" customHeight="1">
      <c r="A47" s="10"/>
      <c r="B47" s="15" t="s">
        <v>335</v>
      </c>
      <c r="C47" s="12" t="s">
        <v>335</v>
      </c>
      <c r="D47" s="15">
        <v>2020</v>
      </c>
      <c r="E47" s="94">
        <v>150</v>
      </c>
      <c r="F47" s="92">
        <v>125</v>
      </c>
      <c r="G47" s="92">
        <f>VLOOKUP($C47,[3]처리인구!$C$1:$N$65536,9,FALSE)</f>
        <v>156</v>
      </c>
      <c r="H47" s="92">
        <f>VLOOKUP($C47,[3]처리인구!$C$1:$N$65536,10,FALSE)</f>
        <v>156</v>
      </c>
      <c r="I47" s="92">
        <f>VLOOKUP($C47,[3]처리인구!$C$1:$N$65536,11,FALSE)</f>
        <v>156</v>
      </c>
      <c r="J47" s="92">
        <f>VLOOKUP($C47,[3]처리인구!$C$1:$N$65536,12,FALSE)</f>
        <v>156</v>
      </c>
      <c r="K47" s="91">
        <v>410</v>
      </c>
      <c r="L47" s="92">
        <f>ROUND(G47*$K47/1000,0)</f>
        <v>64</v>
      </c>
      <c r="M47" s="92">
        <f>ROUND(H47*$K47/1000,0)</f>
        <v>64</v>
      </c>
      <c r="N47" s="92">
        <f>ROUND(I47*$K47/1000,0)</f>
        <v>64</v>
      </c>
      <c r="O47" s="93">
        <f>ROUND(J47*$K47/1000,0)</f>
        <v>64</v>
      </c>
    </row>
    <row r="48" spans="1:15" ht="15" customHeight="1">
      <c r="A48" s="16" t="s">
        <v>49</v>
      </c>
      <c r="B48" s="17" t="s">
        <v>5</v>
      </c>
      <c r="C48" s="17"/>
      <c r="D48" s="17"/>
      <c r="E48" s="89">
        <f t="shared" ref="E48:O48" si="40">E49+E54</f>
        <v>180</v>
      </c>
      <c r="F48" s="104">
        <f t="shared" ref="F48" si="41">F49+F54</f>
        <v>379</v>
      </c>
      <c r="G48" s="104">
        <f t="shared" si="40"/>
        <v>425</v>
      </c>
      <c r="H48" s="104">
        <f t="shared" si="40"/>
        <v>834</v>
      </c>
      <c r="I48" s="104">
        <f t="shared" si="40"/>
        <v>827</v>
      </c>
      <c r="J48" s="104">
        <f t="shared" si="40"/>
        <v>813</v>
      </c>
      <c r="K48" s="104"/>
      <c r="L48" s="104">
        <f t="shared" si="40"/>
        <v>85</v>
      </c>
      <c r="M48" s="104">
        <f t="shared" si="40"/>
        <v>167</v>
      </c>
      <c r="N48" s="104">
        <f t="shared" si="40"/>
        <v>166</v>
      </c>
      <c r="O48" s="105">
        <f t="shared" si="40"/>
        <v>163</v>
      </c>
    </row>
    <row r="49" spans="1:15" ht="15" customHeight="1">
      <c r="A49" s="10"/>
      <c r="B49" s="19" t="s">
        <v>138</v>
      </c>
      <c r="C49" s="31" t="s">
        <v>5</v>
      </c>
      <c r="D49" s="19">
        <v>2020</v>
      </c>
      <c r="E49" s="94">
        <f>ROUNDUP(M49,-1)</f>
        <v>90</v>
      </c>
      <c r="F49" s="96">
        <f t="shared" ref="F49" si="42">SUM(F50:F53)</f>
        <v>177</v>
      </c>
      <c r="G49" s="96">
        <f t="shared" ref="G49:O49" si="43">SUM(G50:G53)</f>
        <v>425</v>
      </c>
      <c r="H49" s="96">
        <f t="shared" si="43"/>
        <v>420</v>
      </c>
      <c r="I49" s="96">
        <f t="shared" si="43"/>
        <v>417</v>
      </c>
      <c r="J49" s="96">
        <f t="shared" si="43"/>
        <v>410</v>
      </c>
      <c r="K49" s="96"/>
      <c r="L49" s="96">
        <f t="shared" si="43"/>
        <v>85</v>
      </c>
      <c r="M49" s="96">
        <f t="shared" si="43"/>
        <v>85</v>
      </c>
      <c r="N49" s="96">
        <f t="shared" si="43"/>
        <v>84</v>
      </c>
      <c r="O49" s="98">
        <f t="shared" si="43"/>
        <v>82</v>
      </c>
    </row>
    <row r="50" spans="1:15" ht="15" customHeight="1">
      <c r="A50" s="10"/>
      <c r="B50" s="19"/>
      <c r="C50" s="12" t="s">
        <v>139</v>
      </c>
      <c r="D50" s="19"/>
      <c r="E50" s="95"/>
      <c r="F50" s="92">
        <f>VLOOKUP($C50,[3]계획인구!$C$1:$AA$65536,12,FALSE)</f>
        <v>48</v>
      </c>
      <c r="G50" s="92">
        <f>VLOOKUP($C50,[3]처리인구!$C$1:$N$65536,9,FALSE)</f>
        <v>125</v>
      </c>
      <c r="H50" s="92">
        <f>VLOOKUP($C50,[3]처리인구!$C$1:$N$65536,10,FALSE)</f>
        <v>124</v>
      </c>
      <c r="I50" s="92">
        <f>VLOOKUP($C50,[3]처리인구!$C$1:$N$65536,11,FALSE)</f>
        <v>123</v>
      </c>
      <c r="J50" s="92">
        <f>VLOOKUP($C50,[3]처리인구!$C$1:$N$65536,12,FALSE)</f>
        <v>121</v>
      </c>
      <c r="K50" s="91">
        <v>200</v>
      </c>
      <c r="L50" s="92">
        <f t="shared" ref="L50:O53" si="44">ROUND(G50*$K50/1000,0)</f>
        <v>25</v>
      </c>
      <c r="M50" s="92">
        <f t="shared" si="44"/>
        <v>25</v>
      </c>
      <c r="N50" s="92">
        <f t="shared" si="44"/>
        <v>25</v>
      </c>
      <c r="O50" s="93">
        <f t="shared" si="44"/>
        <v>24</v>
      </c>
    </row>
    <row r="51" spans="1:15" ht="15" customHeight="1">
      <c r="A51" s="10"/>
      <c r="B51" s="19"/>
      <c r="C51" s="12" t="s">
        <v>140</v>
      </c>
      <c r="D51" s="19"/>
      <c r="E51" s="95"/>
      <c r="F51" s="92">
        <f>VLOOKUP($C51,[3]계획인구!$C$1:$AA$65536,12,FALSE)</f>
        <v>50</v>
      </c>
      <c r="G51" s="92">
        <f>VLOOKUP($C51,[3]처리인구!$C$1:$N$65536,9,FALSE)</f>
        <v>130</v>
      </c>
      <c r="H51" s="92">
        <f>VLOOKUP($C51,[3]처리인구!$C$1:$N$65536,10,FALSE)</f>
        <v>128</v>
      </c>
      <c r="I51" s="92">
        <f>VLOOKUP($C51,[3]처리인구!$C$1:$N$65536,11,FALSE)</f>
        <v>127</v>
      </c>
      <c r="J51" s="92">
        <f>VLOOKUP($C51,[3]처리인구!$C$1:$N$65536,12,FALSE)</f>
        <v>125</v>
      </c>
      <c r="K51" s="91">
        <v>200</v>
      </c>
      <c r="L51" s="92">
        <f t="shared" si="44"/>
        <v>26</v>
      </c>
      <c r="M51" s="92">
        <f t="shared" si="44"/>
        <v>26</v>
      </c>
      <c r="N51" s="92">
        <f t="shared" si="44"/>
        <v>25</v>
      </c>
      <c r="O51" s="93">
        <f t="shared" si="44"/>
        <v>25</v>
      </c>
    </row>
    <row r="52" spans="1:15" ht="15" customHeight="1">
      <c r="A52" s="10"/>
      <c r="B52" s="19"/>
      <c r="C52" s="12" t="s">
        <v>141</v>
      </c>
      <c r="D52" s="19"/>
      <c r="E52" s="95"/>
      <c r="F52" s="92">
        <f>VLOOKUP($C52,[3]계획인구!$C$1:$AA$65536,12,FALSE)</f>
        <v>42</v>
      </c>
      <c r="G52" s="92">
        <f>VLOOKUP($C52,[3]처리인구!$C$1:$N$65536,9,FALSE)</f>
        <v>96</v>
      </c>
      <c r="H52" s="92">
        <f>VLOOKUP($C52,[3]처리인구!$C$1:$N$65536,10,FALSE)</f>
        <v>95</v>
      </c>
      <c r="I52" s="92">
        <f>VLOOKUP($C52,[3]처리인구!$C$1:$N$65536,11,FALSE)</f>
        <v>94</v>
      </c>
      <c r="J52" s="92">
        <f>VLOOKUP($C52,[3]처리인구!$C$1:$N$65536,12,FALSE)</f>
        <v>93</v>
      </c>
      <c r="K52" s="91">
        <v>200</v>
      </c>
      <c r="L52" s="92">
        <f t="shared" si="44"/>
        <v>19</v>
      </c>
      <c r="M52" s="92">
        <f t="shared" si="44"/>
        <v>19</v>
      </c>
      <c r="N52" s="92">
        <f t="shared" si="44"/>
        <v>19</v>
      </c>
      <c r="O52" s="93">
        <f t="shared" si="44"/>
        <v>19</v>
      </c>
    </row>
    <row r="53" spans="1:15" ht="15" customHeight="1">
      <c r="A53" s="10"/>
      <c r="B53" s="19"/>
      <c r="C53" s="12" t="s">
        <v>97</v>
      </c>
      <c r="D53" s="21"/>
      <c r="E53" s="96"/>
      <c r="F53" s="92">
        <f>VLOOKUP($C53,[3]계획인구!$C$1:$AA$65536,12,FALSE)</f>
        <v>37</v>
      </c>
      <c r="G53" s="92">
        <f>VLOOKUP($C53,[3]처리인구!$C$1:$N$65536,9,FALSE)</f>
        <v>74</v>
      </c>
      <c r="H53" s="92">
        <f>VLOOKUP($C53,[3]처리인구!$C$1:$N$65536,10,FALSE)</f>
        <v>73</v>
      </c>
      <c r="I53" s="92">
        <f>VLOOKUP($C53,[3]처리인구!$C$1:$N$65536,11,FALSE)</f>
        <v>73</v>
      </c>
      <c r="J53" s="92">
        <f>VLOOKUP($C53,[3]처리인구!$C$1:$N$65536,12,FALSE)</f>
        <v>71</v>
      </c>
      <c r="K53" s="91">
        <v>200</v>
      </c>
      <c r="L53" s="92">
        <f t="shared" si="44"/>
        <v>15</v>
      </c>
      <c r="M53" s="92">
        <f t="shared" si="44"/>
        <v>15</v>
      </c>
      <c r="N53" s="92">
        <f t="shared" si="44"/>
        <v>15</v>
      </c>
      <c r="O53" s="93">
        <f t="shared" si="44"/>
        <v>14</v>
      </c>
    </row>
    <row r="54" spans="1:15" ht="15" customHeight="1">
      <c r="A54" s="10"/>
      <c r="B54" s="11" t="s">
        <v>231</v>
      </c>
      <c r="C54" s="12" t="s">
        <v>5</v>
      </c>
      <c r="D54" s="11">
        <v>2025</v>
      </c>
      <c r="E54" s="94">
        <f>ROUNDUP(M54,-1)</f>
        <v>90</v>
      </c>
      <c r="F54" s="92">
        <f t="shared" ref="F54" si="45">SUM(F55:F59)</f>
        <v>202</v>
      </c>
      <c r="G54" s="92">
        <f t="shared" ref="G54:O54" si="46">SUM(G55:G59)</f>
        <v>0</v>
      </c>
      <c r="H54" s="92">
        <f t="shared" si="46"/>
        <v>414</v>
      </c>
      <c r="I54" s="92">
        <f t="shared" si="46"/>
        <v>410</v>
      </c>
      <c r="J54" s="92">
        <f t="shared" si="46"/>
        <v>403</v>
      </c>
      <c r="K54" s="92"/>
      <c r="L54" s="92">
        <f t="shared" si="46"/>
        <v>0</v>
      </c>
      <c r="M54" s="92">
        <f t="shared" si="46"/>
        <v>82</v>
      </c>
      <c r="N54" s="92">
        <f t="shared" si="46"/>
        <v>82</v>
      </c>
      <c r="O54" s="93">
        <f t="shared" si="46"/>
        <v>81</v>
      </c>
    </row>
    <row r="55" spans="1:15" ht="15" customHeight="1">
      <c r="A55" s="10"/>
      <c r="B55" s="19"/>
      <c r="C55" s="12" t="s">
        <v>250</v>
      </c>
      <c r="D55" s="19"/>
      <c r="E55" s="95"/>
      <c r="F55" s="92">
        <f>VLOOKUP($C55,[3]계획인구!$C$1:$AA$65536,12,FALSE)</f>
        <v>85</v>
      </c>
      <c r="G55" s="92">
        <f>VLOOKUP($C55,[3]처리인구!$C$1:$N$65536,9,FALSE)</f>
        <v>0</v>
      </c>
      <c r="H55" s="92">
        <f>VLOOKUP($C55,[3]처리인구!$C$1:$N$65536,10,FALSE)</f>
        <v>177</v>
      </c>
      <c r="I55" s="92">
        <f>VLOOKUP($C55,[3]처리인구!$C$1:$N$65536,11,FALSE)</f>
        <v>175</v>
      </c>
      <c r="J55" s="92">
        <f>VLOOKUP($C55,[3]처리인구!$C$1:$N$65536,12,FALSE)</f>
        <v>173</v>
      </c>
      <c r="K55" s="91">
        <v>200</v>
      </c>
      <c r="L55" s="92">
        <f t="shared" ref="L55:O59" si="47">ROUND(G55*$K55/1000,0)</f>
        <v>0</v>
      </c>
      <c r="M55" s="92">
        <f t="shared" si="47"/>
        <v>35</v>
      </c>
      <c r="N55" s="92">
        <f t="shared" si="47"/>
        <v>35</v>
      </c>
      <c r="O55" s="93">
        <f t="shared" si="47"/>
        <v>35</v>
      </c>
    </row>
    <row r="56" spans="1:15" ht="15" customHeight="1">
      <c r="A56" s="10"/>
      <c r="B56" s="19"/>
      <c r="C56" s="12" t="s">
        <v>232</v>
      </c>
      <c r="D56" s="19"/>
      <c r="E56" s="95"/>
      <c r="F56" s="92">
        <f>VLOOKUP($C56,[3]계획인구!$C$1:$AA$65536,12,FALSE)</f>
        <v>31</v>
      </c>
      <c r="G56" s="92">
        <f>VLOOKUP($C56,[3]처리인구!$C$1:$N$65536,9,FALSE)</f>
        <v>0</v>
      </c>
      <c r="H56" s="92">
        <f>VLOOKUP($C56,[3]처리인구!$C$1:$N$65536,10,FALSE)</f>
        <v>65</v>
      </c>
      <c r="I56" s="92">
        <f>VLOOKUP($C56,[3]처리인구!$C$1:$N$65536,11,FALSE)</f>
        <v>64</v>
      </c>
      <c r="J56" s="92">
        <f>VLOOKUP($C56,[3]처리인구!$C$1:$N$65536,12,FALSE)</f>
        <v>63</v>
      </c>
      <c r="K56" s="91">
        <v>200</v>
      </c>
      <c r="L56" s="92">
        <f t="shared" si="47"/>
        <v>0</v>
      </c>
      <c r="M56" s="92">
        <f t="shared" si="47"/>
        <v>13</v>
      </c>
      <c r="N56" s="92">
        <f t="shared" si="47"/>
        <v>13</v>
      </c>
      <c r="O56" s="93">
        <f t="shared" si="47"/>
        <v>13</v>
      </c>
    </row>
    <row r="57" spans="1:15" ht="15" customHeight="1">
      <c r="A57" s="10"/>
      <c r="B57" s="19"/>
      <c r="C57" s="12" t="s">
        <v>233</v>
      </c>
      <c r="D57" s="19"/>
      <c r="E57" s="95"/>
      <c r="F57" s="92">
        <f>VLOOKUP($C57,[3]계획인구!$C$1:$AA$65536,12,FALSE)</f>
        <v>40</v>
      </c>
      <c r="G57" s="92">
        <f>VLOOKUP($C57,[3]처리인구!$C$1:$N$65536,9,FALSE)</f>
        <v>0</v>
      </c>
      <c r="H57" s="92">
        <f>VLOOKUP($C57,[3]처리인구!$C$1:$N$65536,10,FALSE)</f>
        <v>74</v>
      </c>
      <c r="I57" s="92">
        <f>VLOOKUP($C57,[3]처리인구!$C$1:$N$65536,11,FALSE)</f>
        <v>74</v>
      </c>
      <c r="J57" s="92">
        <f>VLOOKUP($C57,[3]처리인구!$C$1:$N$65536,12,FALSE)</f>
        <v>72</v>
      </c>
      <c r="K57" s="91">
        <v>200</v>
      </c>
      <c r="L57" s="92">
        <f t="shared" si="47"/>
        <v>0</v>
      </c>
      <c r="M57" s="92">
        <f t="shared" si="47"/>
        <v>15</v>
      </c>
      <c r="N57" s="92">
        <f t="shared" si="47"/>
        <v>15</v>
      </c>
      <c r="O57" s="93">
        <f t="shared" si="47"/>
        <v>14</v>
      </c>
    </row>
    <row r="58" spans="1:15" ht="15" customHeight="1">
      <c r="A58" s="10"/>
      <c r="B58" s="19"/>
      <c r="C58" s="31" t="s">
        <v>234</v>
      </c>
      <c r="D58" s="19"/>
      <c r="E58" s="95"/>
      <c r="F58" s="96">
        <f>VLOOKUP($C58,[3]계획인구!$C$1:$AA$65536,12,FALSE)</f>
        <v>13</v>
      </c>
      <c r="G58" s="96">
        <f>VLOOKUP($C58,[3]처리인구!$C$1:$N$65536,9,FALSE)</f>
        <v>0</v>
      </c>
      <c r="H58" s="96">
        <f>VLOOKUP($C58,[3]처리인구!$C$1:$N$65536,10,FALSE)</f>
        <v>37</v>
      </c>
      <c r="I58" s="96">
        <f>VLOOKUP($C58,[3]처리인구!$C$1:$N$65536,11,FALSE)</f>
        <v>37</v>
      </c>
      <c r="J58" s="96">
        <f>VLOOKUP($C58,[3]처리인구!$C$1:$N$65536,12,FALSE)</f>
        <v>36</v>
      </c>
      <c r="K58" s="97">
        <v>200</v>
      </c>
      <c r="L58" s="96">
        <f t="shared" si="47"/>
        <v>0</v>
      </c>
      <c r="M58" s="96">
        <f t="shared" si="47"/>
        <v>7</v>
      </c>
      <c r="N58" s="96">
        <f t="shared" si="47"/>
        <v>7</v>
      </c>
      <c r="O58" s="98">
        <f t="shared" si="47"/>
        <v>7</v>
      </c>
    </row>
    <row r="59" spans="1:15" ht="15" customHeight="1">
      <c r="A59" s="10"/>
      <c r="B59" s="19"/>
      <c r="C59" s="12" t="s">
        <v>252</v>
      </c>
      <c r="D59" s="21"/>
      <c r="E59" s="96"/>
      <c r="F59" s="92">
        <f>VLOOKUP($C59,[3]계획인구!$C$1:$AA$65536,12,FALSE)</f>
        <v>33</v>
      </c>
      <c r="G59" s="92">
        <f>VLOOKUP($C59,[3]처리인구!$C$1:$N$65536,9,FALSE)</f>
        <v>0</v>
      </c>
      <c r="H59" s="92">
        <f>VLOOKUP($C59,[3]처리인구!$C$1:$N$65536,10,FALSE)</f>
        <v>61</v>
      </c>
      <c r="I59" s="92">
        <f>VLOOKUP($C59,[3]처리인구!$C$1:$N$65536,11,FALSE)</f>
        <v>60</v>
      </c>
      <c r="J59" s="92">
        <f>VLOOKUP($C59,[3]처리인구!$C$1:$N$65536,12,FALSE)</f>
        <v>59</v>
      </c>
      <c r="K59" s="91">
        <v>200</v>
      </c>
      <c r="L59" s="92">
        <f t="shared" si="47"/>
        <v>0</v>
      </c>
      <c r="M59" s="92">
        <f t="shared" si="47"/>
        <v>12</v>
      </c>
      <c r="N59" s="92">
        <f t="shared" si="47"/>
        <v>12</v>
      </c>
      <c r="O59" s="93">
        <f t="shared" si="47"/>
        <v>12</v>
      </c>
    </row>
    <row r="60" spans="1:15" ht="15" customHeight="1">
      <c r="A60" s="16" t="s">
        <v>52</v>
      </c>
      <c r="B60" s="17" t="s">
        <v>5</v>
      </c>
      <c r="C60" s="17"/>
      <c r="D60" s="17"/>
      <c r="E60" s="89">
        <f>E61</f>
        <v>110</v>
      </c>
      <c r="F60" s="89">
        <f t="shared" ref="F60:O60" si="48">F61</f>
        <v>215</v>
      </c>
      <c r="G60" s="89">
        <f t="shared" si="48"/>
        <v>510</v>
      </c>
      <c r="H60" s="89">
        <f t="shared" si="48"/>
        <v>505</v>
      </c>
      <c r="I60" s="89">
        <f t="shared" si="48"/>
        <v>501</v>
      </c>
      <c r="J60" s="89">
        <f t="shared" si="48"/>
        <v>493</v>
      </c>
      <c r="K60" s="89">
        <f t="shared" si="48"/>
        <v>0</v>
      </c>
      <c r="L60" s="89">
        <f t="shared" si="48"/>
        <v>102</v>
      </c>
      <c r="M60" s="89">
        <f t="shared" si="48"/>
        <v>101</v>
      </c>
      <c r="N60" s="89">
        <f t="shared" si="48"/>
        <v>100</v>
      </c>
      <c r="O60" s="90">
        <f t="shared" si="48"/>
        <v>98</v>
      </c>
    </row>
    <row r="61" spans="1:15" ht="15" customHeight="1">
      <c r="A61" s="10"/>
      <c r="B61" s="19" t="s">
        <v>365</v>
      </c>
      <c r="C61" s="31" t="s">
        <v>5</v>
      </c>
      <c r="D61" s="19">
        <v>2025</v>
      </c>
      <c r="E61" s="102">
        <f>ROUNDUP(M61,-1)</f>
        <v>110</v>
      </c>
      <c r="F61" s="96">
        <f t="shared" ref="F61" si="49">SUM(F62:F63)</f>
        <v>215</v>
      </c>
      <c r="G61" s="96">
        <f t="shared" ref="G61:J61" si="50">SUM(G62:G63)</f>
        <v>510</v>
      </c>
      <c r="H61" s="96">
        <f t="shared" si="50"/>
        <v>505</v>
      </c>
      <c r="I61" s="96">
        <f t="shared" si="50"/>
        <v>501</v>
      </c>
      <c r="J61" s="96">
        <f t="shared" si="50"/>
        <v>493</v>
      </c>
      <c r="K61" s="96"/>
      <c r="L61" s="96">
        <f t="shared" ref="L61:O61" si="51">SUM(L62:L63)</f>
        <v>102</v>
      </c>
      <c r="M61" s="96">
        <f t="shared" si="51"/>
        <v>101</v>
      </c>
      <c r="N61" s="96">
        <f t="shared" si="51"/>
        <v>100</v>
      </c>
      <c r="O61" s="98">
        <f t="shared" si="51"/>
        <v>98</v>
      </c>
    </row>
    <row r="62" spans="1:15" ht="15" customHeight="1">
      <c r="A62" s="23"/>
      <c r="B62" s="25"/>
      <c r="C62" s="25" t="s">
        <v>62</v>
      </c>
      <c r="D62" s="25"/>
      <c r="E62" s="25"/>
      <c r="F62" s="100">
        <f>VLOOKUP($C62,[3]계획인구!$C$1:$AA$65536,12,FALSE)</f>
        <v>126</v>
      </c>
      <c r="G62" s="100">
        <f>VLOOKUP($C62,[3]처리인구!$C$1:$N$65536,9,FALSE)</f>
        <v>291</v>
      </c>
      <c r="H62" s="100">
        <f>VLOOKUP($C62,[3]처리인구!$C$1:$N$65536,10,FALSE)</f>
        <v>288</v>
      </c>
      <c r="I62" s="100">
        <f>VLOOKUP($C62,[3]처리인구!$C$1:$N$65536,11,FALSE)</f>
        <v>286</v>
      </c>
      <c r="J62" s="100">
        <f>VLOOKUP($C62,[3]처리인구!$C$1:$N$65536,12,FALSE)</f>
        <v>281</v>
      </c>
      <c r="K62" s="101">
        <v>200</v>
      </c>
      <c r="L62" s="100">
        <f t="shared" ref="L62:L63" si="52">ROUND(G62*$K62/1000,0)</f>
        <v>58</v>
      </c>
      <c r="M62" s="100">
        <f t="shared" ref="M62:M63" si="53">ROUND(H62*$K62/1000,0)</f>
        <v>58</v>
      </c>
      <c r="N62" s="100">
        <f t="shared" ref="N62:N63" si="54">ROUND(I62*$K62/1000,0)</f>
        <v>57</v>
      </c>
      <c r="O62" s="103">
        <f t="shared" ref="O62:O63" si="55">ROUND(J62*$K62/1000,0)</f>
        <v>56</v>
      </c>
    </row>
    <row r="63" spans="1:15" ht="15" customHeight="1">
      <c r="A63" s="20"/>
      <c r="B63" s="31"/>
      <c r="C63" s="31" t="s">
        <v>63</v>
      </c>
      <c r="D63" s="31"/>
      <c r="E63" s="31"/>
      <c r="F63" s="96">
        <f>VLOOKUP($C63,[3]계획인구!$C$1:$AA$65536,12,FALSE)</f>
        <v>89</v>
      </c>
      <c r="G63" s="96">
        <f>VLOOKUP($C63,[3]처리인구!$C$1:$N$65536,9,FALSE)</f>
        <v>219</v>
      </c>
      <c r="H63" s="96">
        <f>VLOOKUP($C63,[3]처리인구!$C$1:$N$65536,10,FALSE)</f>
        <v>217</v>
      </c>
      <c r="I63" s="96">
        <f>VLOOKUP($C63,[3]처리인구!$C$1:$N$65536,11,FALSE)</f>
        <v>215</v>
      </c>
      <c r="J63" s="96">
        <f>VLOOKUP($C63,[3]처리인구!$C$1:$N$65536,12,FALSE)</f>
        <v>212</v>
      </c>
      <c r="K63" s="97">
        <v>200</v>
      </c>
      <c r="L63" s="96">
        <f t="shared" si="52"/>
        <v>44</v>
      </c>
      <c r="M63" s="96">
        <f t="shared" si="53"/>
        <v>43</v>
      </c>
      <c r="N63" s="96">
        <f t="shared" si="54"/>
        <v>43</v>
      </c>
      <c r="O63" s="98">
        <f t="shared" si="55"/>
        <v>42</v>
      </c>
    </row>
    <row r="64" spans="1:15" ht="15" customHeight="1">
      <c r="A64" s="16" t="s">
        <v>68</v>
      </c>
      <c r="B64" s="17" t="s">
        <v>5</v>
      </c>
      <c r="C64" s="17"/>
      <c r="D64" s="17"/>
      <c r="E64" s="89">
        <f t="shared" ref="E64:O64" si="56">E65+E75</f>
        <v>170</v>
      </c>
      <c r="F64" s="89">
        <f t="shared" ref="F64" si="57">F65+F75</f>
        <v>378</v>
      </c>
      <c r="G64" s="89">
        <f t="shared" si="56"/>
        <v>554</v>
      </c>
      <c r="H64" s="89">
        <f t="shared" si="56"/>
        <v>848</v>
      </c>
      <c r="I64" s="89">
        <f t="shared" si="56"/>
        <v>841</v>
      </c>
      <c r="J64" s="89">
        <f t="shared" si="56"/>
        <v>827</v>
      </c>
      <c r="K64" s="89"/>
      <c r="L64" s="89">
        <f t="shared" si="56"/>
        <v>109</v>
      </c>
      <c r="M64" s="89">
        <f t="shared" si="56"/>
        <v>168</v>
      </c>
      <c r="N64" s="89">
        <f t="shared" si="56"/>
        <v>166</v>
      </c>
      <c r="O64" s="90">
        <f t="shared" si="56"/>
        <v>164</v>
      </c>
    </row>
    <row r="65" spans="1:15" ht="15" customHeight="1">
      <c r="A65" s="10"/>
      <c r="B65" s="11" t="s">
        <v>69</v>
      </c>
      <c r="C65" s="12" t="s">
        <v>5</v>
      </c>
      <c r="D65" s="11">
        <v>2020</v>
      </c>
      <c r="E65" s="94">
        <f>ROUNDUP(M65,-1)</f>
        <v>110</v>
      </c>
      <c r="F65" s="92">
        <f t="shared" ref="F65" si="58">SUM(F66:F74)</f>
        <v>239</v>
      </c>
      <c r="G65" s="92">
        <f t="shared" ref="G65:O65" si="59">SUM(G66:G74)</f>
        <v>554</v>
      </c>
      <c r="H65" s="92">
        <f t="shared" si="59"/>
        <v>553</v>
      </c>
      <c r="I65" s="92">
        <f t="shared" si="59"/>
        <v>546</v>
      </c>
      <c r="J65" s="92">
        <f t="shared" si="59"/>
        <v>540</v>
      </c>
      <c r="K65" s="92"/>
      <c r="L65" s="92">
        <f t="shared" si="59"/>
        <v>109</v>
      </c>
      <c r="M65" s="92">
        <f t="shared" si="59"/>
        <v>109</v>
      </c>
      <c r="N65" s="92">
        <f t="shared" si="59"/>
        <v>108</v>
      </c>
      <c r="O65" s="93">
        <f t="shared" si="59"/>
        <v>107</v>
      </c>
    </row>
    <row r="66" spans="1:15" ht="15" customHeight="1">
      <c r="A66" s="10"/>
      <c r="B66" s="19"/>
      <c r="C66" s="12" t="s">
        <v>70</v>
      </c>
      <c r="D66" s="19"/>
      <c r="E66" s="95"/>
      <c r="F66" s="92">
        <f>VLOOKUP($C66,[3]계획인구!$C$1:$AA$65536,12,FALSE)</f>
        <v>31</v>
      </c>
      <c r="G66" s="92">
        <f>VLOOKUP($C66,[3]처리인구!$C$1:$N$65536,9,FALSE)</f>
        <v>86</v>
      </c>
      <c r="H66" s="92">
        <f>VLOOKUP($C66,[3]처리인구!$C$1:$N$65536,10,FALSE)</f>
        <v>86</v>
      </c>
      <c r="I66" s="92">
        <f>VLOOKUP($C66,[3]처리인구!$C$1:$N$65536,11,FALSE)</f>
        <v>85</v>
      </c>
      <c r="J66" s="92">
        <f>VLOOKUP($C66,[3]처리인구!$C$1:$N$65536,12,FALSE)</f>
        <v>84</v>
      </c>
      <c r="K66" s="91">
        <v>200</v>
      </c>
      <c r="L66" s="92">
        <f t="shared" ref="L66:L74" si="60">ROUND(G66*$K66/1000,0)</f>
        <v>17</v>
      </c>
      <c r="M66" s="92">
        <f t="shared" ref="M66:M74" si="61">ROUND(H66*$K66/1000,0)</f>
        <v>17</v>
      </c>
      <c r="N66" s="92">
        <f t="shared" ref="N66:N74" si="62">ROUND(I66*$K66/1000,0)</f>
        <v>17</v>
      </c>
      <c r="O66" s="93">
        <f t="shared" ref="O66:O74" si="63">ROUND(J66*$K66/1000,0)</f>
        <v>17</v>
      </c>
    </row>
    <row r="67" spans="1:15" ht="15" customHeight="1">
      <c r="A67" s="10"/>
      <c r="B67" s="19"/>
      <c r="C67" s="12" t="s">
        <v>71</v>
      </c>
      <c r="D67" s="19"/>
      <c r="E67" s="95"/>
      <c r="F67" s="92">
        <f>VLOOKUP($C67,[3]계획인구!$C$1:$AA$65536,12,FALSE)</f>
        <v>41</v>
      </c>
      <c r="G67" s="92">
        <f>VLOOKUP($C67,[3]처리인구!$C$1:$N$65536,9,FALSE)</f>
        <v>87</v>
      </c>
      <c r="H67" s="92">
        <f>VLOOKUP($C67,[3]처리인구!$C$1:$N$65536,10,FALSE)</f>
        <v>87</v>
      </c>
      <c r="I67" s="92">
        <f>VLOOKUP($C67,[3]처리인구!$C$1:$N$65536,11,FALSE)</f>
        <v>86</v>
      </c>
      <c r="J67" s="92">
        <f>VLOOKUP($C67,[3]처리인구!$C$1:$N$65536,12,FALSE)</f>
        <v>85</v>
      </c>
      <c r="K67" s="91">
        <v>200</v>
      </c>
      <c r="L67" s="92">
        <f t="shared" si="60"/>
        <v>17</v>
      </c>
      <c r="M67" s="92">
        <f t="shared" si="61"/>
        <v>17</v>
      </c>
      <c r="N67" s="92">
        <f t="shared" si="62"/>
        <v>17</v>
      </c>
      <c r="O67" s="93">
        <f t="shared" si="63"/>
        <v>17</v>
      </c>
    </row>
    <row r="68" spans="1:15" ht="15" customHeight="1">
      <c r="A68" s="10"/>
      <c r="B68" s="19"/>
      <c r="C68" s="12" t="s">
        <v>72</v>
      </c>
      <c r="D68" s="19"/>
      <c r="E68" s="95"/>
      <c r="F68" s="92">
        <f>VLOOKUP($C68,[3]계획인구!$C$1:$AA$65536,12,FALSE)</f>
        <v>21</v>
      </c>
      <c r="G68" s="92">
        <f>VLOOKUP($C68,[3]처리인구!$C$1:$N$65536,9,FALSE)</f>
        <v>37</v>
      </c>
      <c r="H68" s="92">
        <f>VLOOKUP($C68,[3]처리인구!$C$1:$N$65536,10,FALSE)</f>
        <v>37</v>
      </c>
      <c r="I68" s="92">
        <f>VLOOKUP($C68,[3]처리인구!$C$1:$N$65536,11,FALSE)</f>
        <v>37</v>
      </c>
      <c r="J68" s="92">
        <f>VLOOKUP($C68,[3]처리인구!$C$1:$N$65536,12,FALSE)</f>
        <v>36</v>
      </c>
      <c r="K68" s="91">
        <v>200</v>
      </c>
      <c r="L68" s="92">
        <f t="shared" si="60"/>
        <v>7</v>
      </c>
      <c r="M68" s="92">
        <f t="shared" si="61"/>
        <v>7</v>
      </c>
      <c r="N68" s="92">
        <f t="shared" si="62"/>
        <v>7</v>
      </c>
      <c r="O68" s="93">
        <f t="shared" si="63"/>
        <v>7</v>
      </c>
    </row>
    <row r="69" spans="1:15" ht="15" customHeight="1">
      <c r="A69" s="10"/>
      <c r="B69" s="19"/>
      <c r="C69" s="12" t="s">
        <v>73</v>
      </c>
      <c r="D69" s="19"/>
      <c r="E69" s="95"/>
      <c r="F69" s="92">
        <f>VLOOKUP($C69,[3]계획인구!$C$1:$AA$65536,12,FALSE)</f>
        <v>41</v>
      </c>
      <c r="G69" s="92">
        <f>VLOOKUP($C69,[3]처리인구!$C$1:$N$65536,9,FALSE)</f>
        <v>94</v>
      </c>
      <c r="H69" s="92">
        <f>VLOOKUP($C69,[3]처리인구!$C$1:$N$65536,10,FALSE)</f>
        <v>93</v>
      </c>
      <c r="I69" s="92">
        <f>VLOOKUP($C69,[3]처리인구!$C$1:$N$65536,11,FALSE)</f>
        <v>92</v>
      </c>
      <c r="J69" s="92">
        <f>VLOOKUP($C69,[3]처리인구!$C$1:$N$65536,12,FALSE)</f>
        <v>91</v>
      </c>
      <c r="K69" s="91">
        <v>200</v>
      </c>
      <c r="L69" s="92">
        <f t="shared" si="60"/>
        <v>19</v>
      </c>
      <c r="M69" s="92">
        <f t="shared" si="61"/>
        <v>19</v>
      </c>
      <c r="N69" s="92">
        <f t="shared" si="62"/>
        <v>18</v>
      </c>
      <c r="O69" s="93">
        <f t="shared" si="63"/>
        <v>18</v>
      </c>
    </row>
    <row r="70" spans="1:15" ht="15" customHeight="1">
      <c r="A70" s="10"/>
      <c r="B70" s="19"/>
      <c r="C70" s="12" t="s">
        <v>74</v>
      </c>
      <c r="D70" s="19"/>
      <c r="E70" s="95"/>
      <c r="F70" s="92">
        <f>VLOOKUP($C70,[3]계획인구!$C$1:$AA$65536,12,FALSE)</f>
        <v>33</v>
      </c>
      <c r="G70" s="92">
        <f>VLOOKUP($C70,[3]처리인구!$C$1:$N$65536,9,FALSE)</f>
        <v>86</v>
      </c>
      <c r="H70" s="92">
        <f>VLOOKUP($C70,[3]처리인구!$C$1:$N$65536,10,FALSE)</f>
        <v>86</v>
      </c>
      <c r="I70" s="92">
        <f>VLOOKUP($C70,[3]처리인구!$C$1:$N$65536,11,FALSE)</f>
        <v>85</v>
      </c>
      <c r="J70" s="92">
        <f>VLOOKUP($C70,[3]처리인구!$C$1:$N$65536,12,FALSE)</f>
        <v>84</v>
      </c>
      <c r="K70" s="91">
        <v>200</v>
      </c>
      <c r="L70" s="92">
        <f t="shared" si="60"/>
        <v>17</v>
      </c>
      <c r="M70" s="92">
        <f t="shared" si="61"/>
        <v>17</v>
      </c>
      <c r="N70" s="92">
        <f t="shared" si="62"/>
        <v>17</v>
      </c>
      <c r="O70" s="93">
        <f t="shared" si="63"/>
        <v>17</v>
      </c>
    </row>
    <row r="71" spans="1:15" ht="15" customHeight="1">
      <c r="A71" s="10"/>
      <c r="B71" s="19"/>
      <c r="C71" s="12" t="s">
        <v>75</v>
      </c>
      <c r="D71" s="19"/>
      <c r="E71" s="95"/>
      <c r="F71" s="92">
        <f>VLOOKUP($C71,[3]계획인구!$C$1:$AA$65536,12,FALSE)</f>
        <v>10</v>
      </c>
      <c r="G71" s="92">
        <f>VLOOKUP($C71,[3]처리인구!$C$1:$N$65536,9,FALSE)</f>
        <v>27</v>
      </c>
      <c r="H71" s="92">
        <f>VLOOKUP($C71,[3]처리인구!$C$1:$N$65536,10,FALSE)</f>
        <v>27</v>
      </c>
      <c r="I71" s="92">
        <f>VLOOKUP($C71,[3]처리인구!$C$1:$N$65536,11,FALSE)</f>
        <v>26</v>
      </c>
      <c r="J71" s="92">
        <f>VLOOKUP($C71,[3]처리인구!$C$1:$N$65536,12,FALSE)</f>
        <v>26</v>
      </c>
      <c r="K71" s="91">
        <v>200</v>
      </c>
      <c r="L71" s="92">
        <f t="shared" si="60"/>
        <v>5</v>
      </c>
      <c r="M71" s="92">
        <f t="shared" si="61"/>
        <v>5</v>
      </c>
      <c r="N71" s="92">
        <f t="shared" si="62"/>
        <v>5</v>
      </c>
      <c r="O71" s="93">
        <f t="shared" si="63"/>
        <v>5</v>
      </c>
    </row>
    <row r="72" spans="1:15" ht="15" customHeight="1">
      <c r="A72" s="10"/>
      <c r="B72" s="19"/>
      <c r="C72" s="31" t="s">
        <v>76</v>
      </c>
      <c r="D72" s="19"/>
      <c r="E72" s="95"/>
      <c r="F72" s="96">
        <f>VLOOKUP($C72,[3]계획인구!$C$1:$AA$65536,12,FALSE)</f>
        <v>3</v>
      </c>
      <c r="G72" s="96">
        <f>VLOOKUP($C72,[3]처리인구!$C$1:$N$65536,9,FALSE)</f>
        <v>7</v>
      </c>
      <c r="H72" s="96">
        <f>VLOOKUP($C72,[3]처리인구!$C$1:$N$65536,10,FALSE)</f>
        <v>7</v>
      </c>
      <c r="I72" s="96">
        <f>VLOOKUP($C72,[3]처리인구!$C$1:$N$65536,11,FALSE)</f>
        <v>7</v>
      </c>
      <c r="J72" s="96">
        <f>VLOOKUP($C72,[3]처리인구!$C$1:$N$65536,12,FALSE)</f>
        <v>7</v>
      </c>
      <c r="K72" s="97">
        <v>200</v>
      </c>
      <c r="L72" s="96">
        <f t="shared" si="60"/>
        <v>1</v>
      </c>
      <c r="M72" s="96">
        <f t="shared" si="61"/>
        <v>1</v>
      </c>
      <c r="N72" s="96">
        <f t="shared" si="62"/>
        <v>1</v>
      </c>
      <c r="O72" s="98">
        <f t="shared" si="63"/>
        <v>1</v>
      </c>
    </row>
    <row r="73" spans="1:15" ht="15" customHeight="1">
      <c r="A73" s="10"/>
      <c r="B73" s="19"/>
      <c r="C73" s="12" t="s">
        <v>77</v>
      </c>
      <c r="D73" s="19"/>
      <c r="E73" s="95"/>
      <c r="F73" s="92">
        <f>VLOOKUP($C73,[3]계획인구!$C$1:$AA$65536,12,FALSE)</f>
        <v>38</v>
      </c>
      <c r="G73" s="92">
        <f>VLOOKUP($C73,[3]처리인구!$C$1:$N$65536,9,FALSE)</f>
        <v>84</v>
      </c>
      <c r="H73" s="92">
        <f>VLOOKUP($C73,[3]처리인구!$C$1:$N$65536,10,FALSE)</f>
        <v>84</v>
      </c>
      <c r="I73" s="92">
        <f>VLOOKUP($C73,[3]처리인구!$C$1:$N$65536,11,FALSE)</f>
        <v>83</v>
      </c>
      <c r="J73" s="92">
        <f>VLOOKUP($C73,[3]처리인구!$C$1:$N$65536,12,FALSE)</f>
        <v>82</v>
      </c>
      <c r="K73" s="91">
        <v>200</v>
      </c>
      <c r="L73" s="92">
        <f t="shared" si="60"/>
        <v>17</v>
      </c>
      <c r="M73" s="92">
        <f t="shared" si="61"/>
        <v>17</v>
      </c>
      <c r="N73" s="92">
        <f t="shared" si="62"/>
        <v>17</v>
      </c>
      <c r="O73" s="93">
        <f t="shared" si="63"/>
        <v>16</v>
      </c>
    </row>
    <row r="74" spans="1:15" ht="15" customHeight="1">
      <c r="A74" s="10"/>
      <c r="B74" s="21"/>
      <c r="C74" s="31" t="s">
        <v>78</v>
      </c>
      <c r="D74" s="21"/>
      <c r="E74" s="97"/>
      <c r="F74" s="92">
        <f>VLOOKUP($C74,[3]계획인구!$C$1:$AA$65536,12,FALSE)</f>
        <v>21</v>
      </c>
      <c r="G74" s="92">
        <f>VLOOKUP($C74,[3]처리인구!$C$1:$N$65536,9,FALSE)</f>
        <v>46</v>
      </c>
      <c r="H74" s="92">
        <f>VLOOKUP($C74,[3]처리인구!$C$1:$N$65536,10,FALSE)</f>
        <v>46</v>
      </c>
      <c r="I74" s="92">
        <f>VLOOKUP($C74,[3]처리인구!$C$1:$N$65536,11,FALSE)</f>
        <v>45</v>
      </c>
      <c r="J74" s="92">
        <f>VLOOKUP($C74,[3]처리인구!$C$1:$N$65536,12,FALSE)</f>
        <v>45</v>
      </c>
      <c r="K74" s="91">
        <v>200</v>
      </c>
      <c r="L74" s="92">
        <f t="shared" si="60"/>
        <v>9</v>
      </c>
      <c r="M74" s="92">
        <f t="shared" si="61"/>
        <v>9</v>
      </c>
      <c r="N74" s="92">
        <f t="shared" si="62"/>
        <v>9</v>
      </c>
      <c r="O74" s="93">
        <f t="shared" si="63"/>
        <v>9</v>
      </c>
    </row>
    <row r="75" spans="1:15" ht="15" customHeight="1">
      <c r="A75" s="10"/>
      <c r="B75" s="11" t="s">
        <v>238</v>
      </c>
      <c r="C75" s="12" t="s">
        <v>5</v>
      </c>
      <c r="D75" s="11">
        <v>2025</v>
      </c>
      <c r="E75" s="94">
        <f>ROUNDUP(M75,-1)</f>
        <v>60</v>
      </c>
      <c r="F75" s="92">
        <f t="shared" ref="F75" si="64">SUM(F76:F78)</f>
        <v>139</v>
      </c>
      <c r="G75" s="92">
        <f t="shared" ref="G75:O75" si="65">SUM(G76:G78)</f>
        <v>0</v>
      </c>
      <c r="H75" s="92">
        <f t="shared" si="65"/>
        <v>295</v>
      </c>
      <c r="I75" s="92">
        <f t="shared" si="65"/>
        <v>295</v>
      </c>
      <c r="J75" s="92">
        <f t="shared" si="65"/>
        <v>287</v>
      </c>
      <c r="K75" s="92"/>
      <c r="L75" s="92">
        <f t="shared" si="65"/>
        <v>0</v>
      </c>
      <c r="M75" s="92">
        <f t="shared" si="65"/>
        <v>59</v>
      </c>
      <c r="N75" s="92">
        <f t="shared" si="65"/>
        <v>58</v>
      </c>
      <c r="O75" s="93">
        <f t="shared" si="65"/>
        <v>57</v>
      </c>
    </row>
    <row r="76" spans="1:15" ht="15" customHeight="1">
      <c r="A76" s="10"/>
      <c r="B76" s="19"/>
      <c r="C76" s="12" t="s">
        <v>235</v>
      </c>
      <c r="D76" s="19"/>
      <c r="E76" s="95"/>
      <c r="F76" s="92">
        <f>VLOOKUP($C76,[3]계획인구!$C$1:$AA$65536,12,FALSE)</f>
        <v>41</v>
      </c>
      <c r="G76" s="92">
        <f>VLOOKUP($C76,[3]처리인구!$C$1:$N$65536,9,FALSE)</f>
        <v>0</v>
      </c>
      <c r="H76" s="92">
        <f>VLOOKUP($C76,[3]처리인구!$C$1:$N$65536,10,FALSE)</f>
        <v>107</v>
      </c>
      <c r="I76" s="92">
        <f>VLOOKUP($C76,[3]처리인구!$C$1:$N$65536,11,FALSE)</f>
        <v>106</v>
      </c>
      <c r="J76" s="92">
        <f>VLOOKUP($C76,[3]처리인구!$C$1:$N$65536,12,FALSE)</f>
        <v>104</v>
      </c>
      <c r="K76" s="91">
        <v>200</v>
      </c>
      <c r="L76" s="92">
        <f t="shared" ref="L76:O78" si="66">ROUND(G76*$K76/1000,0)</f>
        <v>0</v>
      </c>
      <c r="M76" s="92">
        <f t="shared" si="66"/>
        <v>21</v>
      </c>
      <c r="N76" s="92">
        <f t="shared" si="66"/>
        <v>21</v>
      </c>
      <c r="O76" s="93">
        <f t="shared" si="66"/>
        <v>21</v>
      </c>
    </row>
    <row r="77" spans="1:15" ht="15" customHeight="1">
      <c r="A77" s="10"/>
      <c r="B77" s="19"/>
      <c r="C77" s="12" t="s">
        <v>236</v>
      </c>
      <c r="D77" s="19"/>
      <c r="E77" s="95"/>
      <c r="F77" s="92">
        <f>VLOOKUP($C77,[3]계획인구!$C$1:$AA$65536,12,FALSE)</f>
        <v>18</v>
      </c>
      <c r="G77" s="92">
        <f>VLOOKUP($C77,[3]처리인구!$C$1:$N$65536,9,FALSE)</f>
        <v>0</v>
      </c>
      <c r="H77" s="92">
        <f>VLOOKUP($C77,[3]처리인구!$C$1:$N$65536,10,FALSE)</f>
        <v>48</v>
      </c>
      <c r="I77" s="92">
        <f>VLOOKUP($C77,[3]처리인구!$C$1:$N$65536,11,FALSE)</f>
        <v>47</v>
      </c>
      <c r="J77" s="92">
        <f>VLOOKUP($C77,[3]처리인구!$C$1:$N$65536,12,FALSE)</f>
        <v>46</v>
      </c>
      <c r="K77" s="91">
        <v>200</v>
      </c>
      <c r="L77" s="92">
        <f t="shared" si="66"/>
        <v>0</v>
      </c>
      <c r="M77" s="92">
        <f t="shared" si="66"/>
        <v>10</v>
      </c>
      <c r="N77" s="92">
        <f t="shared" si="66"/>
        <v>9</v>
      </c>
      <c r="O77" s="93">
        <f t="shared" si="66"/>
        <v>9</v>
      </c>
    </row>
    <row r="78" spans="1:15" ht="15" customHeight="1">
      <c r="A78" s="10"/>
      <c r="B78" s="19"/>
      <c r="C78" s="12" t="s">
        <v>237</v>
      </c>
      <c r="D78" s="21"/>
      <c r="E78" s="96"/>
      <c r="F78" s="92">
        <f>VLOOKUP($C78,[3]계획인구!$C$1:$AA$65536,12,FALSE)</f>
        <v>80</v>
      </c>
      <c r="G78" s="92">
        <f>VLOOKUP($C78,[3]처리인구!$C$1:$N$65536,9,FALSE)</f>
        <v>0</v>
      </c>
      <c r="H78" s="92">
        <f>VLOOKUP($C78,[3]처리인구!$C$1:$N$65536,10,FALSE)</f>
        <v>140</v>
      </c>
      <c r="I78" s="92">
        <f>VLOOKUP($C78,[3]처리인구!$C$1:$N$65536,11,FALSE)</f>
        <v>142</v>
      </c>
      <c r="J78" s="92">
        <f>VLOOKUP($C78,[3]처리인구!$C$1:$N$65536,12,FALSE)</f>
        <v>137</v>
      </c>
      <c r="K78" s="91">
        <v>200</v>
      </c>
      <c r="L78" s="92">
        <f t="shared" si="66"/>
        <v>0</v>
      </c>
      <c r="M78" s="92">
        <f t="shared" si="66"/>
        <v>28</v>
      </c>
      <c r="N78" s="92">
        <f t="shared" si="66"/>
        <v>28</v>
      </c>
      <c r="O78" s="93">
        <f t="shared" si="66"/>
        <v>27</v>
      </c>
    </row>
    <row r="79" spans="1:15" ht="15" customHeight="1">
      <c r="A79" s="16" t="s">
        <v>88</v>
      </c>
      <c r="B79" s="17" t="s">
        <v>5</v>
      </c>
      <c r="C79" s="17"/>
      <c r="D79" s="17"/>
      <c r="E79" s="89">
        <f>E80</f>
        <v>120</v>
      </c>
      <c r="F79" s="89">
        <f>F80</f>
        <v>266</v>
      </c>
      <c r="G79" s="89">
        <f>G80</f>
        <v>585</v>
      </c>
      <c r="H79" s="89">
        <f t="shared" ref="H79:O79" si="67">H80</f>
        <v>581</v>
      </c>
      <c r="I79" s="89">
        <f t="shared" si="67"/>
        <v>575</v>
      </c>
      <c r="J79" s="89">
        <f t="shared" si="67"/>
        <v>565</v>
      </c>
      <c r="K79" s="89"/>
      <c r="L79" s="89">
        <f t="shared" si="67"/>
        <v>117</v>
      </c>
      <c r="M79" s="89">
        <f t="shared" si="67"/>
        <v>116</v>
      </c>
      <c r="N79" s="89">
        <f t="shared" si="67"/>
        <v>115</v>
      </c>
      <c r="O79" s="90">
        <f t="shared" si="67"/>
        <v>114</v>
      </c>
    </row>
    <row r="80" spans="1:15" ht="15" customHeight="1">
      <c r="A80" s="10"/>
      <c r="B80" s="11" t="s">
        <v>96</v>
      </c>
      <c r="C80" s="12" t="s">
        <v>5</v>
      </c>
      <c r="D80" s="11">
        <v>2020</v>
      </c>
      <c r="E80" s="94">
        <f>ROUNDUP(M80,-1)</f>
        <v>120</v>
      </c>
      <c r="F80" s="92">
        <f t="shared" ref="F80" si="68">SUM(F81:F88)</f>
        <v>266</v>
      </c>
      <c r="G80" s="92">
        <f t="shared" ref="G80:O80" si="69">SUM(G81:G88)</f>
        <v>585</v>
      </c>
      <c r="H80" s="92">
        <f t="shared" si="69"/>
        <v>581</v>
      </c>
      <c r="I80" s="92">
        <f t="shared" si="69"/>
        <v>575</v>
      </c>
      <c r="J80" s="92">
        <f t="shared" si="69"/>
        <v>565</v>
      </c>
      <c r="K80" s="92"/>
      <c r="L80" s="92">
        <f t="shared" si="69"/>
        <v>117</v>
      </c>
      <c r="M80" s="92">
        <f t="shared" si="69"/>
        <v>116</v>
      </c>
      <c r="N80" s="92">
        <f t="shared" si="69"/>
        <v>115</v>
      </c>
      <c r="O80" s="93">
        <f t="shared" si="69"/>
        <v>114</v>
      </c>
    </row>
    <row r="81" spans="1:15" ht="15" customHeight="1">
      <c r="A81" s="10"/>
      <c r="B81" s="19"/>
      <c r="C81" s="31" t="s">
        <v>89</v>
      </c>
      <c r="D81" s="19"/>
      <c r="E81" s="95"/>
      <c r="F81" s="96">
        <f>VLOOKUP($C81,[3]계획인구!$C$1:$AA$65536,12,FALSE)</f>
        <v>28</v>
      </c>
      <c r="G81" s="96">
        <f>VLOOKUP($C81,[3]처리인구!$C$1:$N$65536,9,FALSE)</f>
        <v>65</v>
      </c>
      <c r="H81" s="96">
        <f>VLOOKUP($C81,[3]처리인구!$C$1:$N$65536,10,FALSE)</f>
        <v>65</v>
      </c>
      <c r="I81" s="96">
        <f>VLOOKUP($C81,[3]처리인구!$C$1:$N$65536,11,FALSE)</f>
        <v>64</v>
      </c>
      <c r="J81" s="96">
        <f>VLOOKUP($C81,[3]처리인구!$C$1:$N$65536,12,FALSE)</f>
        <v>63</v>
      </c>
      <c r="K81" s="97">
        <v>200</v>
      </c>
      <c r="L81" s="96">
        <f t="shared" ref="L81:O88" si="70">ROUND(G81*$K81/1000,0)</f>
        <v>13</v>
      </c>
      <c r="M81" s="96">
        <f t="shared" si="70"/>
        <v>13</v>
      </c>
      <c r="N81" s="96">
        <f t="shared" si="70"/>
        <v>13</v>
      </c>
      <c r="O81" s="98">
        <f t="shared" si="70"/>
        <v>13</v>
      </c>
    </row>
    <row r="82" spans="1:15" ht="15" customHeight="1">
      <c r="A82" s="10"/>
      <c r="B82" s="19"/>
      <c r="C82" s="12" t="s">
        <v>90</v>
      </c>
      <c r="D82" s="19"/>
      <c r="E82" s="95"/>
      <c r="F82" s="92">
        <f>VLOOKUP($C82,[3]계획인구!$C$1:$AA$65536,12,FALSE)</f>
        <v>34</v>
      </c>
      <c r="G82" s="92">
        <f>VLOOKUP($C82,[3]처리인구!$C$1:$N$65536,9,FALSE)</f>
        <v>61</v>
      </c>
      <c r="H82" s="92">
        <f>VLOOKUP($C82,[3]처리인구!$C$1:$N$65536,10,FALSE)</f>
        <v>61</v>
      </c>
      <c r="I82" s="92">
        <f>VLOOKUP($C82,[3]처리인구!$C$1:$N$65536,11,FALSE)</f>
        <v>60</v>
      </c>
      <c r="J82" s="92">
        <f>VLOOKUP($C82,[3]처리인구!$C$1:$N$65536,12,FALSE)</f>
        <v>59</v>
      </c>
      <c r="K82" s="91">
        <v>200</v>
      </c>
      <c r="L82" s="92">
        <f t="shared" si="70"/>
        <v>12</v>
      </c>
      <c r="M82" s="92">
        <f t="shared" si="70"/>
        <v>12</v>
      </c>
      <c r="N82" s="92">
        <f t="shared" si="70"/>
        <v>12</v>
      </c>
      <c r="O82" s="93">
        <f t="shared" si="70"/>
        <v>12</v>
      </c>
    </row>
    <row r="83" spans="1:15" ht="15" customHeight="1">
      <c r="A83" s="10"/>
      <c r="B83" s="19"/>
      <c r="C83" s="12" t="s">
        <v>91</v>
      </c>
      <c r="D83" s="19"/>
      <c r="E83" s="95"/>
      <c r="F83" s="92">
        <f>VLOOKUP($C83,[3]계획인구!$C$1:$AA$65536,12,FALSE)</f>
        <v>31</v>
      </c>
      <c r="G83" s="92">
        <f>VLOOKUP($C83,[3]처리인구!$C$1:$N$65536,9,FALSE)</f>
        <v>56</v>
      </c>
      <c r="H83" s="92">
        <f>VLOOKUP($C83,[3]처리인구!$C$1:$N$65536,10,FALSE)</f>
        <v>55</v>
      </c>
      <c r="I83" s="92">
        <f>VLOOKUP($C83,[3]처리인구!$C$1:$N$65536,11,FALSE)</f>
        <v>55</v>
      </c>
      <c r="J83" s="92">
        <f>VLOOKUP($C83,[3]처리인구!$C$1:$N$65536,12,FALSE)</f>
        <v>54</v>
      </c>
      <c r="K83" s="91">
        <v>200</v>
      </c>
      <c r="L83" s="92">
        <f t="shared" si="70"/>
        <v>11</v>
      </c>
      <c r="M83" s="92">
        <f t="shared" si="70"/>
        <v>11</v>
      </c>
      <c r="N83" s="92">
        <f t="shared" si="70"/>
        <v>11</v>
      </c>
      <c r="O83" s="93">
        <f t="shared" si="70"/>
        <v>11</v>
      </c>
    </row>
    <row r="84" spans="1:15" ht="15" customHeight="1">
      <c r="A84" s="10"/>
      <c r="B84" s="19"/>
      <c r="C84" s="12" t="s">
        <v>92</v>
      </c>
      <c r="D84" s="19"/>
      <c r="E84" s="95"/>
      <c r="F84" s="92">
        <f>VLOOKUP($C84,[3]계획인구!$C$1:$AA$65536,12,FALSE)</f>
        <v>29</v>
      </c>
      <c r="G84" s="92">
        <f>VLOOKUP($C84,[3]처리인구!$C$1:$N$65536,9,FALSE)</f>
        <v>79</v>
      </c>
      <c r="H84" s="92">
        <f>VLOOKUP($C84,[3]처리인구!$C$1:$N$65536,10,FALSE)</f>
        <v>78</v>
      </c>
      <c r="I84" s="92">
        <f>VLOOKUP($C84,[3]처리인구!$C$1:$N$65536,11,FALSE)</f>
        <v>77</v>
      </c>
      <c r="J84" s="92">
        <f>VLOOKUP($C84,[3]처리인구!$C$1:$N$65536,12,FALSE)</f>
        <v>76</v>
      </c>
      <c r="K84" s="91">
        <v>200</v>
      </c>
      <c r="L84" s="92">
        <f t="shared" si="70"/>
        <v>16</v>
      </c>
      <c r="M84" s="92">
        <f t="shared" si="70"/>
        <v>16</v>
      </c>
      <c r="N84" s="92">
        <f t="shared" si="70"/>
        <v>15</v>
      </c>
      <c r="O84" s="93">
        <f t="shared" si="70"/>
        <v>15</v>
      </c>
    </row>
    <row r="85" spans="1:15" ht="15" customHeight="1">
      <c r="A85" s="10"/>
      <c r="B85" s="19"/>
      <c r="C85" s="12" t="s">
        <v>93</v>
      </c>
      <c r="D85" s="19"/>
      <c r="E85" s="95"/>
      <c r="F85" s="92">
        <f>VLOOKUP($C85,[3]계획인구!$C$1:$AA$65536,12,FALSE)</f>
        <v>79</v>
      </c>
      <c r="G85" s="92">
        <f>VLOOKUP($C85,[3]처리인구!$C$1:$N$65536,9,FALSE)</f>
        <v>183</v>
      </c>
      <c r="H85" s="92">
        <f>VLOOKUP($C85,[3]처리인구!$C$1:$N$65536,10,FALSE)</f>
        <v>182</v>
      </c>
      <c r="I85" s="92">
        <f>VLOOKUP($C85,[3]처리인구!$C$1:$N$65536,11,FALSE)</f>
        <v>180</v>
      </c>
      <c r="J85" s="92">
        <f>VLOOKUP($C85,[3]처리인구!$C$1:$N$65536,12,FALSE)</f>
        <v>177</v>
      </c>
      <c r="K85" s="91">
        <v>200</v>
      </c>
      <c r="L85" s="92">
        <f t="shared" si="70"/>
        <v>37</v>
      </c>
      <c r="M85" s="92">
        <f t="shared" si="70"/>
        <v>36</v>
      </c>
      <c r="N85" s="92">
        <f t="shared" si="70"/>
        <v>36</v>
      </c>
      <c r="O85" s="93">
        <f t="shared" si="70"/>
        <v>35</v>
      </c>
    </row>
    <row r="86" spans="1:15" ht="15" customHeight="1">
      <c r="A86" s="10"/>
      <c r="B86" s="19"/>
      <c r="C86" s="12" t="s">
        <v>94</v>
      </c>
      <c r="D86" s="19"/>
      <c r="E86" s="19"/>
      <c r="F86" s="92">
        <f>VLOOKUP($C86,[3]계획인구!$C$1:$AA$65536,12,FALSE)</f>
        <v>11</v>
      </c>
      <c r="G86" s="92">
        <f>VLOOKUP($C86,[3]처리인구!$C$1:$N$65536,9,FALSE)</f>
        <v>24</v>
      </c>
      <c r="H86" s="92">
        <f>VLOOKUP($C86,[3]처리인구!$C$1:$N$65536,10,FALSE)</f>
        <v>24</v>
      </c>
      <c r="I86" s="92">
        <f>VLOOKUP($C86,[3]처리인구!$C$1:$N$65536,11,FALSE)</f>
        <v>24</v>
      </c>
      <c r="J86" s="92">
        <f>VLOOKUP($C86,[3]처리인구!$C$1:$N$65536,12,FALSE)</f>
        <v>23</v>
      </c>
      <c r="K86" s="91">
        <v>200</v>
      </c>
      <c r="L86" s="92">
        <f t="shared" si="70"/>
        <v>5</v>
      </c>
      <c r="M86" s="92">
        <f t="shared" si="70"/>
        <v>5</v>
      </c>
      <c r="N86" s="92">
        <f t="shared" si="70"/>
        <v>5</v>
      </c>
      <c r="O86" s="93">
        <f t="shared" si="70"/>
        <v>5</v>
      </c>
    </row>
    <row r="87" spans="1:15" ht="15" customHeight="1">
      <c r="A87" s="10"/>
      <c r="B87" s="19"/>
      <c r="C87" s="31" t="s">
        <v>95</v>
      </c>
      <c r="D87" s="19"/>
      <c r="E87" s="19"/>
      <c r="F87" s="96">
        <f>VLOOKUP($C87,[3]계획인구!$C$1:$AA$65536,12,FALSE)</f>
        <v>11</v>
      </c>
      <c r="G87" s="96">
        <f>VLOOKUP($C87,[3]처리인구!$C$1:$N$65536,9,FALSE)</f>
        <v>21</v>
      </c>
      <c r="H87" s="96">
        <f>VLOOKUP($C87,[3]처리인구!$C$1:$N$65536,10,FALSE)</f>
        <v>21</v>
      </c>
      <c r="I87" s="96">
        <f>VLOOKUP($C87,[3]처리인구!$C$1:$N$65536,11,FALSE)</f>
        <v>21</v>
      </c>
      <c r="J87" s="96">
        <f>VLOOKUP($C87,[3]처리인구!$C$1:$N$65536,12,FALSE)</f>
        <v>20</v>
      </c>
      <c r="K87" s="97">
        <v>200</v>
      </c>
      <c r="L87" s="96">
        <f t="shared" si="70"/>
        <v>4</v>
      </c>
      <c r="M87" s="96">
        <f t="shared" si="70"/>
        <v>4</v>
      </c>
      <c r="N87" s="96">
        <f t="shared" si="70"/>
        <v>4</v>
      </c>
      <c r="O87" s="98">
        <f t="shared" si="70"/>
        <v>4</v>
      </c>
    </row>
    <row r="88" spans="1:15" ht="15" customHeight="1">
      <c r="A88" s="10"/>
      <c r="B88" s="21"/>
      <c r="C88" s="12" t="s">
        <v>119</v>
      </c>
      <c r="D88" s="21"/>
      <c r="E88" s="96"/>
      <c r="F88" s="92">
        <f>VLOOKUP($C88,[3]계획인구!$C$1:$AA$65536,12,FALSE)</f>
        <v>43</v>
      </c>
      <c r="G88" s="92">
        <f>VLOOKUP($C88,[3]처리인구!$C$1:$N$65536,9,FALSE)</f>
        <v>96</v>
      </c>
      <c r="H88" s="92">
        <f>VLOOKUP($C88,[3]처리인구!$C$1:$N$65536,10,FALSE)</f>
        <v>95</v>
      </c>
      <c r="I88" s="92">
        <f>VLOOKUP($C88,[3]처리인구!$C$1:$N$65536,11,FALSE)</f>
        <v>94</v>
      </c>
      <c r="J88" s="92">
        <f>VLOOKUP($C88,[3]처리인구!$C$1:$N$65536,12,FALSE)</f>
        <v>93</v>
      </c>
      <c r="K88" s="91">
        <v>200</v>
      </c>
      <c r="L88" s="92">
        <f t="shared" si="70"/>
        <v>19</v>
      </c>
      <c r="M88" s="92">
        <f t="shared" si="70"/>
        <v>19</v>
      </c>
      <c r="N88" s="92">
        <f t="shared" si="70"/>
        <v>19</v>
      </c>
      <c r="O88" s="93">
        <f t="shared" si="70"/>
        <v>19</v>
      </c>
    </row>
    <row r="89" spans="1:15" ht="15" customHeight="1">
      <c r="A89" s="16" t="s">
        <v>107</v>
      </c>
      <c r="B89" s="17" t="s">
        <v>5</v>
      </c>
      <c r="C89" s="17"/>
      <c r="D89" s="17"/>
      <c r="E89" s="89">
        <f t="shared" ref="E89:O91" si="71">E90</f>
        <v>40</v>
      </c>
      <c r="F89" s="89">
        <f t="shared" si="71"/>
        <v>74</v>
      </c>
      <c r="G89" s="89">
        <f t="shared" si="71"/>
        <v>0</v>
      </c>
      <c r="H89" s="89">
        <f t="shared" si="71"/>
        <v>154</v>
      </c>
      <c r="I89" s="89">
        <f t="shared" si="71"/>
        <v>148</v>
      </c>
      <c r="J89" s="89">
        <f t="shared" si="71"/>
        <v>146</v>
      </c>
      <c r="K89" s="89"/>
      <c r="L89" s="89">
        <f t="shared" si="71"/>
        <v>0</v>
      </c>
      <c r="M89" s="89">
        <f t="shared" si="71"/>
        <v>31</v>
      </c>
      <c r="N89" s="89">
        <f t="shared" si="71"/>
        <v>30</v>
      </c>
      <c r="O89" s="90">
        <f t="shared" si="71"/>
        <v>29</v>
      </c>
    </row>
    <row r="90" spans="1:15" ht="15" customHeight="1">
      <c r="A90" s="54"/>
      <c r="B90" s="15" t="s">
        <v>142</v>
      </c>
      <c r="C90" s="12" t="s">
        <v>143</v>
      </c>
      <c r="D90" s="15">
        <v>2025</v>
      </c>
      <c r="E90" s="94">
        <f>ROUNDUP(M90,-1)</f>
        <v>40</v>
      </c>
      <c r="F90" s="92">
        <f>VLOOKUP($C90,[3]계획인구!$C$1:$AA$65536,12,FALSE)</f>
        <v>74</v>
      </c>
      <c r="G90" s="92">
        <f>VLOOKUP($C90,[3]처리인구!$C$1:$N$65536,9,FALSE)</f>
        <v>0</v>
      </c>
      <c r="H90" s="92">
        <f>VLOOKUP($C90,[3]처리인구!$C$1:$N$65536,10,FALSE)</f>
        <v>154</v>
      </c>
      <c r="I90" s="92">
        <f>VLOOKUP($C90,[3]처리인구!$C$1:$N$65536,11,FALSE)</f>
        <v>148</v>
      </c>
      <c r="J90" s="92">
        <f>VLOOKUP($C90,[3]처리인구!$C$1:$N$65536,12,FALSE)</f>
        <v>146</v>
      </c>
      <c r="K90" s="91">
        <v>200</v>
      </c>
      <c r="L90" s="92">
        <f>ROUND(G90*$K90/1000,0)</f>
        <v>0</v>
      </c>
      <c r="M90" s="92">
        <f>ROUND(H90*$K90/1000,0)</f>
        <v>31</v>
      </c>
      <c r="N90" s="92">
        <f>ROUND(I90*$K90/1000,0)</f>
        <v>30</v>
      </c>
      <c r="O90" s="93">
        <f>ROUND(J90*$K90/1000,0)</f>
        <v>29</v>
      </c>
    </row>
    <row r="91" spans="1:15" ht="15" customHeight="1">
      <c r="A91" s="16" t="s">
        <v>338</v>
      </c>
      <c r="B91" s="17" t="s">
        <v>5</v>
      </c>
      <c r="C91" s="17"/>
      <c r="D91" s="17"/>
      <c r="E91" s="89">
        <f t="shared" si="71"/>
        <v>80</v>
      </c>
      <c r="F91" s="89">
        <f t="shared" si="71"/>
        <v>0</v>
      </c>
      <c r="G91" s="89">
        <f t="shared" si="71"/>
        <v>0</v>
      </c>
      <c r="H91" s="89">
        <f t="shared" si="71"/>
        <v>0</v>
      </c>
      <c r="I91" s="89">
        <f t="shared" si="71"/>
        <v>0</v>
      </c>
      <c r="J91" s="89">
        <f t="shared" si="71"/>
        <v>0</v>
      </c>
      <c r="K91" s="89"/>
      <c r="L91" s="89">
        <f t="shared" si="71"/>
        <v>75</v>
      </c>
      <c r="M91" s="89">
        <f t="shared" si="71"/>
        <v>75</v>
      </c>
      <c r="N91" s="89">
        <f t="shared" si="71"/>
        <v>75</v>
      </c>
      <c r="O91" s="90">
        <f t="shared" si="71"/>
        <v>75</v>
      </c>
    </row>
    <row r="92" spans="1:15" ht="15" customHeight="1">
      <c r="A92" s="162"/>
      <c r="B92" s="32" t="s">
        <v>339</v>
      </c>
      <c r="C92" s="26" t="s">
        <v>340</v>
      </c>
      <c r="D92" s="32">
        <v>2020</v>
      </c>
      <c r="E92" s="101">
        <f>ROUNDUP(M92,-1)</f>
        <v>80</v>
      </c>
      <c r="F92" s="100">
        <v>0</v>
      </c>
      <c r="G92" s="100">
        <v>0</v>
      </c>
      <c r="H92" s="100">
        <v>0</v>
      </c>
      <c r="I92" s="100">
        <v>0</v>
      </c>
      <c r="J92" s="100">
        <v>0</v>
      </c>
      <c r="K92" s="101"/>
      <c r="L92" s="100">
        <v>75</v>
      </c>
      <c r="M92" s="100">
        <v>75</v>
      </c>
      <c r="N92" s="100">
        <v>75</v>
      </c>
      <c r="O92" s="103">
        <v>75</v>
      </c>
    </row>
    <row r="93" spans="1:15" ht="15" customHeight="1">
      <c r="A93" s="7" t="s">
        <v>259</v>
      </c>
      <c r="B93" s="8" t="s">
        <v>5</v>
      </c>
      <c r="C93" s="8"/>
      <c r="D93" s="8"/>
      <c r="E93" s="104">
        <f>E94</f>
        <v>60</v>
      </c>
      <c r="F93" s="104">
        <f>F94</f>
        <v>180</v>
      </c>
      <c r="G93" s="104">
        <f>G94</f>
        <v>288</v>
      </c>
      <c r="H93" s="104">
        <f t="shared" ref="H93:O93" si="72">H94</f>
        <v>285</v>
      </c>
      <c r="I93" s="104">
        <f t="shared" si="72"/>
        <v>283</v>
      </c>
      <c r="J93" s="104">
        <f t="shared" si="72"/>
        <v>280</v>
      </c>
      <c r="K93" s="104"/>
      <c r="L93" s="104">
        <f t="shared" si="72"/>
        <v>58</v>
      </c>
      <c r="M93" s="104">
        <f t="shared" si="72"/>
        <v>58</v>
      </c>
      <c r="N93" s="104">
        <f t="shared" si="72"/>
        <v>57</v>
      </c>
      <c r="O93" s="105">
        <f t="shared" si="72"/>
        <v>56</v>
      </c>
    </row>
    <row r="94" spans="1:15" ht="15" customHeight="1">
      <c r="A94" s="10"/>
      <c r="B94" s="11" t="s">
        <v>260</v>
      </c>
      <c r="C94" s="12" t="s">
        <v>5</v>
      </c>
      <c r="D94" s="11">
        <v>2020</v>
      </c>
      <c r="E94" s="94">
        <f>ROUNDUP(M94,-1)</f>
        <v>60</v>
      </c>
      <c r="F94" s="92">
        <f>SUM(F95:F98)</f>
        <v>180</v>
      </c>
      <c r="G94" s="92">
        <f t="shared" ref="G94:J94" si="73">SUM(G95:G98)</f>
        <v>288</v>
      </c>
      <c r="H94" s="92">
        <f t="shared" si="73"/>
        <v>285</v>
      </c>
      <c r="I94" s="92">
        <f t="shared" si="73"/>
        <v>283</v>
      </c>
      <c r="J94" s="92">
        <f t="shared" si="73"/>
        <v>280</v>
      </c>
      <c r="K94" s="92"/>
      <c r="L94" s="92">
        <f>SUM(L95:L98)</f>
        <v>58</v>
      </c>
      <c r="M94" s="92">
        <f>SUM(M95:M98)</f>
        <v>58</v>
      </c>
      <c r="N94" s="92">
        <f>SUM(N95:N98)</f>
        <v>57</v>
      </c>
      <c r="O94" s="93">
        <f>SUM(O95:O98)</f>
        <v>56</v>
      </c>
    </row>
    <row r="95" spans="1:15" ht="15" customHeight="1">
      <c r="A95" s="10"/>
      <c r="B95" s="19"/>
      <c r="C95" s="12" t="s">
        <v>261</v>
      </c>
      <c r="D95" s="19"/>
      <c r="E95" s="95"/>
      <c r="F95" s="92">
        <f>VLOOKUP($C95,[3]계획인구!$C$1:$AA$65536,12,FALSE)</f>
        <v>32</v>
      </c>
      <c r="G95" s="92">
        <f>VLOOKUP($C95,[3]처리인구!$C$1:$N$65536,9,FALSE)</f>
        <v>35</v>
      </c>
      <c r="H95" s="92">
        <f>VLOOKUP($C95,[3]처리인구!$C$1:$N$65536,10,FALSE)</f>
        <v>34</v>
      </c>
      <c r="I95" s="92">
        <f>VLOOKUP($C95,[3]처리인구!$C$1:$N$65536,11,FALSE)</f>
        <v>34</v>
      </c>
      <c r="J95" s="92">
        <f>VLOOKUP($C95,[3]처리인구!$C$1:$N$65536,12,FALSE)</f>
        <v>34</v>
      </c>
      <c r="K95" s="91">
        <v>200</v>
      </c>
      <c r="L95" s="92">
        <f t="shared" ref="L95:L97" si="74">ROUND(G95*$K95/1000,0)</f>
        <v>7</v>
      </c>
      <c r="M95" s="92">
        <f t="shared" ref="M95:M97" si="75">ROUND(H95*$K95/1000,0)</f>
        <v>7</v>
      </c>
      <c r="N95" s="92">
        <f t="shared" ref="N95:N97" si="76">ROUND(I95*$K95/1000,0)</f>
        <v>7</v>
      </c>
      <c r="O95" s="93">
        <f t="shared" ref="O95:O97" si="77">ROUND(J95*$K95/1000,0)</f>
        <v>7</v>
      </c>
    </row>
    <row r="96" spans="1:15" ht="15" customHeight="1">
      <c r="A96" s="10"/>
      <c r="B96" s="19"/>
      <c r="C96" s="12" t="s">
        <v>262</v>
      </c>
      <c r="D96" s="19"/>
      <c r="E96" s="95"/>
      <c r="F96" s="92">
        <f>VLOOKUP($C96,[3]계획인구!$C$1:$AA$65536,12,FALSE)</f>
        <v>55</v>
      </c>
      <c r="G96" s="92">
        <f>VLOOKUP($C96,[3]처리인구!$C$1:$N$65536,9,FALSE)</f>
        <v>83</v>
      </c>
      <c r="H96" s="92">
        <f>VLOOKUP($C96,[3]처리인구!$C$1:$N$65536,10,FALSE)</f>
        <v>83</v>
      </c>
      <c r="I96" s="92">
        <f>VLOOKUP($C96,[3]처리인구!$C$1:$N$65536,11,FALSE)</f>
        <v>82</v>
      </c>
      <c r="J96" s="92">
        <f>VLOOKUP($C96,[3]처리인구!$C$1:$N$65536,12,FALSE)</f>
        <v>81</v>
      </c>
      <c r="K96" s="91">
        <v>200</v>
      </c>
      <c r="L96" s="92">
        <f t="shared" si="74"/>
        <v>17</v>
      </c>
      <c r="M96" s="92">
        <f t="shared" si="75"/>
        <v>17</v>
      </c>
      <c r="N96" s="92">
        <f t="shared" si="76"/>
        <v>16</v>
      </c>
      <c r="O96" s="93">
        <f t="shared" si="77"/>
        <v>16</v>
      </c>
    </row>
    <row r="97" spans="1:15" ht="15" customHeight="1">
      <c r="A97" s="10"/>
      <c r="B97" s="19"/>
      <c r="C97" s="12" t="s">
        <v>263</v>
      </c>
      <c r="D97" s="19"/>
      <c r="E97" s="95"/>
      <c r="F97" s="92">
        <f>VLOOKUP($C97,[3]계획인구!$C$1:$AA$65536,12,FALSE)</f>
        <v>81</v>
      </c>
      <c r="G97" s="92">
        <f>VLOOKUP($C97,[3]처리인구!$C$1:$N$65536,9,FALSE)</f>
        <v>151</v>
      </c>
      <c r="H97" s="92">
        <f>VLOOKUP($C97,[3]처리인구!$C$1:$N$65536,10,FALSE)</f>
        <v>149</v>
      </c>
      <c r="I97" s="92">
        <f>VLOOKUP($C97,[3]처리인구!$C$1:$N$65536,11,FALSE)</f>
        <v>148</v>
      </c>
      <c r="J97" s="92">
        <f>VLOOKUP($C97,[3]처리인구!$C$1:$N$65536,12,FALSE)</f>
        <v>146</v>
      </c>
      <c r="K97" s="91">
        <v>200</v>
      </c>
      <c r="L97" s="92">
        <f t="shared" si="74"/>
        <v>30</v>
      </c>
      <c r="M97" s="92">
        <f t="shared" si="75"/>
        <v>30</v>
      </c>
      <c r="N97" s="92">
        <f t="shared" si="76"/>
        <v>30</v>
      </c>
      <c r="O97" s="93">
        <f t="shared" si="77"/>
        <v>29</v>
      </c>
    </row>
    <row r="98" spans="1:15" ht="15" customHeight="1">
      <c r="A98" s="23"/>
      <c r="B98" s="24"/>
      <c r="C98" s="26" t="s">
        <v>264</v>
      </c>
      <c r="D98" s="24"/>
      <c r="E98" s="99"/>
      <c r="F98" s="100">
        <f>VLOOKUP($C98,[3]계획인구!$C$1:$AA$65536,12,FALSE)</f>
        <v>12</v>
      </c>
      <c r="G98" s="100">
        <f>VLOOKUP($C98,[3]처리인구!$C$1:$N$65536,9,FALSE)</f>
        <v>19</v>
      </c>
      <c r="H98" s="100">
        <f>VLOOKUP($C98,[3]처리인구!$C$1:$N$65536,10,FALSE)</f>
        <v>19</v>
      </c>
      <c r="I98" s="100">
        <f>VLOOKUP($C98,[3]처리인구!$C$1:$N$65536,11,FALSE)</f>
        <v>19</v>
      </c>
      <c r="J98" s="100">
        <f>VLOOKUP($C98,[3]처리인구!$C$1:$N$65536,12,FALSE)</f>
        <v>19</v>
      </c>
      <c r="K98" s="101">
        <v>200</v>
      </c>
      <c r="L98" s="100">
        <f t="shared" ref="L98" si="78">ROUND(G98*$K98/1000,0)</f>
        <v>4</v>
      </c>
      <c r="M98" s="100">
        <f t="shared" ref="M98" si="79">ROUND(H98*$K98/1000,0)</f>
        <v>4</v>
      </c>
      <c r="N98" s="100">
        <f t="shared" ref="N98" si="80">ROUND(I98*$K98/1000,0)</f>
        <v>4</v>
      </c>
      <c r="O98" s="103">
        <f t="shared" ref="O98" si="81">ROUND(J98*$K98/1000,0)</f>
        <v>4</v>
      </c>
    </row>
  </sheetData>
  <mergeCells count="10">
    <mergeCell ref="G2:J2"/>
    <mergeCell ref="K2:K3"/>
    <mergeCell ref="L2:O2"/>
    <mergeCell ref="D2:D3"/>
    <mergeCell ref="A4:C4"/>
    <mergeCell ref="A2:A3"/>
    <mergeCell ref="B2:B3"/>
    <mergeCell ref="C2:C3"/>
    <mergeCell ref="E2:E3"/>
    <mergeCell ref="F2:F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9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D42" sqref="D42"/>
    </sheetView>
  </sheetViews>
  <sheetFormatPr defaultRowHeight="13.5"/>
  <sheetData>
    <row r="1" spans="1:7" ht="14.25" thickBot="1">
      <c r="A1" s="129" t="s">
        <v>356</v>
      </c>
      <c r="B1" s="129" t="s">
        <v>334</v>
      </c>
      <c r="C1" s="129" t="s">
        <v>120</v>
      </c>
      <c r="D1" s="129" t="s">
        <v>121</v>
      </c>
      <c r="E1" s="129" t="s">
        <v>147</v>
      </c>
      <c r="F1" s="129" t="s">
        <v>160</v>
      </c>
      <c r="G1" s="129" t="s">
        <v>161</v>
      </c>
    </row>
    <row r="2" spans="1:7" ht="14.25" thickTop="1">
      <c r="A2" s="43" t="s">
        <v>351</v>
      </c>
      <c r="B2" s="43">
        <f>'소규모 시설계획'!F4</f>
        <v>7574</v>
      </c>
      <c r="C2" s="43">
        <f>'소규모 시설계획'!G4</f>
        <v>7365</v>
      </c>
      <c r="D2" s="43">
        <f>'소규모 시설계획'!H4</f>
        <v>12622</v>
      </c>
      <c r="E2" s="43">
        <f>'소규모 시설계획'!I4</f>
        <v>15858</v>
      </c>
      <c r="F2" s="43">
        <f>'소규모 시설계획'!J4</f>
        <v>15703</v>
      </c>
      <c r="G2" s="43">
        <f>'소규모 시설계획'!K4</f>
        <v>15476</v>
      </c>
    </row>
    <row r="3" spans="1:7">
      <c r="A3" s="43" t="s">
        <v>150</v>
      </c>
      <c r="B3" s="43">
        <f>'소규모 시설계획'!L4</f>
        <v>1515</v>
      </c>
      <c r="C3" s="43">
        <f>'소규모 시설계획'!M4</f>
        <v>1473</v>
      </c>
      <c r="D3" s="43">
        <f>'소규모 시설계획'!N4</f>
        <v>2632</v>
      </c>
      <c r="E3" s="43">
        <f>'소규모 시설계획'!O4</f>
        <v>3276</v>
      </c>
      <c r="F3" s="43">
        <f>'소규모 시설계획'!P4</f>
        <v>3251</v>
      </c>
      <c r="G3" s="43">
        <f>'소규모 시설계획'!Q4</f>
        <v>3199</v>
      </c>
    </row>
    <row r="4" spans="1:7">
      <c r="A4" s="43" t="s">
        <v>355</v>
      </c>
      <c r="B4" s="43">
        <f>'기존 처리인구 및 계획하수량'!$D$4</f>
        <v>2011</v>
      </c>
      <c r="C4" s="43">
        <f>'기존 처리인구 및 계획하수량'!$D$4</f>
        <v>2011</v>
      </c>
      <c r="D4" s="43">
        <f>SUMIF('소규모 시설계획'!$R$4:$R$72,"2020",'소규모 시설계획'!$D$4:$D$72)+SUMIF('소규모 시설계획'!$R$4:$R$72,"기존",'소규모 시설계획'!$D$4:$D$72)</f>
        <v>3201</v>
      </c>
      <c r="E4" s="43">
        <f>D4+SUMIF('소규모 시설계획'!$R$4:$R$72,"2025",'소규모 시설계획'!$D$4:$D$72)</f>
        <v>4021</v>
      </c>
      <c r="F4" s="43">
        <f>E4</f>
        <v>4021</v>
      </c>
      <c r="G4" s="43">
        <f>F4</f>
        <v>4021</v>
      </c>
    </row>
    <row r="5" spans="1:7">
      <c r="D5" s="130"/>
      <c r="E5" s="130"/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12</vt:i4>
      </vt:variant>
    </vt:vector>
  </HeadingPairs>
  <TitlesOfParts>
    <vt:vector size="19" baseType="lpstr">
      <vt:lpstr>소규모 시설계획(총괄)</vt:lpstr>
      <vt:lpstr>소규모 시설계획</vt:lpstr>
      <vt:lpstr>기존 시설현황</vt:lpstr>
      <vt:lpstr>기존 처리인구 및 계획하수량</vt:lpstr>
      <vt:lpstr>계획 시설개요</vt:lpstr>
      <vt:lpstr>신설 계획인구 및 계획하수량</vt:lpstr>
      <vt:lpstr>Sheet1</vt:lpstr>
      <vt:lpstr>'계획 시설개요'!Print_Area</vt:lpstr>
      <vt:lpstr>'기존 시설현황'!Print_Area</vt:lpstr>
      <vt:lpstr>'기존 처리인구 및 계획하수량'!Print_Area</vt:lpstr>
      <vt:lpstr>'소규모 시설계획'!Print_Area</vt:lpstr>
      <vt:lpstr>'소규모 시설계획(총괄)'!Print_Area</vt:lpstr>
      <vt:lpstr>'신설 계획인구 및 계획하수량'!Print_Area</vt:lpstr>
      <vt:lpstr>'계획 시설개요'!Print_Titles</vt:lpstr>
      <vt:lpstr>'기존 시설현황'!Print_Titles</vt:lpstr>
      <vt:lpstr>'기존 처리인구 및 계획하수량'!Print_Titles</vt:lpstr>
      <vt:lpstr>'소규모 시설계획'!Print_Titles</vt:lpstr>
      <vt:lpstr>'소규모 시설계획(총괄)'!Print_Titles</vt:lpstr>
      <vt:lpstr>'신설 계획인구 및 계획하수량'!Print_Titles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장영수</dc:creator>
  <cp:lastModifiedBy>solongoth</cp:lastModifiedBy>
  <cp:lastPrinted>2015-11-27T02:33:50Z</cp:lastPrinted>
  <dcterms:created xsi:type="dcterms:W3CDTF">2013-06-28T00:00:40Z</dcterms:created>
  <dcterms:modified xsi:type="dcterms:W3CDTF">2015-11-27T02:34:07Z</dcterms:modified>
</cp:coreProperties>
</file>