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24311\Desktop\04.부록\"/>
    </mc:Choice>
  </mc:AlternateContent>
  <bookViews>
    <workbookView xWindow="0" yWindow="480" windowWidth="19140" windowHeight="5370" tabRatio="933"/>
  </bookViews>
  <sheets>
    <sheet name="발생량원단위" sheetId="61" r:id="rId1"/>
    <sheet name="급수실적(10년)" sheetId="102" r:id="rId2"/>
    <sheet name="급수실적(5년)" sheetId="105" r:id="rId3"/>
    <sheet name="사용실적(10년)" sheetId="101" r:id="rId4"/>
    <sheet name="사용실적(5년)" sheetId="104" r:id="rId5"/>
  </sheets>
  <externalReferences>
    <externalReference r:id="rId6"/>
  </externalReferences>
  <definedNames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aaa">#REF!</definedName>
    <definedName name="_xlnm.Print_Area" localSheetId="1">'급수실적(10년)'!$A$2:$K$63</definedName>
    <definedName name="_xlnm.Print_Area" localSheetId="2">'급수실적(5년)'!$A$2:$K$58</definedName>
    <definedName name="_xlnm.Print_Area" localSheetId="0">발생량원단위!$A$1:$J$195</definedName>
    <definedName name="_xlnm.Print_Area" localSheetId="3">'사용실적(10년)'!$A$2:$K$63</definedName>
    <definedName name="_xlnm.Print_Area" localSheetId="4">'사용실적(5년)'!$A$2:$K$58</definedName>
    <definedName name="과거인구">#REF!</definedName>
    <definedName name="과거인구1">#REF!</definedName>
    <definedName name="광주10년추정">#REF!</definedName>
    <definedName name="광주15년추정">#REF!</definedName>
    <definedName name="광주5년추정">#REF!</definedName>
    <definedName name="산술통계">#REF!</definedName>
  </definedNames>
  <calcPr calcId="152511"/>
</workbook>
</file>

<file path=xl/calcChain.xml><?xml version="1.0" encoding="utf-8"?>
<calcChain xmlns="http://schemas.openxmlformats.org/spreadsheetml/2006/main">
  <c r="J75" i="61" l="1"/>
  <c r="I75" i="61"/>
  <c r="H75" i="61"/>
  <c r="G75" i="61"/>
  <c r="F75" i="61"/>
  <c r="E75" i="61"/>
  <c r="D75" i="61"/>
  <c r="C75" i="61"/>
  <c r="J74" i="61"/>
  <c r="I74" i="61"/>
  <c r="H74" i="61"/>
  <c r="G74" i="61"/>
  <c r="F74" i="61"/>
  <c r="E74" i="61"/>
  <c r="D74" i="61"/>
  <c r="C74" i="61"/>
  <c r="J73" i="61"/>
  <c r="I73" i="61"/>
  <c r="H73" i="61"/>
  <c r="G73" i="61"/>
  <c r="F73" i="61"/>
  <c r="E73" i="61"/>
  <c r="D73" i="61"/>
  <c r="C73" i="61"/>
  <c r="J72" i="61"/>
  <c r="I72" i="61"/>
  <c r="H72" i="61"/>
  <c r="G72" i="61"/>
  <c r="F72" i="61"/>
  <c r="E72" i="61"/>
  <c r="D72" i="61"/>
  <c r="C72" i="61"/>
  <c r="J71" i="61"/>
  <c r="I71" i="61"/>
  <c r="H71" i="61"/>
  <c r="G71" i="61"/>
  <c r="F71" i="61"/>
  <c r="E71" i="61"/>
  <c r="D71" i="61"/>
  <c r="C71" i="61"/>
  <c r="J70" i="61"/>
  <c r="I70" i="61"/>
  <c r="H70" i="61"/>
  <c r="G70" i="61"/>
  <c r="F70" i="61"/>
  <c r="E70" i="61"/>
  <c r="D70" i="61"/>
  <c r="C70" i="61"/>
  <c r="J69" i="61"/>
  <c r="I69" i="61"/>
  <c r="H69" i="61"/>
  <c r="G69" i="61"/>
  <c r="F69" i="61"/>
  <c r="E69" i="61"/>
  <c r="D69" i="61"/>
  <c r="C69" i="61"/>
  <c r="J68" i="61"/>
  <c r="I68" i="61"/>
  <c r="H68" i="61"/>
  <c r="G68" i="61"/>
  <c r="F68" i="61"/>
  <c r="E68" i="61"/>
  <c r="D68" i="61"/>
  <c r="C68" i="61"/>
  <c r="J67" i="61"/>
  <c r="I67" i="61"/>
  <c r="H67" i="61"/>
  <c r="G67" i="61"/>
  <c r="F67" i="61"/>
  <c r="E67" i="61"/>
  <c r="D67" i="61"/>
  <c r="C67" i="61"/>
  <c r="J66" i="61"/>
  <c r="I66" i="61"/>
  <c r="H66" i="61"/>
  <c r="G66" i="61"/>
  <c r="F66" i="61"/>
  <c r="E66" i="61"/>
  <c r="D66" i="61"/>
  <c r="C66" i="61"/>
  <c r="J65" i="61"/>
  <c r="I65" i="61"/>
  <c r="H65" i="61"/>
  <c r="G65" i="61"/>
  <c r="F65" i="61"/>
  <c r="E65" i="61"/>
  <c r="D65" i="61"/>
  <c r="C65" i="61"/>
  <c r="J64" i="61"/>
  <c r="I64" i="61"/>
  <c r="H64" i="61"/>
  <c r="G64" i="61"/>
  <c r="F64" i="61"/>
  <c r="E64" i="61"/>
  <c r="D64" i="61"/>
  <c r="C64" i="61"/>
  <c r="J63" i="61"/>
  <c r="I63" i="61"/>
  <c r="H63" i="61"/>
  <c r="G63" i="61"/>
  <c r="F63" i="61"/>
  <c r="E63" i="61"/>
  <c r="D63" i="61"/>
  <c r="C63" i="61"/>
  <c r="G119" i="61"/>
  <c r="F119" i="61"/>
  <c r="E119" i="61"/>
  <c r="C119" i="61"/>
  <c r="G118" i="61"/>
  <c r="F118" i="61"/>
  <c r="E118" i="61"/>
  <c r="C118" i="61"/>
  <c r="G117" i="61"/>
  <c r="F117" i="61"/>
  <c r="E117" i="61"/>
  <c r="C117" i="61"/>
  <c r="G116" i="61"/>
  <c r="F116" i="61"/>
  <c r="E116" i="61"/>
  <c r="C116" i="61"/>
  <c r="G115" i="61"/>
  <c r="F115" i="61"/>
  <c r="E115" i="61"/>
  <c r="C115" i="61"/>
  <c r="G114" i="61"/>
  <c r="F114" i="61"/>
  <c r="E114" i="61"/>
  <c r="C114" i="61"/>
  <c r="G113" i="61"/>
  <c r="F113" i="61"/>
  <c r="E113" i="61"/>
  <c r="C113" i="61"/>
  <c r="G112" i="61"/>
  <c r="F112" i="61"/>
  <c r="E112" i="61"/>
  <c r="C112" i="61"/>
  <c r="G111" i="61"/>
  <c r="F111" i="61"/>
  <c r="E111" i="61"/>
  <c r="C111" i="61"/>
  <c r="G110" i="61"/>
  <c r="F110" i="61"/>
  <c r="E110" i="61"/>
  <c r="C110" i="61"/>
  <c r="G109" i="61"/>
  <c r="F109" i="61"/>
  <c r="E109" i="61"/>
  <c r="C109" i="61"/>
  <c r="G16" i="61"/>
  <c r="F16" i="61"/>
  <c r="E16" i="61"/>
  <c r="D16" i="61"/>
  <c r="C16" i="61"/>
  <c r="G15" i="61"/>
  <c r="F15" i="61"/>
  <c r="E15" i="61"/>
  <c r="D15" i="61"/>
  <c r="C15" i="61"/>
  <c r="G14" i="61"/>
  <c r="F14" i="61"/>
  <c r="E14" i="61"/>
  <c r="D14" i="61"/>
  <c r="C14" i="61"/>
  <c r="G13" i="61"/>
  <c r="F13" i="61"/>
  <c r="E13" i="61"/>
  <c r="D13" i="61"/>
  <c r="C13" i="61"/>
  <c r="G12" i="61"/>
  <c r="F12" i="61"/>
  <c r="E12" i="61"/>
  <c r="D12" i="61"/>
  <c r="C12" i="61"/>
  <c r="G11" i="61"/>
  <c r="F11" i="61"/>
  <c r="E11" i="61"/>
  <c r="D11" i="61"/>
  <c r="C11" i="61"/>
  <c r="G10" i="61"/>
  <c r="F10" i="61"/>
  <c r="E10" i="61"/>
  <c r="D10" i="61"/>
  <c r="C10" i="61"/>
  <c r="G9" i="61"/>
  <c r="F9" i="61"/>
  <c r="E9" i="61"/>
  <c r="D9" i="61"/>
  <c r="C9" i="61"/>
  <c r="G8" i="61"/>
  <c r="F8" i="61"/>
  <c r="E8" i="61"/>
  <c r="D8" i="61"/>
  <c r="C8" i="61"/>
  <c r="G7" i="61"/>
  <c r="F7" i="61"/>
  <c r="E7" i="61"/>
  <c r="D7" i="61"/>
  <c r="C7" i="61"/>
  <c r="G6" i="61"/>
  <c r="F6" i="61"/>
  <c r="E6" i="61"/>
  <c r="D6" i="61"/>
  <c r="C6" i="61"/>
  <c r="D111" i="61" l="1"/>
  <c r="H111" i="61"/>
  <c r="B6" i="101"/>
  <c r="B69" i="101" s="1"/>
  <c r="B118" i="101" s="1"/>
  <c r="G193" i="61"/>
  <c r="F193" i="61"/>
  <c r="E193" i="61"/>
  <c r="D193" i="61"/>
  <c r="E173" i="61"/>
  <c r="I174" i="61"/>
  <c r="H174" i="61"/>
  <c r="G174" i="61"/>
  <c r="F174" i="61"/>
  <c r="E174" i="61"/>
  <c r="D174" i="61"/>
  <c r="E168" i="61"/>
  <c r="E172" i="61"/>
  <c r="F168" i="61"/>
  <c r="F172" i="61"/>
  <c r="G168" i="61"/>
  <c r="H168" i="61"/>
  <c r="D168" i="61"/>
  <c r="D172" i="61"/>
  <c r="I156" i="61"/>
  <c r="H156" i="61"/>
  <c r="G156" i="61"/>
  <c r="F156" i="61"/>
  <c r="E156" i="61"/>
  <c r="D156" i="61"/>
  <c r="E148" i="61"/>
  <c r="F148" i="61"/>
  <c r="G148" i="61"/>
  <c r="H148" i="61"/>
  <c r="I148" i="61"/>
  <c r="D148" i="61"/>
  <c r="F134" i="61"/>
  <c r="G134" i="61"/>
  <c r="H134" i="61"/>
  <c r="I134" i="61"/>
  <c r="F124" i="61"/>
  <c r="G124" i="61"/>
  <c r="H124" i="61"/>
  <c r="I124" i="61"/>
  <c r="F32" i="61"/>
  <c r="G32" i="61"/>
  <c r="H32" i="61"/>
  <c r="I32" i="61"/>
  <c r="T334" i="105"/>
  <c r="Z334" i="105"/>
  <c r="AF334" i="105"/>
  <c r="AL334" i="105"/>
  <c r="AR334" i="105"/>
  <c r="AX334" i="105"/>
  <c r="BD334" i="105"/>
  <c r="BJ334" i="105"/>
  <c r="T284" i="105"/>
  <c r="Z284" i="105"/>
  <c r="AF284" i="105"/>
  <c r="AL284" i="105"/>
  <c r="AR284" i="105"/>
  <c r="AX284" i="105"/>
  <c r="BD284" i="105"/>
  <c r="BJ284" i="105"/>
  <c r="S283" i="105"/>
  <c r="M283" i="105"/>
  <c r="M333" i="105"/>
  <c r="U237" i="105"/>
  <c r="AB237" i="105"/>
  <c r="AI237" i="105"/>
  <c r="AP237" i="105"/>
  <c r="AW237" i="105"/>
  <c r="BD237" i="105"/>
  <c r="BK237" i="105"/>
  <c r="BR237" i="105"/>
  <c r="BY237" i="105"/>
  <c r="CF237" i="105"/>
  <c r="CM237" i="105"/>
  <c r="CT237" i="105"/>
  <c r="DA237" i="105"/>
  <c r="U236" i="105"/>
  <c r="E235" i="105"/>
  <c r="U188" i="105"/>
  <c r="AB188" i="105"/>
  <c r="AI188" i="105"/>
  <c r="AP188" i="105"/>
  <c r="AW188" i="105"/>
  <c r="BD188" i="105"/>
  <c r="BK188" i="105"/>
  <c r="BR188" i="105"/>
  <c r="BY188" i="105"/>
  <c r="CF188" i="105"/>
  <c r="CM188" i="105"/>
  <c r="CT188" i="105"/>
  <c r="DA188" i="105"/>
  <c r="U187" i="105"/>
  <c r="E186" i="105"/>
  <c r="Y171" i="105"/>
  <c r="Y170" i="105"/>
  <c r="Y169" i="105"/>
  <c r="Y168" i="105"/>
  <c r="Y167" i="105"/>
  <c r="L5" i="105"/>
  <c r="L6" i="105"/>
  <c r="L7" i="105"/>
  <c r="L8" i="105"/>
  <c r="L9" i="105"/>
  <c r="L10" i="105"/>
  <c r="L11" i="105"/>
  <c r="L12" i="105"/>
  <c r="L13" i="105"/>
  <c r="L14" i="105"/>
  <c r="L15" i="105"/>
  <c r="L16" i="105"/>
  <c r="L17" i="105"/>
  <c r="L18" i="105"/>
  <c r="L19" i="105"/>
  <c r="L20" i="105"/>
  <c r="L21" i="105"/>
  <c r="L22" i="105"/>
  <c r="L23" i="105"/>
  <c r="L24" i="105"/>
  <c r="L25" i="105"/>
  <c r="L26" i="105"/>
  <c r="L27" i="105"/>
  <c r="L28" i="105"/>
  <c r="L29" i="105"/>
  <c r="L30" i="105"/>
  <c r="L31" i="105"/>
  <c r="L32" i="105"/>
  <c r="A4" i="105"/>
  <c r="H3" i="105"/>
  <c r="G3" i="105"/>
  <c r="F3" i="105"/>
  <c r="E3" i="105"/>
  <c r="D3" i="105"/>
  <c r="C3" i="105"/>
  <c r="U188" i="104"/>
  <c r="AB188" i="104"/>
  <c r="AI188" i="104"/>
  <c r="AP188" i="104"/>
  <c r="AW188" i="104"/>
  <c r="BD188" i="104"/>
  <c r="BK188" i="104"/>
  <c r="BR188" i="104"/>
  <c r="BY188" i="104"/>
  <c r="CF188" i="104"/>
  <c r="CM188" i="104"/>
  <c r="CT188" i="104"/>
  <c r="DA188" i="104"/>
  <c r="Y167" i="104"/>
  <c r="Y168" i="104"/>
  <c r="Y169" i="104"/>
  <c r="Y170" i="104"/>
  <c r="Y171" i="104"/>
  <c r="E186" i="104"/>
  <c r="U187" i="104"/>
  <c r="AB187" i="104"/>
  <c r="V165" i="104"/>
  <c r="BJ334" i="104"/>
  <c r="Z334" i="104"/>
  <c r="AF334" i="104"/>
  <c r="AL334" i="104"/>
  <c r="AR334" i="104"/>
  <c r="AX334" i="104"/>
  <c r="BD334" i="104"/>
  <c r="T334" i="104"/>
  <c r="Z284" i="104"/>
  <c r="AF284" i="104"/>
  <c r="AL284" i="104"/>
  <c r="AR284" i="104"/>
  <c r="AX284" i="104"/>
  <c r="BD284" i="104"/>
  <c r="BJ284" i="104"/>
  <c r="T284" i="104"/>
  <c r="M283" i="104"/>
  <c r="S283" i="104"/>
  <c r="M333" i="104"/>
  <c r="AW237" i="104"/>
  <c r="BD237" i="104"/>
  <c r="BK237" i="104"/>
  <c r="BR237" i="104"/>
  <c r="BY237" i="104"/>
  <c r="CF237" i="104"/>
  <c r="CM237" i="104"/>
  <c r="CT237" i="104"/>
  <c r="DA237" i="104"/>
  <c r="U237" i="104"/>
  <c r="AB237" i="104"/>
  <c r="AI237" i="104"/>
  <c r="AP237" i="104"/>
  <c r="U236" i="104"/>
  <c r="AB236" i="104"/>
  <c r="AI236" i="104"/>
  <c r="AP236" i="104"/>
  <c r="AW236" i="104"/>
  <c r="BD236" i="104"/>
  <c r="BK236" i="104"/>
  <c r="BR236" i="104"/>
  <c r="BY236" i="104"/>
  <c r="CF236" i="104"/>
  <c r="CM236" i="104"/>
  <c r="CT236" i="104"/>
  <c r="DA236" i="104"/>
  <c r="E235" i="104"/>
  <c r="V214" i="104"/>
  <c r="AC214" i="104"/>
  <c r="E237" i="104"/>
  <c r="E236" i="104"/>
  <c r="L5" i="104"/>
  <c r="L6" i="104"/>
  <c r="L7" i="104"/>
  <c r="L8" i="104"/>
  <c r="L9" i="104"/>
  <c r="L10" i="104"/>
  <c r="L11" i="104"/>
  <c r="L12" i="104"/>
  <c r="L13" i="104"/>
  <c r="L14" i="104"/>
  <c r="L15" i="104"/>
  <c r="L16" i="104"/>
  <c r="L17" i="104"/>
  <c r="L18" i="104"/>
  <c r="L19" i="104"/>
  <c r="L20" i="104"/>
  <c r="L21" i="104"/>
  <c r="L22" i="104"/>
  <c r="L23" i="104"/>
  <c r="L24" i="104"/>
  <c r="L25" i="104"/>
  <c r="L26" i="104"/>
  <c r="L27" i="104"/>
  <c r="L28" i="104"/>
  <c r="L29" i="104"/>
  <c r="L30" i="104"/>
  <c r="L31" i="104"/>
  <c r="L32" i="104"/>
  <c r="A4" i="104"/>
  <c r="H3" i="104"/>
  <c r="G3" i="104"/>
  <c r="F3" i="104"/>
  <c r="E3" i="104"/>
  <c r="D3" i="104"/>
  <c r="C3" i="104"/>
  <c r="T339" i="102"/>
  <c r="Z339" i="102"/>
  <c r="AF339" i="102"/>
  <c r="AL339" i="102"/>
  <c r="AR339" i="102"/>
  <c r="AX339" i="102"/>
  <c r="BD339" i="102"/>
  <c r="BJ339" i="102"/>
  <c r="AR289" i="102"/>
  <c r="AX289" i="102"/>
  <c r="BD289" i="102"/>
  <c r="BJ289" i="102"/>
  <c r="T289" i="102"/>
  <c r="Z289" i="102"/>
  <c r="AF289" i="102"/>
  <c r="AL289" i="102"/>
  <c r="S288" i="102"/>
  <c r="M288" i="102"/>
  <c r="M338" i="102"/>
  <c r="U242" i="102"/>
  <c r="AB242" i="102"/>
  <c r="AI242" i="102"/>
  <c r="AP242" i="102"/>
  <c r="AW242" i="102"/>
  <c r="BD242" i="102"/>
  <c r="BK242" i="102"/>
  <c r="BR242" i="102"/>
  <c r="BY242" i="102"/>
  <c r="CF242" i="102"/>
  <c r="CM242" i="102"/>
  <c r="CT242" i="102"/>
  <c r="DA242" i="102"/>
  <c r="U241" i="102"/>
  <c r="E240" i="102"/>
  <c r="AI193" i="102"/>
  <c r="AP193" i="102"/>
  <c r="AW193" i="102"/>
  <c r="BD193" i="102"/>
  <c r="BK193" i="102"/>
  <c r="BR193" i="102"/>
  <c r="BY193" i="102"/>
  <c r="CF193" i="102"/>
  <c r="CM193" i="102"/>
  <c r="CT193" i="102"/>
  <c r="DA193" i="102"/>
  <c r="AB193" i="102"/>
  <c r="AC170" i="102"/>
  <c r="U193" i="102"/>
  <c r="U192" i="102"/>
  <c r="AB192" i="102"/>
  <c r="AI192" i="102"/>
  <c r="AP192" i="102"/>
  <c r="AW192" i="102"/>
  <c r="BD192" i="102"/>
  <c r="BK192" i="102"/>
  <c r="BR192" i="102"/>
  <c r="BY192" i="102"/>
  <c r="CF192" i="102"/>
  <c r="CM192" i="102"/>
  <c r="CT192" i="102"/>
  <c r="DA192" i="102"/>
  <c r="E192" i="102"/>
  <c r="E191" i="102"/>
  <c r="L6" i="102"/>
  <c r="L7" i="102"/>
  <c r="L8" i="102"/>
  <c r="L9" i="102"/>
  <c r="L10" i="102"/>
  <c r="L11" i="102"/>
  <c r="L12" i="102"/>
  <c r="L13" i="102"/>
  <c r="L14" i="102"/>
  <c r="L15" i="102"/>
  <c r="L16" i="102"/>
  <c r="L17" i="102"/>
  <c r="L18" i="102"/>
  <c r="L19" i="102"/>
  <c r="L20" i="102"/>
  <c r="L21" i="102"/>
  <c r="L22" i="102"/>
  <c r="L23" i="102"/>
  <c r="L24" i="102"/>
  <c r="L25" i="102"/>
  <c r="L26" i="102"/>
  <c r="L27" i="102"/>
  <c r="L28" i="102"/>
  <c r="L29" i="102"/>
  <c r="L30" i="102"/>
  <c r="L31" i="102"/>
  <c r="L32" i="102"/>
  <c r="L33" i="102"/>
  <c r="L34" i="102"/>
  <c r="L35" i="102"/>
  <c r="L36" i="102"/>
  <c r="L37" i="102"/>
  <c r="L5" i="102"/>
  <c r="A4" i="102"/>
  <c r="A5" i="102"/>
  <c r="A68" i="102"/>
  <c r="H3" i="102"/>
  <c r="G3" i="102"/>
  <c r="F3" i="102"/>
  <c r="E3" i="102"/>
  <c r="D3" i="102"/>
  <c r="C3" i="102"/>
  <c r="E192" i="101"/>
  <c r="T339" i="101"/>
  <c r="Z339" i="101"/>
  <c r="AF339" i="101"/>
  <c r="AL339" i="101"/>
  <c r="AR339" i="101"/>
  <c r="AX339" i="101"/>
  <c r="BD339" i="101"/>
  <c r="BJ339" i="101"/>
  <c r="T289" i="101"/>
  <c r="Z289" i="101"/>
  <c r="AF289" i="101"/>
  <c r="AL289" i="101"/>
  <c r="AR289" i="101"/>
  <c r="AX289" i="101"/>
  <c r="BD289" i="101"/>
  <c r="BJ289" i="101"/>
  <c r="M288" i="101"/>
  <c r="U242" i="101"/>
  <c r="AB242" i="101"/>
  <c r="AI242" i="101"/>
  <c r="AP242" i="101"/>
  <c r="AW242" i="101"/>
  <c r="BD242" i="101"/>
  <c r="BK242" i="101"/>
  <c r="BR242" i="101"/>
  <c r="BY242" i="101"/>
  <c r="CF242" i="101"/>
  <c r="CM242" i="101"/>
  <c r="CT242" i="101"/>
  <c r="DA242" i="101"/>
  <c r="U241" i="101"/>
  <c r="AB241" i="101"/>
  <c r="AI241" i="101"/>
  <c r="AP241" i="101"/>
  <c r="AW241" i="101"/>
  <c r="BD241" i="101"/>
  <c r="BK241" i="101"/>
  <c r="BR241" i="101"/>
  <c r="BY241" i="101"/>
  <c r="CF241" i="101"/>
  <c r="CM241" i="101"/>
  <c r="CT241" i="101"/>
  <c r="DA241" i="101"/>
  <c r="E240" i="101"/>
  <c r="U193" i="101"/>
  <c r="AB193" i="101"/>
  <c r="AI193" i="101"/>
  <c r="AP193" i="101"/>
  <c r="AW193" i="101"/>
  <c r="BD193" i="101"/>
  <c r="BK193" i="101"/>
  <c r="BR193" i="101"/>
  <c r="BY193" i="101"/>
  <c r="CF193" i="101"/>
  <c r="CM193" i="101"/>
  <c r="CT193" i="101"/>
  <c r="DA193" i="101"/>
  <c r="U192" i="101"/>
  <c r="AB192" i="101"/>
  <c r="AI192" i="101"/>
  <c r="AP192" i="101"/>
  <c r="AW192" i="101"/>
  <c r="BD192" i="101"/>
  <c r="BK192" i="101"/>
  <c r="BR192" i="101"/>
  <c r="BY192" i="101"/>
  <c r="CF192" i="101"/>
  <c r="CM192" i="101"/>
  <c r="CT192" i="101"/>
  <c r="DA192" i="101"/>
  <c r="E191" i="101"/>
  <c r="L5" i="101"/>
  <c r="L6" i="101"/>
  <c r="L7" i="101"/>
  <c r="L8" i="101"/>
  <c r="L9" i="101"/>
  <c r="L10" i="101"/>
  <c r="L11" i="101"/>
  <c r="L12" i="101"/>
  <c r="L13" i="101"/>
  <c r="L14" i="101"/>
  <c r="L15" i="101"/>
  <c r="L16" i="101"/>
  <c r="L17" i="101"/>
  <c r="L18" i="101"/>
  <c r="L19" i="101"/>
  <c r="L20" i="101"/>
  <c r="L21" i="101"/>
  <c r="L22" i="101"/>
  <c r="L23" i="101"/>
  <c r="L24" i="101"/>
  <c r="L25" i="101"/>
  <c r="L26" i="101"/>
  <c r="L27" i="101"/>
  <c r="L28" i="101"/>
  <c r="L29" i="101"/>
  <c r="L30" i="101"/>
  <c r="L31" i="101"/>
  <c r="L32" i="101"/>
  <c r="L33" i="101"/>
  <c r="L34" i="101"/>
  <c r="L35" i="101"/>
  <c r="L36" i="101"/>
  <c r="L37" i="101"/>
  <c r="A4" i="101"/>
  <c r="H3" i="101"/>
  <c r="G3" i="101"/>
  <c r="F3" i="101"/>
  <c r="E3" i="101"/>
  <c r="D3" i="101"/>
  <c r="C3" i="101"/>
  <c r="AI187" i="104"/>
  <c r="AP187" i="104"/>
  <c r="AW187" i="104"/>
  <c r="BD187" i="104"/>
  <c r="BK187" i="104"/>
  <c r="BR187" i="104"/>
  <c r="BY187" i="104"/>
  <c r="CF187" i="104"/>
  <c r="CM187" i="104"/>
  <c r="CT187" i="104"/>
  <c r="DA187" i="104"/>
  <c r="A6" i="102"/>
  <c r="A7" i="102"/>
  <c r="AJ214" i="104"/>
  <c r="A69" i="102"/>
  <c r="I118" i="61"/>
  <c r="I102" i="61"/>
  <c r="H102" i="61"/>
  <c r="G102" i="61"/>
  <c r="F102" i="61"/>
  <c r="E102" i="61"/>
  <c r="D102" i="61"/>
  <c r="E101" i="61"/>
  <c r="F101" i="61"/>
  <c r="D86" i="61"/>
  <c r="D101" i="61" s="1"/>
  <c r="D173" i="61"/>
  <c r="D175" i="61" s="1"/>
  <c r="D183" i="61" s="1"/>
  <c r="E57" i="61"/>
  <c r="E56" i="61"/>
  <c r="E55" i="61"/>
  <c r="E54" i="61"/>
  <c r="I80" i="61"/>
  <c r="I110" i="61"/>
  <c r="D110" i="61"/>
  <c r="H110" i="61" s="1"/>
  <c r="B5" i="101" s="1"/>
  <c r="B68" i="101" s="1"/>
  <c r="B117" i="101" s="1"/>
  <c r="J112" i="61"/>
  <c r="J113" i="61"/>
  <c r="I115" i="61"/>
  <c r="J116" i="61"/>
  <c r="D116" i="61"/>
  <c r="H116" i="61"/>
  <c r="B11" i="101" s="1"/>
  <c r="B74" i="101" s="1"/>
  <c r="J118" i="61"/>
  <c r="J119" i="61"/>
  <c r="J109" i="61"/>
  <c r="H8" i="61"/>
  <c r="B6" i="102"/>
  <c r="B69" i="102"/>
  <c r="B118" i="102" s="1"/>
  <c r="H9" i="61"/>
  <c r="B7" i="102"/>
  <c r="B70" i="102" s="1"/>
  <c r="B119" i="102" s="1"/>
  <c r="H11" i="61"/>
  <c r="H13" i="61"/>
  <c r="B6" i="105" s="1"/>
  <c r="B64" i="105" s="1"/>
  <c r="H14" i="61"/>
  <c r="B7" i="105"/>
  <c r="B65" i="105"/>
  <c r="H16" i="61"/>
  <c r="B9" i="105" s="1"/>
  <c r="B67" i="105" s="1"/>
  <c r="B14" i="102"/>
  <c r="B77" i="102" s="1"/>
  <c r="B126" i="102" s="1"/>
  <c r="H6" i="61"/>
  <c r="B4" i="102" s="1"/>
  <c r="B67" i="102" s="1"/>
  <c r="H80" i="61"/>
  <c r="F80" i="61"/>
  <c r="E80" i="61"/>
  <c r="G80" i="61"/>
  <c r="G187" i="61"/>
  <c r="F187" i="61"/>
  <c r="E187" i="61"/>
  <c r="D46" i="61"/>
  <c r="D99" i="61"/>
  <c r="E46" i="61"/>
  <c r="F46" i="61"/>
  <c r="G46" i="61"/>
  <c r="B109" i="61"/>
  <c r="B63" i="61"/>
  <c r="B7" i="61"/>
  <c r="B110" i="61"/>
  <c r="B64" i="61"/>
  <c r="F22" i="61"/>
  <c r="G22" i="61"/>
  <c r="H22" i="61"/>
  <c r="I22" i="61"/>
  <c r="H12" i="61"/>
  <c r="B5" i="105" s="1"/>
  <c r="B63" i="105" s="1"/>
  <c r="H10" i="61"/>
  <c r="B8" i="102"/>
  <c r="B71" i="102"/>
  <c r="B120" i="102" s="1"/>
  <c r="H7" i="61"/>
  <c r="B5" i="102" s="1"/>
  <c r="B68" i="102" s="1"/>
  <c r="B117" i="102" s="1"/>
  <c r="H15" i="61"/>
  <c r="B13" i="102" s="1"/>
  <c r="B76" i="102" s="1"/>
  <c r="Y283" i="105"/>
  <c r="S333" i="105"/>
  <c r="E238" i="104"/>
  <c r="AQ214" i="104"/>
  <c r="M338" i="101"/>
  <c r="S288" i="101"/>
  <c r="A62" i="104"/>
  <c r="A5" i="104"/>
  <c r="AB187" i="105"/>
  <c r="AI187" i="105"/>
  <c r="AP187" i="105"/>
  <c r="AW187" i="105"/>
  <c r="BD187" i="105"/>
  <c r="BK187" i="105"/>
  <c r="BR187" i="105"/>
  <c r="BY187" i="105"/>
  <c r="CF187" i="105"/>
  <c r="CM187" i="105"/>
  <c r="CT187" i="105"/>
  <c r="DA187" i="105"/>
  <c r="V165" i="105"/>
  <c r="AJ170" i="102"/>
  <c r="E193" i="102"/>
  <c r="AB241" i="102"/>
  <c r="AI241" i="102"/>
  <c r="AP241" i="102"/>
  <c r="AW241" i="102"/>
  <c r="BD241" i="102"/>
  <c r="BK241" i="102"/>
  <c r="BR241" i="102"/>
  <c r="BY241" i="102"/>
  <c r="CF241" i="102"/>
  <c r="CM241" i="102"/>
  <c r="CT241" i="102"/>
  <c r="DA241" i="102"/>
  <c r="V219" i="102"/>
  <c r="AC165" i="104"/>
  <c r="E187" i="104"/>
  <c r="S333" i="104"/>
  <c r="Y283" i="104"/>
  <c r="Y288" i="102"/>
  <c r="S338" i="102"/>
  <c r="V214" i="105"/>
  <c r="AB236" i="105"/>
  <c r="AI236" i="105"/>
  <c r="AP236" i="105"/>
  <c r="AW236" i="105"/>
  <c r="BD236" i="105"/>
  <c r="BK236" i="105"/>
  <c r="BR236" i="105"/>
  <c r="BY236" i="105"/>
  <c r="CF236" i="105"/>
  <c r="CM236" i="105"/>
  <c r="CT236" i="105"/>
  <c r="DA236" i="105"/>
  <c r="Y333" i="104"/>
  <c r="AE283" i="104"/>
  <c r="AX214" i="104"/>
  <c r="E239" i="104"/>
  <c r="A6" i="104"/>
  <c r="A63" i="104"/>
  <c r="E194" i="102"/>
  <c r="AQ170" i="102"/>
  <c r="A111" i="104"/>
  <c r="A161" i="104"/>
  <c r="A210" i="104"/>
  <c r="A259" i="104"/>
  <c r="A308" i="104"/>
  <c r="C62" i="104"/>
  <c r="AE288" i="102"/>
  <c r="Y338" i="102"/>
  <c r="AJ165" i="104"/>
  <c r="E188" i="104"/>
  <c r="E236" i="105"/>
  <c r="AC214" i="105"/>
  <c r="E241" i="102"/>
  <c r="AC219" i="102"/>
  <c r="Y333" i="105"/>
  <c r="AE283" i="105"/>
  <c r="E187" i="105"/>
  <c r="AC165" i="105"/>
  <c r="Y288" i="101"/>
  <c r="AE288" i="101"/>
  <c r="S338" i="101"/>
  <c r="E240" i="104"/>
  <c r="BE214" i="104"/>
  <c r="AK288" i="102"/>
  <c r="AE338" i="102"/>
  <c r="AE333" i="104"/>
  <c r="AK283" i="104"/>
  <c r="AK283" i="105"/>
  <c r="AE333" i="105"/>
  <c r="E242" i="102"/>
  <c r="AJ219" i="102"/>
  <c r="Y338" i="101"/>
  <c r="E237" i="105"/>
  <c r="AJ214" i="105"/>
  <c r="A112" i="104"/>
  <c r="A162" i="104"/>
  <c r="A211" i="104"/>
  <c r="A260" i="104"/>
  <c r="A309" i="104"/>
  <c r="C63" i="104"/>
  <c r="D112" i="104"/>
  <c r="D162" i="104"/>
  <c r="D211" i="104"/>
  <c r="AX170" i="102"/>
  <c r="E195" i="102"/>
  <c r="E189" i="104"/>
  <c r="AQ165" i="104"/>
  <c r="AJ165" i="105"/>
  <c r="E188" i="105"/>
  <c r="D111" i="104"/>
  <c r="A7" i="104"/>
  <c r="A64" i="104"/>
  <c r="C64" i="104"/>
  <c r="D113" i="104"/>
  <c r="D163" i="104"/>
  <c r="D212" i="104"/>
  <c r="A113" i="104"/>
  <c r="A163" i="104"/>
  <c r="A212" i="104"/>
  <c r="A261" i="104"/>
  <c r="A310" i="104"/>
  <c r="E196" i="102"/>
  <c r="BE170" i="102"/>
  <c r="AK338" i="102"/>
  <c r="AQ288" i="102"/>
  <c r="E211" i="104"/>
  <c r="D260" i="104"/>
  <c r="D309" i="104"/>
  <c r="AQ214" i="105"/>
  <c r="E238" i="105"/>
  <c r="A8" i="104"/>
  <c r="A65" i="104"/>
  <c r="D161" i="104"/>
  <c r="E243" i="102"/>
  <c r="AQ219" i="102"/>
  <c r="AK333" i="105"/>
  <c r="AQ283" i="105"/>
  <c r="AQ283" i="104"/>
  <c r="AK333" i="104"/>
  <c r="E241" i="104"/>
  <c r="BL214" i="104"/>
  <c r="E189" i="105"/>
  <c r="AQ165" i="105"/>
  <c r="AX165" i="104"/>
  <c r="E190" i="104"/>
  <c r="E239" i="105"/>
  <c r="AX214" i="105"/>
  <c r="BL170" i="102"/>
  <c r="E197" i="102"/>
  <c r="E212" i="104"/>
  <c r="D261" i="104"/>
  <c r="D310" i="104"/>
  <c r="AW283" i="104"/>
  <c r="AQ333" i="104"/>
  <c r="E242" i="104"/>
  <c r="BS214" i="104"/>
  <c r="AW283" i="105"/>
  <c r="AQ333" i="105"/>
  <c r="D210" i="104"/>
  <c r="E244" i="102"/>
  <c r="AX219" i="102"/>
  <c r="A114" i="104"/>
  <c r="A164" i="104"/>
  <c r="A213" i="104"/>
  <c r="A262" i="104"/>
  <c r="A311" i="104"/>
  <c r="C65" i="104"/>
  <c r="D114" i="104"/>
  <c r="E191" i="104"/>
  <c r="BE165" i="104"/>
  <c r="A9" i="104"/>
  <c r="A66" i="104"/>
  <c r="AW288" i="102"/>
  <c r="AQ338" i="102"/>
  <c r="E190" i="105"/>
  <c r="AX165" i="105"/>
  <c r="E245" i="102"/>
  <c r="BE219" i="102"/>
  <c r="E240" i="105"/>
  <c r="BE214" i="105"/>
  <c r="BZ214" i="104"/>
  <c r="E243" i="104"/>
  <c r="BC283" i="105"/>
  <c r="AW333" i="105"/>
  <c r="BS170" i="102"/>
  <c r="E198" i="102"/>
  <c r="BC288" i="102"/>
  <c r="AW338" i="102"/>
  <c r="BL165" i="104"/>
  <c r="E192" i="104"/>
  <c r="BC283" i="104"/>
  <c r="AW333" i="104"/>
  <c r="A115" i="104"/>
  <c r="A165" i="104"/>
  <c r="A214" i="104"/>
  <c r="A263" i="104"/>
  <c r="A312" i="104"/>
  <c r="C66" i="104"/>
  <c r="BE165" i="105"/>
  <c r="E191" i="105"/>
  <c r="A10" i="104"/>
  <c r="A11" i="104"/>
  <c r="A12" i="104"/>
  <c r="A13" i="104"/>
  <c r="A14" i="104"/>
  <c r="A15" i="104"/>
  <c r="A16" i="104"/>
  <c r="A17" i="104"/>
  <c r="A18" i="104"/>
  <c r="A19" i="104"/>
  <c r="A20" i="104"/>
  <c r="A21" i="104"/>
  <c r="A22" i="104"/>
  <c r="A23" i="104"/>
  <c r="A24" i="104"/>
  <c r="A25" i="104"/>
  <c r="A26" i="104"/>
  <c r="A27" i="104"/>
  <c r="A28" i="104"/>
  <c r="A29" i="104"/>
  <c r="A30" i="104"/>
  <c r="A31" i="104"/>
  <c r="A32" i="104"/>
  <c r="A67" i="104"/>
  <c r="D164" i="104"/>
  <c r="E210" i="104"/>
  <c r="D259" i="104"/>
  <c r="D308" i="104"/>
  <c r="E199" i="102"/>
  <c r="BZ170" i="102"/>
  <c r="E241" i="105"/>
  <c r="BL214" i="105"/>
  <c r="E192" i="105"/>
  <c r="BL165" i="105"/>
  <c r="BI288" i="102"/>
  <c r="BI338" i="102"/>
  <c r="BC338" i="102"/>
  <c r="BC333" i="105"/>
  <c r="BI283" i="105"/>
  <c r="BI333" i="105"/>
  <c r="BL219" i="102"/>
  <c r="E246" i="102"/>
  <c r="D213" i="104"/>
  <c r="D115" i="104"/>
  <c r="A116" i="104"/>
  <c r="A166" i="104"/>
  <c r="A215" i="104"/>
  <c r="A264" i="104"/>
  <c r="A313" i="104"/>
  <c r="A85" i="104"/>
  <c r="C67" i="104"/>
  <c r="BS165" i="104"/>
  <c r="E193" i="104"/>
  <c r="BI283" i="104"/>
  <c r="BI333" i="104"/>
  <c r="BC333" i="104"/>
  <c r="E244" i="104"/>
  <c r="CG214" i="104"/>
  <c r="CG170" i="102"/>
  <c r="E200" i="102"/>
  <c r="CN214" i="104"/>
  <c r="E245" i="104"/>
  <c r="BS214" i="105"/>
  <c r="E242" i="105"/>
  <c r="BZ165" i="104"/>
  <c r="E194" i="104"/>
  <c r="E247" i="102"/>
  <c r="BS219" i="102"/>
  <c r="C85" i="104"/>
  <c r="D134" i="104"/>
  <c r="D184" i="104"/>
  <c r="D233" i="104"/>
  <c r="D282" i="104"/>
  <c r="D331" i="104"/>
  <c r="A86" i="104"/>
  <c r="A134" i="104"/>
  <c r="D165" i="104"/>
  <c r="D116" i="104"/>
  <c r="D262" i="104"/>
  <c r="E213" i="104"/>
  <c r="E193" i="105"/>
  <c r="BS165" i="105"/>
  <c r="BZ165" i="105"/>
  <c r="E194" i="105"/>
  <c r="D311" i="104"/>
  <c r="CN170" i="102"/>
  <c r="E201" i="102"/>
  <c r="A184" i="104"/>
  <c r="A233" i="104"/>
  <c r="A282" i="104"/>
  <c r="A331" i="104"/>
  <c r="BZ214" i="105"/>
  <c r="E243" i="105"/>
  <c r="D166" i="104"/>
  <c r="D214" i="104"/>
  <c r="A135" i="104"/>
  <c r="C86" i="104"/>
  <c r="A87" i="104"/>
  <c r="E248" i="102"/>
  <c r="BZ219" i="102"/>
  <c r="E246" i="104"/>
  <c r="CU214" i="104"/>
  <c r="CG165" i="104"/>
  <c r="E195" i="104"/>
  <c r="A234" i="104"/>
  <c r="A283" i="104"/>
  <c r="A332" i="104"/>
  <c r="A185" i="104"/>
  <c r="D215" i="104"/>
  <c r="E247" i="104"/>
  <c r="DB214" i="104"/>
  <c r="CG214" i="105"/>
  <c r="E244" i="105"/>
  <c r="E214" i="104"/>
  <c r="D263" i="104"/>
  <c r="E196" i="104"/>
  <c r="CN165" i="104"/>
  <c r="E249" i="102"/>
  <c r="CG219" i="102"/>
  <c r="E202" i="102"/>
  <c r="F170" i="102"/>
  <c r="CU170" i="102"/>
  <c r="CG165" i="105"/>
  <c r="E195" i="105"/>
  <c r="C87" i="104"/>
  <c r="A136" i="104"/>
  <c r="A88" i="104"/>
  <c r="D135" i="104"/>
  <c r="D185" i="104"/>
  <c r="D234" i="104"/>
  <c r="D283" i="104"/>
  <c r="D332" i="104"/>
  <c r="E203" i="102"/>
  <c r="DB170" i="102"/>
  <c r="C88" i="104"/>
  <c r="A137" i="104"/>
  <c r="A89" i="104"/>
  <c r="D312" i="104"/>
  <c r="E245" i="105"/>
  <c r="CN214" i="105"/>
  <c r="D136" i="104"/>
  <c r="E248" i="104"/>
  <c r="E196" i="105"/>
  <c r="CN165" i="105"/>
  <c r="CN219" i="102"/>
  <c r="E250" i="102"/>
  <c r="CU165" i="104"/>
  <c r="E197" i="104"/>
  <c r="D264" i="104"/>
  <c r="E215" i="104"/>
  <c r="A186" i="104"/>
  <c r="A235" i="104"/>
  <c r="A284" i="104"/>
  <c r="A333" i="104"/>
  <c r="D137" i="104"/>
  <c r="E198" i="104"/>
  <c r="DB165" i="104"/>
  <c r="C89" i="104"/>
  <c r="A138" i="104"/>
  <c r="A90" i="104"/>
  <c r="E246" i="105"/>
  <c r="CU214" i="105"/>
  <c r="A187" i="104"/>
  <c r="A236" i="104"/>
  <c r="A285" i="104"/>
  <c r="A334" i="104"/>
  <c r="E197" i="105"/>
  <c r="CU165" i="105"/>
  <c r="E204" i="102"/>
  <c r="D186" i="104"/>
  <c r="D235" i="104"/>
  <c r="D284" i="104"/>
  <c r="D333" i="104"/>
  <c r="D313" i="104"/>
  <c r="E251" i="102"/>
  <c r="CU219" i="102"/>
  <c r="A188" i="104"/>
  <c r="A237" i="104"/>
  <c r="A286" i="104"/>
  <c r="A335" i="104"/>
  <c r="D138" i="104"/>
  <c r="E199" i="104"/>
  <c r="F165" i="104"/>
  <c r="E198" i="105"/>
  <c r="DB165" i="105"/>
  <c r="DB219" i="102"/>
  <c r="E252" i="102"/>
  <c r="DB214" i="105"/>
  <c r="E247" i="105"/>
  <c r="A139" i="104"/>
  <c r="A91" i="104"/>
  <c r="C90" i="104"/>
  <c r="D187" i="104"/>
  <c r="D236" i="104"/>
  <c r="D285" i="104"/>
  <c r="D334" i="104"/>
  <c r="E248" i="105"/>
  <c r="E199" i="105"/>
  <c r="F165" i="105"/>
  <c r="E253" i="102"/>
  <c r="D139" i="104"/>
  <c r="C91" i="104"/>
  <c r="A140" i="104"/>
  <c r="A92" i="104"/>
  <c r="A189" i="104"/>
  <c r="A238" i="104"/>
  <c r="A287" i="104"/>
  <c r="A336" i="104"/>
  <c r="D188" i="104"/>
  <c r="D237" i="104"/>
  <c r="D189" i="104"/>
  <c r="D238" i="104"/>
  <c r="A239" i="104"/>
  <c r="A288" i="104"/>
  <c r="A337" i="104"/>
  <c r="A190" i="104"/>
  <c r="A93" i="104"/>
  <c r="C92" i="104"/>
  <c r="A141" i="104"/>
  <c r="D140" i="104"/>
  <c r="D286" i="104"/>
  <c r="D335" i="104"/>
  <c r="A240" i="104"/>
  <c r="A289" i="104"/>
  <c r="A338" i="104"/>
  <c r="A191" i="104"/>
  <c r="D141" i="104"/>
  <c r="D287" i="104"/>
  <c r="A94" i="104"/>
  <c r="A142" i="104"/>
  <c r="C93" i="104"/>
  <c r="D190" i="104"/>
  <c r="D239" i="104"/>
  <c r="A95" i="104"/>
  <c r="C94" i="104"/>
  <c r="A143" i="104"/>
  <c r="D336" i="104"/>
  <c r="D191" i="104"/>
  <c r="D288" i="104"/>
  <c r="D142" i="104"/>
  <c r="A192" i="104"/>
  <c r="A241" i="104"/>
  <c r="A290" i="104"/>
  <c r="A339" i="104"/>
  <c r="D143" i="104"/>
  <c r="A96" i="104"/>
  <c r="C95" i="104"/>
  <c r="A144" i="104"/>
  <c r="D192" i="104"/>
  <c r="D240" i="104"/>
  <c r="D337" i="104"/>
  <c r="A193" i="104"/>
  <c r="A242" i="104"/>
  <c r="A291" i="104"/>
  <c r="A340" i="104"/>
  <c r="A194" i="104"/>
  <c r="A243" i="104"/>
  <c r="A292" i="104"/>
  <c r="A341" i="104"/>
  <c r="D144" i="104"/>
  <c r="C96" i="104"/>
  <c r="A145" i="104"/>
  <c r="A97" i="104"/>
  <c r="D193" i="104"/>
  <c r="D289" i="104"/>
  <c r="D241" i="104"/>
  <c r="D338" i="104"/>
  <c r="D194" i="104"/>
  <c r="D242" i="104"/>
  <c r="A146" i="104"/>
  <c r="A98" i="104"/>
  <c r="C97" i="104"/>
  <c r="D290" i="104"/>
  <c r="A195" i="104"/>
  <c r="A244" i="104"/>
  <c r="A293" i="104"/>
  <c r="A342" i="104"/>
  <c r="D145" i="104"/>
  <c r="D195" i="104"/>
  <c r="D339" i="104"/>
  <c r="D146" i="104"/>
  <c r="A196" i="104"/>
  <c r="A245" i="104"/>
  <c r="A294" i="104"/>
  <c r="A343" i="104"/>
  <c r="D243" i="104"/>
  <c r="C98" i="104"/>
  <c r="A147" i="104"/>
  <c r="A99" i="104"/>
  <c r="D291" i="104"/>
  <c r="D244" i="104"/>
  <c r="D340" i="104"/>
  <c r="D196" i="104"/>
  <c r="A148" i="104"/>
  <c r="A100" i="104"/>
  <c r="C99" i="104"/>
  <c r="A197" i="104"/>
  <c r="A246" i="104"/>
  <c r="A295" i="104"/>
  <c r="A344" i="104"/>
  <c r="D292" i="104"/>
  <c r="D147" i="104"/>
  <c r="D197" i="104"/>
  <c r="D293" i="104"/>
  <c r="D341" i="104"/>
  <c r="D245" i="104"/>
  <c r="D148" i="104"/>
  <c r="A101" i="104"/>
  <c r="C100" i="104"/>
  <c r="A149" i="104"/>
  <c r="A247" i="104"/>
  <c r="A296" i="104"/>
  <c r="A345" i="104"/>
  <c r="A198" i="104"/>
  <c r="D342" i="104"/>
  <c r="D149" i="104"/>
  <c r="D294" i="104"/>
  <c r="A199" i="104"/>
  <c r="A248" i="104"/>
  <c r="A297" i="104"/>
  <c r="A346" i="104"/>
  <c r="A150" i="104"/>
  <c r="C101" i="104"/>
  <c r="A102" i="104"/>
  <c r="D198" i="104"/>
  <c r="D246" i="104"/>
  <c r="D150" i="104"/>
  <c r="D343" i="104"/>
  <c r="D199" i="104"/>
  <c r="C102" i="104"/>
  <c r="A103" i="104"/>
  <c r="A151" i="104"/>
  <c r="A200" i="104"/>
  <c r="A249" i="104"/>
  <c r="A298" i="104"/>
  <c r="A347" i="104"/>
  <c r="D247" i="104"/>
  <c r="D295" i="104"/>
  <c r="A250" i="104"/>
  <c r="A299" i="104"/>
  <c r="A348" i="104"/>
  <c r="A201" i="104"/>
  <c r="A152" i="104"/>
  <c r="A104" i="104"/>
  <c r="C103" i="104"/>
  <c r="D344" i="104"/>
  <c r="D151" i="104"/>
  <c r="D248" i="104"/>
  <c r="D200" i="104"/>
  <c r="D296" i="104"/>
  <c r="D201" i="104"/>
  <c r="D345" i="104"/>
  <c r="D249" i="104"/>
  <c r="D297" i="104"/>
  <c r="D152" i="104"/>
  <c r="A105" i="104"/>
  <c r="C104" i="104"/>
  <c r="A153" i="104"/>
  <c r="A202" i="104"/>
  <c r="A251" i="104"/>
  <c r="A300" i="104"/>
  <c r="A349" i="104"/>
  <c r="D346" i="104"/>
  <c r="D298" i="104"/>
  <c r="A203" i="104"/>
  <c r="A252" i="104"/>
  <c r="A301" i="104"/>
  <c r="A350" i="104"/>
  <c r="D202" i="104"/>
  <c r="D153" i="104"/>
  <c r="A154" i="104"/>
  <c r="A106" i="104"/>
  <c r="C105" i="104"/>
  <c r="D250" i="104"/>
  <c r="D347" i="104"/>
  <c r="A107" i="104"/>
  <c r="C106" i="104"/>
  <c r="A155" i="104"/>
  <c r="D203" i="104"/>
  <c r="A204" i="104"/>
  <c r="A253" i="104"/>
  <c r="A302" i="104"/>
  <c r="A351" i="104"/>
  <c r="D251" i="104"/>
  <c r="D154" i="104"/>
  <c r="D299" i="104"/>
  <c r="D204" i="104"/>
  <c r="D155" i="104"/>
  <c r="C107" i="104"/>
  <c r="A156" i="104"/>
  <c r="D252" i="104"/>
  <c r="D300" i="104"/>
  <c r="D348" i="104"/>
  <c r="A254" i="104"/>
  <c r="A303" i="104"/>
  <c r="A352" i="104"/>
  <c r="A205" i="104"/>
  <c r="D301" i="104"/>
  <c r="A206" i="104"/>
  <c r="A255" i="104"/>
  <c r="A304" i="104"/>
  <c r="A353" i="104"/>
  <c r="D253" i="104"/>
  <c r="D156" i="104"/>
  <c r="D205" i="104"/>
  <c r="D349" i="104"/>
  <c r="D206" i="104"/>
  <c r="D254" i="104"/>
  <c r="D302" i="104"/>
  <c r="D350" i="104"/>
  <c r="D255" i="104"/>
  <c r="D303" i="104"/>
  <c r="D351" i="104"/>
  <c r="D304" i="104"/>
  <c r="D352" i="104"/>
  <c r="D353" i="104"/>
  <c r="AK288" i="101"/>
  <c r="AE338" i="101"/>
  <c r="V219" i="101"/>
  <c r="AC170" i="101"/>
  <c r="A67" i="101"/>
  <c r="A5" i="101"/>
  <c r="A5" i="105"/>
  <c r="A62" i="105"/>
  <c r="A70" i="102"/>
  <c r="A8" i="102"/>
  <c r="C69" i="102"/>
  <c r="D118" i="102"/>
  <c r="D168" i="102"/>
  <c r="D217" i="102"/>
  <c r="A118" i="102"/>
  <c r="A168" i="102"/>
  <c r="A217" i="102"/>
  <c r="A266" i="102"/>
  <c r="A315" i="102"/>
  <c r="C68" i="102"/>
  <c r="D117" i="102"/>
  <c r="D167" i="102"/>
  <c r="D216" i="102"/>
  <c r="A117" i="102"/>
  <c r="A167" i="102"/>
  <c r="A216" i="102"/>
  <c r="A265" i="102"/>
  <c r="A314" i="102"/>
  <c r="A67" i="102"/>
  <c r="AJ170" i="101"/>
  <c r="E193" i="101"/>
  <c r="E241" i="101"/>
  <c r="AC219" i="101"/>
  <c r="AQ288" i="101"/>
  <c r="AK338" i="101"/>
  <c r="A68" i="101"/>
  <c r="A6" i="101"/>
  <c r="C67" i="101"/>
  <c r="D116" i="101"/>
  <c r="D166" i="101"/>
  <c r="D215" i="101"/>
  <c r="A116" i="101"/>
  <c r="A166" i="101"/>
  <c r="A215" i="101"/>
  <c r="A264" i="101"/>
  <c r="A313" i="101"/>
  <c r="A111" i="105"/>
  <c r="A161" i="105"/>
  <c r="A210" i="105"/>
  <c r="A259" i="105"/>
  <c r="A308" i="105"/>
  <c r="C62" i="105"/>
  <c r="D111" i="105"/>
  <c r="D161" i="105"/>
  <c r="D210" i="105"/>
  <c r="A6" i="105"/>
  <c r="A63" i="105"/>
  <c r="A116" i="102"/>
  <c r="A166" i="102"/>
  <c r="A215" i="102"/>
  <c r="A264" i="102"/>
  <c r="A313" i="102"/>
  <c r="C67" i="102"/>
  <c r="D116" i="102"/>
  <c r="D166" i="102"/>
  <c r="D215" i="102"/>
  <c r="E216" i="102"/>
  <c r="D265" i="102"/>
  <c r="D314" i="102"/>
  <c r="D266" i="102"/>
  <c r="D315" i="102"/>
  <c r="E217" i="102"/>
  <c r="A9" i="102"/>
  <c r="A71" i="102"/>
  <c r="C70" i="102"/>
  <c r="D119" i="102"/>
  <c r="D169" i="102"/>
  <c r="D218" i="102"/>
  <c r="A119" i="102"/>
  <c r="A169" i="102"/>
  <c r="A218" i="102"/>
  <c r="A267" i="102"/>
  <c r="A316" i="102"/>
  <c r="AW288" i="101"/>
  <c r="AQ338" i="101"/>
  <c r="E242" i="101"/>
  <c r="AJ219" i="101"/>
  <c r="AQ170" i="101"/>
  <c r="E194" i="101"/>
  <c r="E215" i="101"/>
  <c r="D264" i="101"/>
  <c r="D313" i="101"/>
  <c r="A7" i="101"/>
  <c r="A69" i="101"/>
  <c r="C68" i="101"/>
  <c r="D117" i="101"/>
  <c r="D167" i="101"/>
  <c r="D216" i="101"/>
  <c r="A117" i="101"/>
  <c r="A167" i="101"/>
  <c r="A216" i="101"/>
  <c r="A265" i="101"/>
  <c r="A314" i="101"/>
  <c r="C63" i="105"/>
  <c r="A112" i="105"/>
  <c r="A162" i="105"/>
  <c r="A211" i="105"/>
  <c r="A260" i="105"/>
  <c r="A309" i="105"/>
  <c r="A7" i="105"/>
  <c r="A64" i="105"/>
  <c r="E210" i="105"/>
  <c r="D259" i="105"/>
  <c r="D308" i="105"/>
  <c r="A120" i="102"/>
  <c r="A170" i="102"/>
  <c r="A219" i="102"/>
  <c r="A268" i="102"/>
  <c r="A317" i="102"/>
  <c r="C71" i="102"/>
  <c r="A10" i="102"/>
  <c r="A72" i="102"/>
  <c r="D267" i="102"/>
  <c r="D316" i="102"/>
  <c r="E218" i="102"/>
  <c r="E215" i="102"/>
  <c r="D264" i="102"/>
  <c r="D313" i="102"/>
  <c r="AX170" i="101"/>
  <c r="E195" i="101"/>
  <c r="AQ219" i="101"/>
  <c r="E243" i="101"/>
  <c r="BC288" i="101"/>
  <c r="AW338" i="101"/>
  <c r="D265" i="101"/>
  <c r="D314" i="101"/>
  <c r="E216" i="101"/>
  <c r="A118" i="101"/>
  <c r="A168" i="101"/>
  <c r="A217" i="101"/>
  <c r="A266" i="101"/>
  <c r="A315" i="101"/>
  <c r="C69" i="101"/>
  <c r="A70" i="101"/>
  <c r="A8" i="101"/>
  <c r="C64" i="105"/>
  <c r="D113" i="105"/>
  <c r="D163" i="105"/>
  <c r="D212" i="105"/>
  <c r="A113" i="105"/>
  <c r="A163" i="105"/>
  <c r="A212" i="105"/>
  <c r="A261" i="105"/>
  <c r="A310" i="105"/>
  <c r="A65" i="105"/>
  <c r="A8" i="105"/>
  <c r="D112" i="105"/>
  <c r="C72" i="102"/>
  <c r="A121" i="102"/>
  <c r="A171" i="102"/>
  <c r="A220" i="102"/>
  <c r="A269" i="102"/>
  <c r="A318" i="102"/>
  <c r="A73" i="102"/>
  <c r="A11" i="102"/>
  <c r="D120" i="102"/>
  <c r="D170" i="102"/>
  <c r="D219" i="102"/>
  <c r="BC338" i="101"/>
  <c r="BI288" i="101"/>
  <c r="BI338" i="101"/>
  <c r="E244" i="101"/>
  <c r="AX219" i="101"/>
  <c r="E196" i="101"/>
  <c r="BE170" i="101"/>
  <c r="A9" i="101"/>
  <c r="A71" i="101"/>
  <c r="A119" i="101"/>
  <c r="A169" i="101"/>
  <c r="A218" i="101"/>
  <c r="A267" i="101"/>
  <c r="A316" i="101"/>
  <c r="C70" i="101"/>
  <c r="D119" i="101"/>
  <c r="D169" i="101"/>
  <c r="D218" i="101"/>
  <c r="D118" i="101"/>
  <c r="D168" i="101"/>
  <c r="D217" i="101"/>
  <c r="A66" i="105"/>
  <c r="A9" i="105"/>
  <c r="A114" i="105"/>
  <c r="A164" i="105"/>
  <c r="A213" i="105"/>
  <c r="A262" i="105"/>
  <c r="A311" i="105"/>
  <c r="C65" i="105"/>
  <c r="D162" i="105"/>
  <c r="E212" i="105"/>
  <c r="D261" i="105"/>
  <c r="D310" i="105"/>
  <c r="C73" i="102"/>
  <c r="D122" i="102"/>
  <c r="D172" i="102"/>
  <c r="D221" i="102"/>
  <c r="A122" i="102"/>
  <c r="A172" i="102"/>
  <c r="A221" i="102"/>
  <c r="A270" i="102"/>
  <c r="A319" i="102"/>
  <c r="D268" i="102"/>
  <c r="D317" i="102"/>
  <c r="E219" i="102"/>
  <c r="A12" i="102"/>
  <c r="A74" i="102"/>
  <c r="D121" i="102"/>
  <c r="E245" i="101"/>
  <c r="BE219" i="101"/>
  <c r="BL170" i="101"/>
  <c r="E197" i="101"/>
  <c r="D266" i="101"/>
  <c r="D315" i="101"/>
  <c r="E217" i="101"/>
  <c r="E218" i="101"/>
  <c r="D267" i="101"/>
  <c r="D316" i="101"/>
  <c r="A120" i="101"/>
  <c r="A170" i="101"/>
  <c r="A219" i="101"/>
  <c r="A268" i="101"/>
  <c r="A317" i="101"/>
  <c r="C71" i="101"/>
  <c r="A72" i="101"/>
  <c r="A10" i="101"/>
  <c r="A67" i="105"/>
  <c r="A10" i="105"/>
  <c r="A11" i="105"/>
  <c r="A12" i="105"/>
  <c r="A13" i="105"/>
  <c r="A14" i="105"/>
  <c r="A15" i="105"/>
  <c r="A16" i="105"/>
  <c r="A17" i="105"/>
  <c r="A18" i="105"/>
  <c r="A19" i="105"/>
  <c r="A20" i="105"/>
  <c r="A21" i="105"/>
  <c r="A22" i="105"/>
  <c r="A23" i="105"/>
  <c r="A24" i="105"/>
  <c r="A25" i="105"/>
  <c r="A26" i="105"/>
  <c r="A27" i="105"/>
  <c r="A28" i="105"/>
  <c r="A29" i="105"/>
  <c r="A30" i="105"/>
  <c r="A31" i="105"/>
  <c r="A32" i="105"/>
  <c r="A115" i="105"/>
  <c r="A165" i="105"/>
  <c r="A214" i="105"/>
  <c r="A263" i="105"/>
  <c r="A312" i="105"/>
  <c r="C66" i="105"/>
  <c r="D115" i="105"/>
  <c r="D165" i="105"/>
  <c r="D214" i="105"/>
  <c r="D211" i="105"/>
  <c r="D114" i="105"/>
  <c r="A123" i="102"/>
  <c r="A173" i="102"/>
  <c r="A222" i="102"/>
  <c r="A271" i="102"/>
  <c r="A320" i="102"/>
  <c r="C74" i="102"/>
  <c r="A75" i="102"/>
  <c r="A13" i="102"/>
  <c r="E221" i="102"/>
  <c r="D270" i="102"/>
  <c r="D319" i="102"/>
  <c r="D171" i="102"/>
  <c r="BS170" i="101"/>
  <c r="E198" i="101"/>
  <c r="E246" i="101"/>
  <c r="BL219" i="101"/>
  <c r="A11" i="101"/>
  <c r="A73" i="101"/>
  <c r="C72" i="101"/>
  <c r="A121" i="101"/>
  <c r="A171" i="101"/>
  <c r="A220" i="101"/>
  <c r="A269" i="101"/>
  <c r="A318" i="101"/>
  <c r="D120" i="101"/>
  <c r="D260" i="105"/>
  <c r="D309" i="105"/>
  <c r="E211" i="105"/>
  <c r="D164" i="105"/>
  <c r="D263" i="105"/>
  <c r="D312" i="105"/>
  <c r="E214" i="105"/>
  <c r="A85" i="105"/>
  <c r="A116" i="105"/>
  <c r="A166" i="105"/>
  <c r="A215" i="105"/>
  <c r="A264" i="105"/>
  <c r="A313" i="105"/>
  <c r="C67" i="105"/>
  <c r="D220" i="102"/>
  <c r="A14" i="102"/>
  <c r="A76" i="102"/>
  <c r="C75" i="102"/>
  <c r="D124" i="102"/>
  <c r="D174" i="102"/>
  <c r="D223" i="102"/>
  <c r="A124" i="102"/>
  <c r="A174" i="102"/>
  <c r="A223" i="102"/>
  <c r="A272" i="102"/>
  <c r="A321" i="102"/>
  <c r="D123" i="102"/>
  <c r="BS219" i="101"/>
  <c r="E247" i="101"/>
  <c r="E199" i="101"/>
  <c r="BZ170" i="101"/>
  <c r="D170" i="101"/>
  <c r="D121" i="101"/>
  <c r="D171" i="101"/>
  <c r="D220" i="101"/>
  <c r="C73" i="101"/>
  <c r="A122" i="101"/>
  <c r="A172" i="101"/>
  <c r="A221" i="101"/>
  <c r="A270" i="101"/>
  <c r="A319" i="101"/>
  <c r="A12" i="101"/>
  <c r="A74" i="101"/>
  <c r="C85" i="105"/>
  <c r="D134" i="105"/>
  <c r="D184" i="105"/>
  <c r="D233" i="105"/>
  <c r="D282" i="105"/>
  <c r="D331" i="105"/>
  <c r="A134" i="105"/>
  <c r="A86" i="105"/>
  <c r="D116" i="105"/>
  <c r="D213" i="105"/>
  <c r="A77" i="102"/>
  <c r="A15" i="102"/>
  <c r="A16" i="102"/>
  <c r="A17" i="102"/>
  <c r="A18" i="102"/>
  <c r="A19" i="102"/>
  <c r="A20" i="102"/>
  <c r="A21" i="102"/>
  <c r="A22" i="102"/>
  <c r="A23" i="102"/>
  <c r="A24" i="102"/>
  <c r="A25" i="102"/>
  <c r="A26" i="102"/>
  <c r="A27" i="102"/>
  <c r="A28" i="102"/>
  <c r="A29" i="102"/>
  <c r="A30" i="102"/>
  <c r="A31" i="102"/>
  <c r="A32" i="102"/>
  <c r="A33" i="102"/>
  <c r="A34" i="102"/>
  <c r="A35" i="102"/>
  <c r="A36" i="102"/>
  <c r="A37" i="102"/>
  <c r="D173" i="102"/>
  <c r="D272" i="102"/>
  <c r="D321" i="102"/>
  <c r="E223" i="102"/>
  <c r="A125" i="102"/>
  <c r="A175" i="102"/>
  <c r="A224" i="102"/>
  <c r="A273" i="102"/>
  <c r="A322" i="102"/>
  <c r="C76" i="102"/>
  <c r="E220" i="102"/>
  <c r="D269" i="102"/>
  <c r="D318" i="102"/>
  <c r="CG170" i="101"/>
  <c r="E200" i="101"/>
  <c r="E248" i="101"/>
  <c r="BZ219" i="101"/>
  <c r="D122" i="101"/>
  <c r="D172" i="101"/>
  <c r="D221" i="101"/>
  <c r="A75" i="101"/>
  <c r="A13" i="101"/>
  <c r="E220" i="101"/>
  <c r="D269" i="101"/>
  <c r="D318" i="101"/>
  <c r="C74" i="101"/>
  <c r="D123" i="101"/>
  <c r="D173" i="101"/>
  <c r="D222" i="101"/>
  <c r="A123" i="101"/>
  <c r="A173" i="101"/>
  <c r="A222" i="101"/>
  <c r="A271" i="101"/>
  <c r="A320" i="101"/>
  <c r="D219" i="101"/>
  <c r="E213" i="105"/>
  <c r="D262" i="105"/>
  <c r="A135" i="105"/>
  <c r="A87" i="105"/>
  <c r="C86" i="105"/>
  <c r="D135" i="105"/>
  <c r="D185" i="105"/>
  <c r="D234" i="105"/>
  <c r="D283" i="105"/>
  <c r="D332" i="105"/>
  <c r="A184" i="105"/>
  <c r="A233" i="105"/>
  <c r="A282" i="105"/>
  <c r="A331" i="105"/>
  <c r="D166" i="105"/>
  <c r="D222" i="102"/>
  <c r="D125" i="102"/>
  <c r="A90" i="102"/>
  <c r="C77" i="102"/>
  <c r="D126" i="102"/>
  <c r="D176" i="102"/>
  <c r="D225" i="102"/>
  <c r="A126" i="102"/>
  <c r="A176" i="102"/>
  <c r="A225" i="102"/>
  <c r="A274" i="102"/>
  <c r="A323" i="102"/>
  <c r="CG219" i="101"/>
  <c r="E249" i="101"/>
  <c r="E201" i="101"/>
  <c r="CN170" i="101"/>
  <c r="D268" i="101"/>
  <c r="D317" i="101"/>
  <c r="E219" i="101"/>
  <c r="A124" i="101"/>
  <c r="A174" i="101"/>
  <c r="A223" i="101"/>
  <c r="A272" i="101"/>
  <c r="A321" i="101"/>
  <c r="C75" i="101"/>
  <c r="D271" i="101"/>
  <c r="D320" i="101"/>
  <c r="E222" i="101"/>
  <c r="A76" i="101"/>
  <c r="A14" i="101"/>
  <c r="E221" i="101"/>
  <c r="D270" i="101"/>
  <c r="D319" i="101"/>
  <c r="D215" i="105"/>
  <c r="A136" i="105"/>
  <c r="A88" i="105"/>
  <c r="C87" i="105"/>
  <c r="A234" i="105"/>
  <c r="A283" i="105"/>
  <c r="A332" i="105"/>
  <c r="A185" i="105"/>
  <c r="D311" i="105"/>
  <c r="D175" i="102"/>
  <c r="E225" i="102"/>
  <c r="D274" i="102"/>
  <c r="D323" i="102"/>
  <c r="A91" i="102"/>
  <c r="C90" i="102"/>
  <c r="D139" i="102"/>
  <c r="D189" i="102"/>
  <c r="D238" i="102"/>
  <c r="D287" i="102"/>
  <c r="D336" i="102"/>
  <c r="A139" i="102"/>
  <c r="E222" i="102"/>
  <c r="D271" i="102"/>
  <c r="E202" i="101"/>
  <c r="F170" i="101"/>
  <c r="CU170" i="101"/>
  <c r="E250" i="101"/>
  <c r="CN219" i="101"/>
  <c r="A15" i="101"/>
  <c r="A16" i="101"/>
  <c r="A17" i="101"/>
  <c r="A18" i="101"/>
  <c r="A19" i="101"/>
  <c r="A20" i="101"/>
  <c r="A21" i="101"/>
  <c r="A22" i="101"/>
  <c r="A23" i="101"/>
  <c r="A24" i="101"/>
  <c r="A25" i="101"/>
  <c r="A26" i="101"/>
  <c r="A27" i="101"/>
  <c r="A28" i="101"/>
  <c r="A29" i="101"/>
  <c r="A30" i="101"/>
  <c r="A31" i="101"/>
  <c r="A32" i="101"/>
  <c r="A33" i="101"/>
  <c r="A34" i="101"/>
  <c r="A35" i="101"/>
  <c r="A36" i="101"/>
  <c r="A37" i="101"/>
  <c r="A77" i="101"/>
  <c r="A125" i="101"/>
  <c r="A175" i="101"/>
  <c r="A224" i="101"/>
  <c r="A273" i="101"/>
  <c r="A322" i="101"/>
  <c r="C76" i="101"/>
  <c r="D125" i="101"/>
  <c r="D175" i="101"/>
  <c r="D224" i="101"/>
  <c r="D124" i="101"/>
  <c r="D264" i="105"/>
  <c r="E215" i="105"/>
  <c r="A235" i="105"/>
  <c r="A284" i="105"/>
  <c r="A333" i="105"/>
  <c r="A186" i="105"/>
  <c r="D136" i="105"/>
  <c r="A137" i="105"/>
  <c r="C88" i="105"/>
  <c r="A89" i="105"/>
  <c r="A140" i="102"/>
  <c r="A92" i="102"/>
  <c r="C91" i="102"/>
  <c r="D320" i="102"/>
  <c r="A189" i="102"/>
  <c r="A238" i="102"/>
  <c r="A287" i="102"/>
  <c r="A336" i="102"/>
  <c r="D224" i="102"/>
  <c r="CU219" i="101"/>
  <c r="E251" i="101"/>
  <c r="E203" i="101"/>
  <c r="DB170" i="101"/>
  <c r="D174" i="101"/>
  <c r="E224" i="101"/>
  <c r="D273" i="101"/>
  <c r="D322" i="101"/>
  <c r="A126" i="101"/>
  <c r="A176" i="101"/>
  <c r="A225" i="101"/>
  <c r="A274" i="101"/>
  <c r="A323" i="101"/>
  <c r="A90" i="101"/>
  <c r="C77" i="101"/>
  <c r="D186" i="105"/>
  <c r="D137" i="105"/>
  <c r="A187" i="105"/>
  <c r="A236" i="105"/>
  <c r="A285" i="105"/>
  <c r="A334" i="105"/>
  <c r="D313" i="105"/>
  <c r="C89" i="105"/>
  <c r="A138" i="105"/>
  <c r="A90" i="105"/>
  <c r="D273" i="102"/>
  <c r="E224" i="102"/>
  <c r="A190" i="102"/>
  <c r="A239" i="102"/>
  <c r="A288" i="102"/>
  <c r="A337" i="102"/>
  <c r="D140" i="102"/>
  <c r="A141" i="102"/>
  <c r="C92" i="102"/>
  <c r="A93" i="102"/>
  <c r="E204" i="101"/>
  <c r="DB219" i="101"/>
  <c r="E252" i="101"/>
  <c r="D126" i="101"/>
  <c r="A91" i="101"/>
  <c r="A139" i="101"/>
  <c r="C90" i="101"/>
  <c r="D139" i="101"/>
  <c r="D189" i="101"/>
  <c r="D238" i="101"/>
  <c r="D287" i="101"/>
  <c r="D336" i="101"/>
  <c r="D223" i="101"/>
  <c r="D138" i="105"/>
  <c r="A91" i="105"/>
  <c r="C90" i="105"/>
  <c r="A139" i="105"/>
  <c r="D187" i="105"/>
  <c r="D235" i="105"/>
  <c r="D284" i="105"/>
  <c r="D333" i="105"/>
  <c r="A237" i="105"/>
  <c r="A286" i="105"/>
  <c r="A335" i="105"/>
  <c r="A188" i="105"/>
  <c r="D190" i="102"/>
  <c r="C93" i="102"/>
  <c r="A94" i="102"/>
  <c r="A142" i="102"/>
  <c r="D141" i="102"/>
  <c r="D322" i="102"/>
  <c r="A191" i="102"/>
  <c r="A240" i="102"/>
  <c r="A289" i="102"/>
  <c r="A338" i="102"/>
  <c r="E253" i="101"/>
  <c r="E223" i="101"/>
  <c r="D272" i="101"/>
  <c r="A238" i="101"/>
  <c r="A287" i="101"/>
  <c r="A336" i="101"/>
  <c r="A189" i="101"/>
  <c r="A92" i="101"/>
  <c r="C91" i="101"/>
  <c r="D140" i="101"/>
  <c r="D190" i="101"/>
  <c r="D239" i="101"/>
  <c r="D288" i="101"/>
  <c r="D337" i="101"/>
  <c r="A140" i="101"/>
  <c r="D176" i="101"/>
  <c r="D236" i="105"/>
  <c r="A189" i="105"/>
  <c r="A238" i="105"/>
  <c r="A287" i="105"/>
  <c r="A336" i="105"/>
  <c r="D188" i="105"/>
  <c r="D139" i="105"/>
  <c r="A92" i="105"/>
  <c r="C91" i="105"/>
  <c r="A140" i="105"/>
  <c r="D142" i="102"/>
  <c r="D191" i="102"/>
  <c r="A241" i="102"/>
  <c r="A290" i="102"/>
  <c r="A339" i="102"/>
  <c r="A192" i="102"/>
  <c r="C94" i="102"/>
  <c r="A95" i="102"/>
  <c r="A143" i="102"/>
  <c r="D239" i="102"/>
  <c r="D288" i="102"/>
  <c r="D337" i="102"/>
  <c r="A141" i="101"/>
  <c r="A93" i="101"/>
  <c r="C92" i="101"/>
  <c r="A190" i="101"/>
  <c r="A239" i="101"/>
  <c r="A288" i="101"/>
  <c r="A337" i="101"/>
  <c r="D321" i="101"/>
  <c r="D225" i="101"/>
  <c r="D285" i="105"/>
  <c r="A239" i="105"/>
  <c r="A288" i="105"/>
  <c r="A337" i="105"/>
  <c r="A190" i="105"/>
  <c r="D140" i="105"/>
  <c r="A93" i="105"/>
  <c r="A141" i="105"/>
  <c r="C92" i="105"/>
  <c r="D237" i="105"/>
  <c r="D189" i="105"/>
  <c r="A144" i="102"/>
  <c r="A96" i="102"/>
  <c r="C95" i="102"/>
  <c r="D192" i="102"/>
  <c r="D143" i="102"/>
  <c r="A242" i="102"/>
  <c r="A291" i="102"/>
  <c r="A340" i="102"/>
  <c r="A193" i="102"/>
  <c r="D240" i="102"/>
  <c r="A191" i="101"/>
  <c r="A240" i="101"/>
  <c r="A289" i="101"/>
  <c r="A338" i="101"/>
  <c r="D141" i="101"/>
  <c r="E225" i="101"/>
  <c r="D274" i="101"/>
  <c r="A94" i="101"/>
  <c r="A142" i="101"/>
  <c r="C93" i="101"/>
  <c r="D286" i="105"/>
  <c r="D334" i="105"/>
  <c r="D141" i="105"/>
  <c r="A240" i="105"/>
  <c r="A289" i="105"/>
  <c r="A338" i="105"/>
  <c r="A191" i="105"/>
  <c r="C93" i="105"/>
  <c r="A142" i="105"/>
  <c r="A94" i="105"/>
  <c r="D238" i="105"/>
  <c r="D190" i="105"/>
  <c r="A243" i="102"/>
  <c r="A292" i="102"/>
  <c r="A341" i="102"/>
  <c r="A194" i="102"/>
  <c r="D193" i="102"/>
  <c r="D241" i="102"/>
  <c r="D144" i="102"/>
  <c r="D289" i="102"/>
  <c r="C96" i="102"/>
  <c r="A145" i="102"/>
  <c r="A97" i="102"/>
  <c r="D323" i="101"/>
  <c r="D142" i="101"/>
  <c r="A241" i="101"/>
  <c r="A290" i="101"/>
  <c r="A339" i="101"/>
  <c r="A192" i="101"/>
  <c r="A95" i="101"/>
  <c r="C94" i="101"/>
  <c r="A143" i="101"/>
  <c r="D191" i="101"/>
  <c r="D287" i="105"/>
  <c r="D142" i="105"/>
  <c r="D335" i="105"/>
  <c r="A95" i="105"/>
  <c r="A143" i="105"/>
  <c r="C94" i="105"/>
  <c r="D239" i="105"/>
  <c r="D191" i="105"/>
  <c r="A241" i="105"/>
  <c r="A290" i="105"/>
  <c r="A339" i="105"/>
  <c r="A192" i="105"/>
  <c r="D242" i="102"/>
  <c r="D290" i="102"/>
  <c r="A98" i="102"/>
  <c r="C97" i="102"/>
  <c r="A146" i="102"/>
  <c r="D338" i="102"/>
  <c r="A195" i="102"/>
  <c r="A244" i="102"/>
  <c r="A293" i="102"/>
  <c r="A342" i="102"/>
  <c r="D194" i="102"/>
  <c r="D145" i="102"/>
  <c r="D143" i="101"/>
  <c r="A242" i="101"/>
  <c r="A291" i="101"/>
  <c r="A340" i="101"/>
  <c r="A193" i="101"/>
  <c r="D192" i="101"/>
  <c r="A144" i="101"/>
  <c r="A96" i="101"/>
  <c r="C95" i="101"/>
  <c r="D240" i="101"/>
  <c r="D289" i="101"/>
  <c r="D338" i="101"/>
  <c r="D192" i="105"/>
  <c r="A242" i="105"/>
  <c r="A291" i="105"/>
  <c r="A340" i="105"/>
  <c r="A193" i="105"/>
  <c r="D143" i="105"/>
  <c r="D240" i="105"/>
  <c r="A144" i="105"/>
  <c r="A96" i="105"/>
  <c r="C95" i="105"/>
  <c r="D288" i="105"/>
  <c r="D336" i="105"/>
  <c r="D339" i="102"/>
  <c r="A99" i="102"/>
  <c r="C98" i="102"/>
  <c r="A147" i="102"/>
  <c r="D195" i="102"/>
  <c r="D243" i="102"/>
  <c r="A196" i="102"/>
  <c r="A245" i="102"/>
  <c r="A294" i="102"/>
  <c r="A343" i="102"/>
  <c r="D146" i="102"/>
  <c r="D291" i="102"/>
  <c r="A243" i="101"/>
  <c r="A292" i="101"/>
  <c r="A341" i="101"/>
  <c r="A194" i="101"/>
  <c r="D241" i="101"/>
  <c r="D144" i="101"/>
  <c r="D193" i="101"/>
  <c r="C96" i="101"/>
  <c r="A145" i="101"/>
  <c r="A97" i="101"/>
  <c r="A243" i="105"/>
  <c r="A292" i="105"/>
  <c r="A341" i="105"/>
  <c r="A194" i="105"/>
  <c r="D193" i="105"/>
  <c r="D337" i="105"/>
  <c r="D241" i="105"/>
  <c r="D289" i="105"/>
  <c r="D144" i="105"/>
  <c r="A145" i="105"/>
  <c r="A97" i="105"/>
  <c r="C96" i="105"/>
  <c r="A197" i="102"/>
  <c r="A246" i="102"/>
  <c r="A295" i="102"/>
  <c r="A344" i="102"/>
  <c r="D340" i="102"/>
  <c r="D292" i="102"/>
  <c r="A100" i="102"/>
  <c r="A148" i="102"/>
  <c r="C99" i="102"/>
  <c r="D147" i="102"/>
  <c r="D196" i="102"/>
  <c r="D244" i="102"/>
  <c r="A98" i="101"/>
  <c r="A146" i="101"/>
  <c r="C97" i="101"/>
  <c r="D242" i="101"/>
  <c r="A195" i="101"/>
  <c r="A244" i="101"/>
  <c r="A293" i="101"/>
  <c r="A342" i="101"/>
  <c r="D145" i="101"/>
  <c r="D290" i="101"/>
  <c r="D194" i="101"/>
  <c r="D194" i="105"/>
  <c r="D242" i="105"/>
  <c r="A98" i="105"/>
  <c r="C97" i="105"/>
  <c r="A146" i="105"/>
  <c r="A195" i="105"/>
  <c r="A244" i="105"/>
  <c r="A293" i="105"/>
  <c r="A342" i="105"/>
  <c r="D145" i="105"/>
  <c r="D338" i="105"/>
  <c r="D290" i="105"/>
  <c r="D293" i="102"/>
  <c r="D148" i="102"/>
  <c r="A198" i="102"/>
  <c r="A247" i="102"/>
  <c r="A296" i="102"/>
  <c r="A345" i="102"/>
  <c r="D197" i="102"/>
  <c r="D341" i="102"/>
  <c r="D245" i="102"/>
  <c r="A101" i="102"/>
  <c r="C100" i="102"/>
  <c r="A149" i="102"/>
  <c r="D195" i="101"/>
  <c r="D291" i="101"/>
  <c r="D339" i="101"/>
  <c r="D243" i="101"/>
  <c r="D146" i="101"/>
  <c r="A196" i="101"/>
  <c r="A245" i="101"/>
  <c r="A294" i="101"/>
  <c r="A343" i="101"/>
  <c r="A99" i="101"/>
  <c r="A147" i="101"/>
  <c r="C98" i="101"/>
  <c r="D195" i="105"/>
  <c r="D339" i="105"/>
  <c r="A196" i="105"/>
  <c r="A245" i="105"/>
  <c r="A294" i="105"/>
  <c r="A343" i="105"/>
  <c r="D146" i="105"/>
  <c r="D291" i="105"/>
  <c r="A99" i="105"/>
  <c r="A147" i="105"/>
  <c r="C98" i="105"/>
  <c r="D243" i="105"/>
  <c r="A199" i="102"/>
  <c r="A248" i="102"/>
  <c r="A297" i="102"/>
  <c r="A346" i="102"/>
  <c r="A102" i="102"/>
  <c r="C101" i="102"/>
  <c r="A150" i="102"/>
  <c r="D198" i="102"/>
  <c r="D246" i="102"/>
  <c r="D149" i="102"/>
  <c r="D294" i="102"/>
  <c r="D342" i="102"/>
  <c r="D340" i="101"/>
  <c r="A148" i="101"/>
  <c r="C99" i="101"/>
  <c r="A100" i="101"/>
  <c r="D196" i="101"/>
  <c r="D292" i="101"/>
  <c r="D244" i="101"/>
  <c r="D147" i="101"/>
  <c r="A197" i="101"/>
  <c r="A246" i="101"/>
  <c r="A295" i="101"/>
  <c r="A344" i="101"/>
  <c r="D292" i="105"/>
  <c r="D340" i="105"/>
  <c r="D147" i="105"/>
  <c r="A197" i="105"/>
  <c r="A246" i="105"/>
  <c r="A295" i="105"/>
  <c r="A344" i="105"/>
  <c r="A148" i="105"/>
  <c r="A100" i="105"/>
  <c r="C99" i="105"/>
  <c r="D196" i="105"/>
  <c r="D244" i="105"/>
  <c r="A249" i="102"/>
  <c r="A298" i="102"/>
  <c r="A347" i="102"/>
  <c r="A200" i="102"/>
  <c r="D343" i="102"/>
  <c r="D295" i="102"/>
  <c r="D150" i="102"/>
  <c r="D247" i="102"/>
  <c r="A103" i="102"/>
  <c r="C102" i="102"/>
  <c r="A151" i="102"/>
  <c r="D199" i="102"/>
  <c r="A198" i="101"/>
  <c r="A247" i="101"/>
  <c r="A296" i="101"/>
  <c r="A345" i="101"/>
  <c r="D197" i="101"/>
  <c r="D245" i="101"/>
  <c r="C100" i="101"/>
  <c r="A101" i="101"/>
  <c r="A149" i="101"/>
  <c r="D293" i="101"/>
  <c r="D148" i="101"/>
  <c r="D341" i="101"/>
  <c r="D148" i="105"/>
  <c r="A101" i="105"/>
  <c r="A149" i="105"/>
  <c r="C100" i="105"/>
  <c r="D293" i="105"/>
  <c r="A198" i="105"/>
  <c r="A247" i="105"/>
  <c r="A296" i="105"/>
  <c r="A345" i="105"/>
  <c r="D245" i="105"/>
  <c r="D197" i="105"/>
  <c r="D341" i="105"/>
  <c r="D248" i="102"/>
  <c r="D296" i="102"/>
  <c r="A104" i="102"/>
  <c r="C103" i="102"/>
  <c r="A152" i="102"/>
  <c r="D344" i="102"/>
  <c r="D151" i="102"/>
  <c r="A250" i="102"/>
  <c r="A299" i="102"/>
  <c r="A348" i="102"/>
  <c r="A201" i="102"/>
  <c r="D200" i="102"/>
  <c r="D342" i="101"/>
  <c r="D294" i="101"/>
  <c r="A102" i="101"/>
  <c r="A150" i="101"/>
  <c r="C101" i="101"/>
  <c r="D149" i="101"/>
  <c r="D246" i="101"/>
  <c r="A248" i="101"/>
  <c r="A297" i="101"/>
  <c r="A346" i="101"/>
  <c r="A199" i="101"/>
  <c r="D198" i="101"/>
  <c r="D294" i="105"/>
  <c r="A248" i="105"/>
  <c r="A297" i="105"/>
  <c r="A346" i="105"/>
  <c r="A199" i="105"/>
  <c r="A150" i="105"/>
  <c r="A102" i="105"/>
  <c r="C101" i="105"/>
  <c r="D342" i="105"/>
  <c r="D149" i="105"/>
  <c r="D246" i="105"/>
  <c r="D198" i="105"/>
  <c r="D152" i="102"/>
  <c r="D249" i="102"/>
  <c r="D345" i="102"/>
  <c r="A105" i="102"/>
  <c r="A153" i="102"/>
  <c r="C104" i="102"/>
  <c r="D201" i="102"/>
  <c r="A202" i="102"/>
  <c r="A251" i="102"/>
  <c r="A300" i="102"/>
  <c r="A349" i="102"/>
  <c r="D297" i="102"/>
  <c r="D247" i="101"/>
  <c r="D199" i="101"/>
  <c r="D343" i="101"/>
  <c r="A249" i="101"/>
  <c r="A298" i="101"/>
  <c r="A347" i="101"/>
  <c r="A200" i="101"/>
  <c r="D150" i="101"/>
  <c r="A103" i="101"/>
  <c r="C102" i="101"/>
  <c r="A151" i="101"/>
  <c r="D295" i="101"/>
  <c r="A249" i="105"/>
  <c r="A298" i="105"/>
  <c r="A347" i="105"/>
  <c r="A200" i="105"/>
  <c r="D295" i="105"/>
  <c r="D199" i="105"/>
  <c r="D247" i="105"/>
  <c r="D150" i="105"/>
  <c r="C102" i="105"/>
  <c r="A103" i="105"/>
  <c r="A151" i="105"/>
  <c r="D343" i="105"/>
  <c r="D346" i="102"/>
  <c r="D153" i="102"/>
  <c r="D298" i="102"/>
  <c r="D250" i="102"/>
  <c r="A203" i="102"/>
  <c r="A252" i="102"/>
  <c r="A301" i="102"/>
  <c r="A350" i="102"/>
  <c r="A106" i="102"/>
  <c r="C105" i="102"/>
  <c r="A154" i="102"/>
  <c r="D202" i="102"/>
  <c r="D344" i="101"/>
  <c r="D248" i="101"/>
  <c r="D200" i="101"/>
  <c r="D151" i="101"/>
  <c r="A152" i="101"/>
  <c r="A104" i="101"/>
  <c r="C103" i="101"/>
  <c r="D296" i="101"/>
  <c r="A250" i="101"/>
  <c r="A299" i="101"/>
  <c r="A348" i="101"/>
  <c r="A201" i="101"/>
  <c r="D200" i="105"/>
  <c r="D344" i="105"/>
  <c r="D248" i="105"/>
  <c r="A250" i="105"/>
  <c r="A299" i="105"/>
  <c r="A348" i="105"/>
  <c r="A201" i="105"/>
  <c r="A152" i="105"/>
  <c r="A104" i="105"/>
  <c r="C103" i="105"/>
  <c r="D151" i="105"/>
  <c r="D296" i="105"/>
  <c r="D154" i="102"/>
  <c r="D251" i="102"/>
  <c r="D203" i="102"/>
  <c r="D347" i="102"/>
  <c r="D299" i="102"/>
  <c r="C106" i="102"/>
  <c r="A155" i="102"/>
  <c r="A107" i="102"/>
  <c r="A253" i="102"/>
  <c r="A302" i="102"/>
  <c r="A351" i="102"/>
  <c r="A204" i="102"/>
  <c r="A202" i="101"/>
  <c r="A251" i="101"/>
  <c r="A300" i="101"/>
  <c r="A349" i="101"/>
  <c r="D345" i="101"/>
  <c r="D152" i="101"/>
  <c r="D249" i="101"/>
  <c r="A105" i="101"/>
  <c r="C104" i="101"/>
  <c r="A153" i="101"/>
  <c r="D297" i="101"/>
  <c r="D201" i="101"/>
  <c r="A251" i="105"/>
  <c r="A300" i="105"/>
  <c r="A349" i="105"/>
  <c r="A202" i="105"/>
  <c r="D345" i="105"/>
  <c r="D152" i="105"/>
  <c r="C104" i="105"/>
  <c r="A153" i="105"/>
  <c r="A105" i="105"/>
  <c r="D201" i="105"/>
  <c r="D297" i="105"/>
  <c r="D249" i="105"/>
  <c r="D348" i="102"/>
  <c r="C107" i="102"/>
  <c r="A108" i="102"/>
  <c r="A156" i="102"/>
  <c r="A205" i="102"/>
  <c r="A254" i="102"/>
  <c r="A303" i="102"/>
  <c r="A352" i="102"/>
  <c r="D252" i="102"/>
  <c r="D300" i="102"/>
  <c r="D155" i="102"/>
  <c r="D204" i="102"/>
  <c r="D346" i="101"/>
  <c r="A203" i="101"/>
  <c r="A252" i="101"/>
  <c r="A301" i="101"/>
  <c r="A350" i="101"/>
  <c r="D202" i="101"/>
  <c r="D298" i="101"/>
  <c r="D153" i="101"/>
  <c r="A106" i="101"/>
  <c r="A154" i="101"/>
  <c r="C105" i="101"/>
  <c r="D250" i="101"/>
  <c r="D298" i="105"/>
  <c r="A252" i="105"/>
  <c r="A301" i="105"/>
  <c r="A350" i="105"/>
  <c r="A203" i="105"/>
  <c r="D202" i="105"/>
  <c r="D250" i="105"/>
  <c r="D153" i="105"/>
  <c r="C105" i="105"/>
  <c r="A154" i="105"/>
  <c r="A106" i="105"/>
  <c r="D346" i="105"/>
  <c r="D349" i="102"/>
  <c r="A206" i="102"/>
  <c r="A255" i="102"/>
  <c r="A304" i="102"/>
  <c r="A353" i="102"/>
  <c r="C108" i="102"/>
  <c r="A157" i="102"/>
  <c r="A109" i="102"/>
  <c r="D253" i="102"/>
  <c r="D156" i="102"/>
  <c r="D205" i="102"/>
  <c r="D301" i="102"/>
  <c r="D299" i="101"/>
  <c r="D203" i="101"/>
  <c r="A253" i="101"/>
  <c r="A302" i="101"/>
  <c r="A351" i="101"/>
  <c r="A204" i="101"/>
  <c r="A107" i="101"/>
  <c r="A155" i="101"/>
  <c r="C106" i="101"/>
  <c r="D251" i="101"/>
  <c r="D154" i="101"/>
  <c r="D347" i="101"/>
  <c r="D203" i="105"/>
  <c r="D251" i="105"/>
  <c r="A107" i="105"/>
  <c r="C106" i="105"/>
  <c r="A155" i="105"/>
  <c r="A204" i="105"/>
  <c r="A253" i="105"/>
  <c r="A302" i="105"/>
  <c r="A351" i="105"/>
  <c r="D154" i="105"/>
  <c r="D299" i="105"/>
  <c r="D347" i="105"/>
  <c r="D254" i="102"/>
  <c r="A256" i="102"/>
  <c r="A305" i="102"/>
  <c r="A354" i="102"/>
  <c r="A207" i="102"/>
  <c r="D206" i="102"/>
  <c r="A110" i="102"/>
  <c r="A158" i="102"/>
  <c r="C109" i="102"/>
  <c r="D157" i="102"/>
  <c r="D350" i="102"/>
  <c r="D302" i="102"/>
  <c r="A156" i="101"/>
  <c r="C107" i="101"/>
  <c r="A108" i="101"/>
  <c r="D204" i="101"/>
  <c r="D348" i="101"/>
  <c r="D300" i="101"/>
  <c r="D252" i="101"/>
  <c r="D155" i="101"/>
  <c r="A205" i="101"/>
  <c r="A254" i="101"/>
  <c r="A303" i="101"/>
  <c r="A352" i="101"/>
  <c r="A205" i="105"/>
  <c r="A254" i="105"/>
  <c r="A303" i="105"/>
  <c r="A352" i="105"/>
  <c r="D155" i="105"/>
  <c r="D204" i="105"/>
  <c r="D300" i="105"/>
  <c r="D348" i="105"/>
  <c r="A156" i="105"/>
  <c r="C107" i="105"/>
  <c r="D252" i="105"/>
  <c r="D207" i="102"/>
  <c r="A257" i="102"/>
  <c r="A306" i="102"/>
  <c r="A355" i="102"/>
  <c r="A208" i="102"/>
  <c r="D255" i="102"/>
  <c r="D158" i="102"/>
  <c r="D351" i="102"/>
  <c r="A111" i="102"/>
  <c r="C110" i="102"/>
  <c r="A159" i="102"/>
  <c r="D303" i="102"/>
  <c r="D253" i="101"/>
  <c r="A157" i="101"/>
  <c r="A109" i="101"/>
  <c r="C108" i="101"/>
  <c r="D301" i="101"/>
  <c r="D349" i="101"/>
  <c r="D205" i="101"/>
  <c r="D156" i="101"/>
  <c r="A206" i="101"/>
  <c r="A255" i="101"/>
  <c r="A304" i="101"/>
  <c r="A353" i="101"/>
  <c r="D253" i="105"/>
  <c r="D301" i="105"/>
  <c r="D205" i="105"/>
  <c r="D156" i="105"/>
  <c r="A206" i="105"/>
  <c r="A255" i="105"/>
  <c r="A304" i="105"/>
  <c r="A353" i="105"/>
  <c r="D349" i="105"/>
  <c r="D304" i="102"/>
  <c r="D352" i="102"/>
  <c r="A258" i="102"/>
  <c r="A307" i="102"/>
  <c r="A356" i="102"/>
  <c r="A209" i="102"/>
  <c r="D208" i="102"/>
  <c r="D256" i="102"/>
  <c r="D159" i="102"/>
  <c r="A112" i="102"/>
  <c r="A160" i="102"/>
  <c r="C111" i="102"/>
  <c r="D206" i="101"/>
  <c r="D302" i="101"/>
  <c r="D254" i="101"/>
  <c r="D157" i="101"/>
  <c r="A256" i="101"/>
  <c r="A305" i="101"/>
  <c r="A354" i="101"/>
  <c r="A207" i="101"/>
  <c r="D350" i="101"/>
  <c r="A110" i="101"/>
  <c r="C109" i="101"/>
  <c r="A158" i="101"/>
  <c r="D350" i="105"/>
  <c r="D206" i="105"/>
  <c r="D302" i="105"/>
  <c r="D254" i="105"/>
  <c r="D209" i="102"/>
  <c r="C112" i="102"/>
  <c r="A161" i="102"/>
  <c r="D257" i="102"/>
  <c r="A210" i="102"/>
  <c r="A259" i="102"/>
  <c r="A308" i="102"/>
  <c r="A357" i="102"/>
  <c r="D160" i="102"/>
  <c r="D305" i="102"/>
  <c r="D353" i="102"/>
  <c r="D303" i="101"/>
  <c r="A257" i="101"/>
  <c r="A306" i="101"/>
  <c r="A355" i="101"/>
  <c r="A208" i="101"/>
  <c r="D158" i="101"/>
  <c r="C110" i="101"/>
  <c r="A111" i="101"/>
  <c r="A159" i="101"/>
  <c r="D207" i="101"/>
  <c r="D351" i="101"/>
  <c r="D255" i="101"/>
  <c r="D351" i="105"/>
  <c r="D303" i="105"/>
  <c r="D255" i="105"/>
  <c r="D161" i="102"/>
  <c r="D354" i="102"/>
  <c r="D306" i="102"/>
  <c r="A260" i="102"/>
  <c r="A309" i="102"/>
  <c r="A358" i="102"/>
  <c r="A211" i="102"/>
  <c r="D210" i="102"/>
  <c r="D258" i="102"/>
  <c r="D159" i="101"/>
  <c r="D352" i="101"/>
  <c r="D304" i="101"/>
  <c r="D256" i="101"/>
  <c r="A209" i="101"/>
  <c r="A258" i="101"/>
  <c r="A307" i="101"/>
  <c r="A356" i="101"/>
  <c r="A160" i="101"/>
  <c r="A112" i="101"/>
  <c r="C111" i="101"/>
  <c r="D208" i="101"/>
  <c r="D352" i="105"/>
  <c r="D304" i="105"/>
  <c r="D355" i="102"/>
  <c r="D259" i="102"/>
  <c r="D307" i="102"/>
  <c r="D211" i="102"/>
  <c r="D257" i="101"/>
  <c r="C112" i="101"/>
  <c r="A161" i="101"/>
  <c r="D305" i="101"/>
  <c r="D160" i="101"/>
  <c r="A259" i="101"/>
  <c r="A308" i="101"/>
  <c r="A357" i="101"/>
  <c r="A210" i="101"/>
  <c r="D353" i="101"/>
  <c r="D209" i="101"/>
  <c r="D353" i="105"/>
  <c r="D308" i="102"/>
  <c r="D260" i="102"/>
  <c r="D356" i="102"/>
  <c r="A260" i="101"/>
  <c r="A309" i="101"/>
  <c r="A358" i="101"/>
  <c r="A211" i="101"/>
  <c r="D161" i="101"/>
  <c r="D258" i="101"/>
  <c r="D210" i="101"/>
  <c r="D354" i="101"/>
  <c r="D306" i="101"/>
  <c r="D309" i="102"/>
  <c r="D357" i="102"/>
  <c r="D259" i="101"/>
  <c r="D355" i="101"/>
  <c r="D307" i="101"/>
  <c r="D211" i="101"/>
  <c r="D358" i="102"/>
  <c r="D260" i="101"/>
  <c r="D308" i="101"/>
  <c r="D356" i="101"/>
  <c r="D357" i="101"/>
  <c r="D309" i="101"/>
  <c r="D358" i="101"/>
  <c r="E99" i="61"/>
  <c r="D112" i="61"/>
  <c r="H112" i="61" s="1"/>
  <c r="B7" i="101" s="1"/>
  <c r="B70" i="101" s="1"/>
  <c r="B119" i="101" s="1"/>
  <c r="G172" i="61"/>
  <c r="I112" i="61"/>
  <c r="G86" i="61"/>
  <c r="F173" i="61"/>
  <c r="F175" i="61"/>
  <c r="F183" i="61"/>
  <c r="E175" i="61"/>
  <c r="E183" i="61"/>
  <c r="H172" i="61"/>
  <c r="I168" i="61"/>
  <c r="I172" i="61"/>
  <c r="H46" i="61"/>
  <c r="G99" i="61"/>
  <c r="B8" i="61"/>
  <c r="F99" i="61"/>
  <c r="I114" i="61"/>
  <c r="D118" i="61"/>
  <c r="H118" i="61"/>
  <c r="B8" i="104" s="1"/>
  <c r="B66" i="104" s="1"/>
  <c r="G173" i="61"/>
  <c r="G175" i="61"/>
  <c r="G183" i="61"/>
  <c r="H86" i="61"/>
  <c r="G101" i="61"/>
  <c r="B9" i="61"/>
  <c r="B111" i="61"/>
  <c r="B65" i="61"/>
  <c r="H99" i="61"/>
  <c r="I46" i="61"/>
  <c r="I99" i="61"/>
  <c r="H101" i="61"/>
  <c r="I86" i="61"/>
  <c r="H173" i="61"/>
  <c r="H175" i="61"/>
  <c r="H183" i="61"/>
  <c r="B112" i="61"/>
  <c r="B66" i="61"/>
  <c r="B10" i="61"/>
  <c r="I101" i="61"/>
  <c r="I173" i="61"/>
  <c r="I175" i="61"/>
  <c r="I183" i="61"/>
  <c r="B11" i="61"/>
  <c r="B113" i="61"/>
  <c r="B67" i="61"/>
  <c r="B12" i="61"/>
  <c r="B114" i="61"/>
  <c r="B68" i="61"/>
  <c r="B115" i="61"/>
  <c r="B69" i="61"/>
  <c r="B13" i="61"/>
  <c r="B116" i="61"/>
  <c r="B70" i="61"/>
  <c r="B14" i="61"/>
  <c r="B117" i="61"/>
  <c r="B71" i="61"/>
  <c r="B15" i="61"/>
  <c r="B118" i="61"/>
  <c r="B72" i="61"/>
  <c r="B16" i="61"/>
  <c r="B119" i="61"/>
  <c r="B73" i="61"/>
  <c r="B12" i="102"/>
  <c r="B75" i="102" s="1"/>
  <c r="B124" i="102" s="1"/>
  <c r="D117" i="61"/>
  <c r="H117" i="61" s="1"/>
  <c r="J110" i="61"/>
  <c r="I113" i="61"/>
  <c r="D113" i="61"/>
  <c r="H113" i="61" s="1"/>
  <c r="B8" i="101" s="1"/>
  <c r="B71" i="101" s="1"/>
  <c r="B120" i="101" s="1"/>
  <c r="I116" i="61"/>
  <c r="J114" i="61"/>
  <c r="D114" i="61"/>
  <c r="H114" i="61" s="1"/>
  <c r="I117" i="61"/>
  <c r="B114" i="105"/>
  <c r="B164" i="105"/>
  <c r="CZ164" i="105" s="1"/>
  <c r="C114" i="105"/>
  <c r="B11" i="102"/>
  <c r="B74" i="102" s="1"/>
  <c r="B123" i="102" s="1"/>
  <c r="B173" i="102" s="1"/>
  <c r="B9" i="102"/>
  <c r="B72" i="102" s="1"/>
  <c r="B4" i="105"/>
  <c r="B62" i="105"/>
  <c r="B111" i="105" s="1"/>
  <c r="D119" i="61"/>
  <c r="H119" i="61"/>
  <c r="I119" i="61"/>
  <c r="B10" i="102"/>
  <c r="B73" i="102" s="1"/>
  <c r="B122" i="102" s="1"/>
  <c r="B6" i="104"/>
  <c r="B64" i="104" s="1"/>
  <c r="B113" i="104" s="1"/>
  <c r="C113" i="104" s="1"/>
  <c r="J111" i="61"/>
  <c r="I111" i="61"/>
  <c r="I109" i="61"/>
  <c r="D109" i="61"/>
  <c r="H109" i="61" s="1"/>
  <c r="B4" i="101" s="1"/>
  <c r="B67" i="101" s="1"/>
  <c r="J115" i="61"/>
  <c r="D115" i="61"/>
  <c r="H115" i="61" s="1"/>
  <c r="J117" i="61"/>
  <c r="B14" i="101"/>
  <c r="B77" i="101" s="1"/>
  <c r="B9" i="104"/>
  <c r="B67" i="104"/>
  <c r="CS164" i="105"/>
  <c r="AV164" i="105"/>
  <c r="B121" i="102"/>
  <c r="B171" i="102" s="1"/>
  <c r="B123" i="101"/>
  <c r="B113" i="105"/>
  <c r="B115" i="104"/>
  <c r="B168" i="101"/>
  <c r="C118" i="101"/>
  <c r="B169" i="101"/>
  <c r="C119" i="101"/>
  <c r="B116" i="104"/>
  <c r="B126" i="101"/>
  <c r="C121" i="102"/>
  <c r="B163" i="104"/>
  <c r="BC163" i="104" s="1"/>
  <c r="C122" i="102"/>
  <c r="B172" i="102"/>
  <c r="B218" i="101"/>
  <c r="AV169" i="101"/>
  <c r="BX169" i="101"/>
  <c r="C169" i="101"/>
  <c r="BC169" i="101"/>
  <c r="CL169" i="101"/>
  <c r="BJ169" i="101"/>
  <c r="B163" i="105"/>
  <c r="AH163" i="105" s="1"/>
  <c r="C113" i="105"/>
  <c r="B173" i="101"/>
  <c r="C123" i="101"/>
  <c r="BC168" i="101"/>
  <c r="AV168" i="101"/>
  <c r="AA168" i="101"/>
  <c r="BQ168" i="101"/>
  <c r="BX168" i="101"/>
  <c r="C168" i="101"/>
  <c r="CL168" i="101"/>
  <c r="B217" i="101"/>
  <c r="BJ168" i="101"/>
  <c r="AH168" i="101"/>
  <c r="M168" i="101"/>
  <c r="CE168" i="101"/>
  <c r="CS168" i="101"/>
  <c r="CZ168" i="101"/>
  <c r="T168" i="101"/>
  <c r="AO168" i="101"/>
  <c r="AV163" i="104"/>
  <c r="C163" i="104"/>
  <c r="BQ163" i="104"/>
  <c r="BX163" i="104"/>
  <c r="M163" i="104"/>
  <c r="CZ163" i="104"/>
  <c r="CE163" i="104"/>
  <c r="BJ163" i="104"/>
  <c r="CS163" i="104"/>
  <c r="CL163" i="104"/>
  <c r="AA163" i="104"/>
  <c r="T163" i="104"/>
  <c r="B212" i="104"/>
  <c r="AH163" i="104"/>
  <c r="AA163" i="105"/>
  <c r="AV163" i="105"/>
  <c r="BQ163" i="105"/>
  <c r="CL163" i="105"/>
  <c r="B212" i="105"/>
  <c r="BJ163" i="105"/>
  <c r="AO163" i="105"/>
  <c r="CE163" i="105"/>
  <c r="BX163" i="105"/>
  <c r="CS163" i="105"/>
  <c r="T163" i="105"/>
  <c r="CZ163" i="105"/>
  <c r="M163" i="105"/>
  <c r="AO173" i="101"/>
  <c r="CS173" i="101"/>
  <c r="CE173" i="101"/>
  <c r="BJ173" i="101"/>
  <c r="CZ173" i="101"/>
  <c r="C173" i="101"/>
  <c r="BX173" i="101"/>
  <c r="BC173" i="101"/>
  <c r="M173" i="101"/>
  <c r="B222" i="101"/>
  <c r="AA173" i="101"/>
  <c r="AV173" i="101"/>
  <c r="CL173" i="101"/>
  <c r="T173" i="101"/>
  <c r="AH173" i="101"/>
  <c r="BQ173" i="101"/>
  <c r="C116" i="104"/>
  <c r="B166" i="104"/>
  <c r="BQ172" i="102"/>
  <c r="C172" i="102"/>
  <c r="AA172" i="102"/>
  <c r="CZ172" i="102"/>
  <c r="BJ172" i="102"/>
  <c r="CE172" i="102"/>
  <c r="BC172" i="102"/>
  <c r="CS172" i="102"/>
  <c r="AO172" i="102"/>
  <c r="T172" i="102"/>
  <c r="M172" i="102"/>
  <c r="B221" i="102"/>
  <c r="AV172" i="102"/>
  <c r="AH172" i="102"/>
  <c r="CL172" i="102"/>
  <c r="BX172" i="102"/>
  <c r="B266" i="101"/>
  <c r="CE217" i="101"/>
  <c r="CZ217" i="101"/>
  <c r="AH217" i="101"/>
  <c r="C217" i="101"/>
  <c r="AV217" i="101"/>
  <c r="AO217" i="101"/>
  <c r="BQ217" i="101"/>
  <c r="BJ217" i="101"/>
  <c r="BX217" i="101"/>
  <c r="M217" i="101"/>
  <c r="AA217" i="101"/>
  <c r="CL217" i="101"/>
  <c r="CS217" i="101"/>
  <c r="T217" i="101"/>
  <c r="BC217" i="101"/>
  <c r="BC173" i="102"/>
  <c r="B222" i="102"/>
  <c r="CS173" i="102"/>
  <c r="BX173" i="102"/>
  <c r="AH173" i="102"/>
  <c r="C173" i="102"/>
  <c r="AA173" i="102"/>
  <c r="AV173" i="102"/>
  <c r="CE173" i="102"/>
  <c r="CL173" i="102"/>
  <c r="T173" i="102"/>
  <c r="AO173" i="102"/>
  <c r="M173" i="102"/>
  <c r="CZ173" i="102"/>
  <c r="BQ173" i="102"/>
  <c r="BJ173" i="102"/>
  <c r="M218" i="101"/>
  <c r="T171" i="102"/>
  <c r="C171" i="102"/>
  <c r="B220" i="102"/>
  <c r="CZ171" i="102"/>
  <c r="CE171" i="102"/>
  <c r="BJ171" i="102"/>
  <c r="AA171" i="102"/>
  <c r="CS171" i="102"/>
  <c r="AH171" i="102"/>
  <c r="BC171" i="102"/>
  <c r="BQ171" i="102"/>
  <c r="CL171" i="102"/>
  <c r="BX171" i="102"/>
  <c r="AO171" i="102"/>
  <c r="M171" i="102"/>
  <c r="AV171" i="102"/>
  <c r="AH212" i="104"/>
  <c r="BQ212" i="104"/>
  <c r="B261" i="104"/>
  <c r="M212" i="104"/>
  <c r="BJ212" i="104"/>
  <c r="CZ212" i="104"/>
  <c r="BX212" i="104"/>
  <c r="CE212" i="104"/>
  <c r="CL212" i="104"/>
  <c r="C212" i="104"/>
  <c r="BC212" i="104"/>
  <c r="AV212" i="104"/>
  <c r="CS212" i="104"/>
  <c r="T212" i="104"/>
  <c r="AO212" i="104"/>
  <c r="AA212" i="104"/>
  <c r="B315" i="101"/>
  <c r="AO221" i="102"/>
  <c r="CL221" i="102"/>
  <c r="BC221" i="102"/>
  <c r="C221" i="102"/>
  <c r="CS221" i="102"/>
  <c r="CE221" i="102"/>
  <c r="CZ221" i="102"/>
  <c r="T221" i="102"/>
  <c r="BJ221" i="102"/>
  <c r="AA221" i="102"/>
  <c r="BQ221" i="102"/>
  <c r="B270" i="102"/>
  <c r="AH221" i="102"/>
  <c r="BX221" i="102"/>
  <c r="M221" i="102"/>
  <c r="AV221" i="102"/>
  <c r="AO222" i="101"/>
  <c r="C222" i="101"/>
  <c r="BQ222" i="101"/>
  <c r="BC222" i="101"/>
  <c r="BJ222" i="101"/>
  <c r="B271" i="101"/>
  <c r="CZ222" i="101"/>
  <c r="AV222" i="101"/>
  <c r="CS222" i="101"/>
  <c r="AA222" i="101"/>
  <c r="M222" i="101"/>
  <c r="CE222" i="101"/>
  <c r="AH222" i="101"/>
  <c r="CL222" i="101"/>
  <c r="BX222" i="101"/>
  <c r="T222" i="101"/>
  <c r="AV220" i="102"/>
  <c r="M220" i="102"/>
  <c r="AA220" i="102"/>
  <c r="CL220" i="102"/>
  <c r="BJ220" i="102"/>
  <c r="AO220" i="102"/>
  <c r="AH220" i="102"/>
  <c r="CE220" i="102"/>
  <c r="BX220" i="102"/>
  <c r="BC220" i="102"/>
  <c r="B269" i="102"/>
  <c r="BQ220" i="102"/>
  <c r="CZ220" i="102"/>
  <c r="CS220" i="102"/>
  <c r="T220" i="102"/>
  <c r="C220" i="102"/>
  <c r="CS166" i="104"/>
  <c r="CZ166" i="104"/>
  <c r="T166" i="104"/>
  <c r="CE166" i="104"/>
  <c r="M166" i="104"/>
  <c r="BJ166" i="104"/>
  <c r="AV166" i="104"/>
  <c r="AA166" i="104"/>
  <c r="AH166" i="104"/>
  <c r="BX166" i="104"/>
  <c r="CL166" i="104"/>
  <c r="B215" i="104"/>
  <c r="BC166" i="104"/>
  <c r="BQ166" i="104"/>
  <c r="AO166" i="104"/>
  <c r="C166" i="104"/>
  <c r="CS222" i="102"/>
  <c r="BX222" i="102"/>
  <c r="AH222" i="102"/>
  <c r="M222" i="102"/>
  <c r="AV222" i="102"/>
  <c r="CE222" i="102"/>
  <c r="BQ222" i="102"/>
  <c r="T222" i="102"/>
  <c r="AA222" i="102"/>
  <c r="BC222" i="102"/>
  <c r="BJ222" i="102"/>
  <c r="B271" i="102"/>
  <c r="CZ222" i="102"/>
  <c r="AO222" i="102"/>
  <c r="CL222" i="102"/>
  <c r="C222" i="102"/>
  <c r="B320" i="102"/>
  <c r="B320" i="101"/>
  <c r="B310" i="104"/>
  <c r="B319" i="102"/>
  <c r="B318" i="102"/>
  <c r="CE215" i="104"/>
  <c r="AV215" i="104"/>
  <c r="BQ215" i="104"/>
  <c r="CL215" i="104"/>
  <c r="AH215" i="104"/>
  <c r="BX215" i="104"/>
  <c r="BJ215" i="104"/>
  <c r="C215" i="104"/>
  <c r="CZ215" i="104"/>
  <c r="CS215" i="104"/>
  <c r="M215" i="104"/>
  <c r="B264" i="104"/>
  <c r="B313" i="104" s="1"/>
  <c r="AO215" i="104"/>
  <c r="BC215" i="104"/>
  <c r="T215" i="104"/>
  <c r="AA215" i="104"/>
  <c r="B261" i="105" l="1"/>
  <c r="BC212" i="105"/>
  <c r="M212" i="105"/>
  <c r="AO212" i="105"/>
  <c r="BQ212" i="105"/>
  <c r="CE212" i="105"/>
  <c r="CL212" i="105"/>
  <c r="AH212" i="105"/>
  <c r="C212" i="105"/>
  <c r="CS212" i="105"/>
  <c r="T212" i="105"/>
  <c r="BJ212" i="105"/>
  <c r="BX212" i="105"/>
  <c r="CZ212" i="105"/>
  <c r="AV212" i="105"/>
  <c r="AA212" i="105"/>
  <c r="B125" i="102"/>
  <c r="C111" i="105"/>
  <c r="B161" i="105"/>
  <c r="B4" i="104"/>
  <c r="B62" i="104" s="1"/>
  <c r="B9" i="101"/>
  <c r="B72" i="101" s="1"/>
  <c r="B165" i="104"/>
  <c r="C115" i="104"/>
  <c r="AO218" i="101"/>
  <c r="C218" i="101"/>
  <c r="CL218" i="101"/>
  <c r="BC218" i="101"/>
  <c r="BQ218" i="101"/>
  <c r="AH218" i="101"/>
  <c r="T218" i="101"/>
  <c r="CZ218" i="101"/>
  <c r="B267" i="101"/>
  <c r="CS218" i="101"/>
  <c r="AV218" i="101"/>
  <c r="CE218" i="101"/>
  <c r="BJ218" i="101"/>
  <c r="AA218" i="101"/>
  <c r="BX218" i="101"/>
  <c r="B12" i="101"/>
  <c r="B75" i="101" s="1"/>
  <c r="B7" i="104"/>
  <c r="B65" i="104" s="1"/>
  <c r="B112" i="105"/>
  <c r="E64" i="105"/>
  <c r="E65" i="105"/>
  <c r="B116" i="105"/>
  <c r="B168" i="102"/>
  <c r="C118" i="102"/>
  <c r="CZ169" i="101"/>
  <c r="M169" i="101"/>
  <c r="CE169" i="101"/>
  <c r="AO169" i="101"/>
  <c r="AA169" i="101"/>
  <c r="T169" i="101"/>
  <c r="CS169" i="101"/>
  <c r="AH169" i="101"/>
  <c r="B116" i="101"/>
  <c r="B174" i="102"/>
  <c r="C124" i="102"/>
  <c r="BC163" i="105"/>
  <c r="C163" i="105"/>
  <c r="BQ169" i="101"/>
  <c r="C126" i="101"/>
  <c r="B176" i="101"/>
  <c r="E69" i="102"/>
  <c r="B167" i="102"/>
  <c r="C117" i="102"/>
  <c r="C117" i="101"/>
  <c r="B167" i="101"/>
  <c r="B170" i="101"/>
  <c r="C120" i="101"/>
  <c r="C120" i="102"/>
  <c r="B170" i="102"/>
  <c r="AO163" i="104"/>
  <c r="C123" i="102"/>
  <c r="B116" i="102"/>
  <c r="E70" i="102"/>
  <c r="B169" i="102"/>
  <c r="C119" i="102"/>
  <c r="B5" i="104"/>
  <c r="B63" i="104" s="1"/>
  <c r="B10" i="101"/>
  <c r="B73" i="101" s="1"/>
  <c r="B176" i="102"/>
  <c r="C126" i="102"/>
  <c r="BX164" i="105"/>
  <c r="CE164" i="105"/>
  <c r="B13" i="101"/>
  <c r="B76" i="101" s="1"/>
  <c r="B213" i="105"/>
  <c r="AH164" i="105"/>
  <c r="T164" i="105"/>
  <c r="BC164" i="105"/>
  <c r="AO164" i="105"/>
  <c r="C164" i="105"/>
  <c r="B8" i="105"/>
  <c r="B66" i="105" s="1"/>
  <c r="CL164" i="105"/>
  <c r="BJ164" i="105"/>
  <c r="AA164" i="105"/>
  <c r="M164" i="105"/>
  <c r="BQ164" i="105"/>
  <c r="B122" i="101" l="1"/>
  <c r="CZ170" i="102"/>
  <c r="AO170" i="102"/>
  <c r="AH170" i="102"/>
  <c r="BJ170" i="102"/>
  <c r="BX170" i="102"/>
  <c r="M170" i="102"/>
  <c r="B219" i="102"/>
  <c r="AA170" i="102"/>
  <c r="T170" i="102"/>
  <c r="CL170" i="102"/>
  <c r="BC170" i="102"/>
  <c r="AV170" i="102"/>
  <c r="CS170" i="102"/>
  <c r="BQ170" i="102"/>
  <c r="CE170" i="102"/>
  <c r="C170" i="102"/>
  <c r="B101" i="102"/>
  <c r="I94" i="102"/>
  <c r="C19" i="102" s="1"/>
  <c r="B104" i="102"/>
  <c r="B91" i="102"/>
  <c r="I102" i="102"/>
  <c r="C27" i="102" s="1"/>
  <c r="I71" i="102"/>
  <c r="I111" i="102"/>
  <c r="C36" i="102" s="1"/>
  <c r="I23" i="61" s="1"/>
  <c r="I101" i="102"/>
  <c r="C26" i="102" s="1"/>
  <c r="G23" i="61" s="1"/>
  <c r="B107" i="102"/>
  <c r="B109" i="102"/>
  <c r="B108" i="102"/>
  <c r="I91" i="102"/>
  <c r="C16" i="102" s="1"/>
  <c r="E23" i="61" s="1"/>
  <c r="B95" i="102"/>
  <c r="I95" i="102"/>
  <c r="C20" i="102" s="1"/>
  <c r="B97" i="102"/>
  <c r="I92" i="102"/>
  <c r="C17" i="102" s="1"/>
  <c r="B98" i="102"/>
  <c r="B105" i="102"/>
  <c r="I72" i="102"/>
  <c r="I68" i="102"/>
  <c r="B100" i="102"/>
  <c r="I103" i="102"/>
  <c r="C28" i="102" s="1"/>
  <c r="I93" i="102"/>
  <c r="C18" i="102" s="1"/>
  <c r="B102" i="102"/>
  <c r="B103" i="102"/>
  <c r="I104" i="102"/>
  <c r="C29" i="102" s="1"/>
  <c r="B111" i="102"/>
  <c r="I110" i="102"/>
  <c r="C35" i="102" s="1"/>
  <c r="B94" i="102"/>
  <c r="I77" i="102"/>
  <c r="B112" i="102"/>
  <c r="I106" i="102"/>
  <c r="C31" i="102" s="1"/>
  <c r="H23" i="61" s="1"/>
  <c r="I99" i="102"/>
  <c r="C24" i="102" s="1"/>
  <c r="I75" i="102"/>
  <c r="B93" i="102"/>
  <c r="B96" i="102"/>
  <c r="I107" i="102"/>
  <c r="C32" i="102" s="1"/>
  <c r="I98" i="102"/>
  <c r="C23" i="102" s="1"/>
  <c r="I67" i="102"/>
  <c r="I100" i="102"/>
  <c r="C25" i="102" s="1"/>
  <c r="I69" i="102"/>
  <c r="B106" i="102"/>
  <c r="I108" i="102"/>
  <c r="C33" i="102" s="1"/>
  <c r="I109" i="102"/>
  <c r="C34" i="102" s="1"/>
  <c r="B92" i="102"/>
  <c r="I90" i="102"/>
  <c r="C15" i="102" s="1"/>
  <c r="I70" i="102"/>
  <c r="B90" i="102"/>
  <c r="I73" i="102"/>
  <c r="B99" i="102"/>
  <c r="I105" i="102"/>
  <c r="C30" i="102" s="1"/>
  <c r="I97" i="102"/>
  <c r="C22" i="102" s="1"/>
  <c r="I76" i="102"/>
  <c r="B110" i="102"/>
  <c r="I74" i="102"/>
  <c r="I112" i="102"/>
  <c r="C37" i="102" s="1"/>
  <c r="I96" i="102"/>
  <c r="C21" i="102" s="1"/>
  <c r="F23" i="61" s="1"/>
  <c r="E70" i="101"/>
  <c r="E64" i="104"/>
  <c r="E65" i="104"/>
  <c r="B111" i="104"/>
  <c r="B112" i="104"/>
  <c r="BC176" i="101"/>
  <c r="BQ176" i="101"/>
  <c r="CE176" i="101"/>
  <c r="B225" i="101"/>
  <c r="AV176" i="101"/>
  <c r="CS176" i="101"/>
  <c r="M176" i="101"/>
  <c r="BX176" i="101"/>
  <c r="CL176" i="101"/>
  <c r="CZ176" i="101"/>
  <c r="BJ176" i="101"/>
  <c r="C176" i="101"/>
  <c r="AH176" i="101"/>
  <c r="T176" i="101"/>
  <c r="AA176" i="101"/>
  <c r="AO176" i="101"/>
  <c r="C116" i="101"/>
  <c r="B166" i="101"/>
  <c r="CZ168" i="102"/>
  <c r="BC168" i="102"/>
  <c r="C168" i="102"/>
  <c r="BX168" i="102"/>
  <c r="BQ168" i="102"/>
  <c r="M168" i="102"/>
  <c r="T168" i="102"/>
  <c r="CE168" i="102"/>
  <c r="CL168" i="102"/>
  <c r="B217" i="102"/>
  <c r="AO168" i="102"/>
  <c r="AH168" i="102"/>
  <c r="AV168" i="102"/>
  <c r="CS168" i="102"/>
  <c r="BJ168" i="102"/>
  <c r="AA168" i="102"/>
  <c r="B114" i="104"/>
  <c r="B316" i="101"/>
  <c r="C116" i="102"/>
  <c r="B166" i="102"/>
  <c r="B124" i="101"/>
  <c r="I93" i="105"/>
  <c r="C18" i="105" s="1"/>
  <c r="I87" i="105"/>
  <c r="C12" i="105" s="1"/>
  <c r="B93" i="105"/>
  <c r="B95" i="105"/>
  <c r="B87" i="105"/>
  <c r="I101" i="105"/>
  <c r="C26" i="105" s="1"/>
  <c r="H33" i="61" s="1"/>
  <c r="B96" i="105"/>
  <c r="I64" i="105"/>
  <c r="I62" i="105"/>
  <c r="I99" i="105"/>
  <c r="C24" i="105" s="1"/>
  <c r="B103" i="105"/>
  <c r="I94" i="105"/>
  <c r="C19" i="105" s="1"/>
  <c r="I90" i="105"/>
  <c r="C15" i="105" s="1"/>
  <c r="I97" i="105"/>
  <c r="C22" i="105" s="1"/>
  <c r="B89" i="105"/>
  <c r="I65" i="105"/>
  <c r="I91" i="105"/>
  <c r="C16" i="105" s="1"/>
  <c r="F33" i="61" s="1"/>
  <c r="I102" i="105"/>
  <c r="C27" i="105" s="1"/>
  <c r="I96" i="105"/>
  <c r="C21" i="105" s="1"/>
  <c r="G33" i="61" s="1"/>
  <c r="B97" i="105"/>
  <c r="I104" i="105"/>
  <c r="C29" i="105" s="1"/>
  <c r="I95" i="105"/>
  <c r="C20" i="105" s="1"/>
  <c r="B100" i="105"/>
  <c r="I92" i="105"/>
  <c r="C17" i="105" s="1"/>
  <c r="B92" i="105"/>
  <c r="B105" i="105"/>
  <c r="I89" i="105"/>
  <c r="C14" i="105" s="1"/>
  <c r="B106" i="105"/>
  <c r="I88" i="105"/>
  <c r="C13" i="105" s="1"/>
  <c r="B107" i="105"/>
  <c r="B98" i="105"/>
  <c r="B101" i="105"/>
  <c r="I106" i="105"/>
  <c r="C31" i="105" s="1"/>
  <c r="I33" i="61" s="1"/>
  <c r="I100" i="105"/>
  <c r="C25" i="105" s="1"/>
  <c r="I66" i="105"/>
  <c r="C8" i="105" s="1"/>
  <c r="B90" i="105"/>
  <c r="B85" i="105"/>
  <c r="I107" i="105"/>
  <c r="C32" i="105" s="1"/>
  <c r="B104" i="105"/>
  <c r="B102" i="105"/>
  <c r="I86" i="105"/>
  <c r="C11" i="105" s="1"/>
  <c r="E33" i="61" s="1"/>
  <c r="B88" i="105"/>
  <c r="B86" i="105"/>
  <c r="B99" i="105"/>
  <c r="I85" i="105"/>
  <c r="C10" i="105" s="1"/>
  <c r="I103" i="105"/>
  <c r="C28" i="105" s="1"/>
  <c r="I63" i="105"/>
  <c r="I98" i="105"/>
  <c r="C23" i="105" s="1"/>
  <c r="B94" i="105"/>
  <c r="I105" i="105"/>
  <c r="C30" i="105" s="1"/>
  <c r="I67" i="105"/>
  <c r="B91" i="105"/>
  <c r="B125" i="101"/>
  <c r="B162" i="105"/>
  <c r="C112" i="105"/>
  <c r="BQ213" i="105"/>
  <c r="CE213" i="105"/>
  <c r="T213" i="105"/>
  <c r="CL213" i="105"/>
  <c r="CZ213" i="105"/>
  <c r="AV213" i="105"/>
  <c r="M213" i="105"/>
  <c r="BX213" i="105"/>
  <c r="B262" i="105"/>
  <c r="AO213" i="105"/>
  <c r="C213" i="105"/>
  <c r="BJ213" i="105"/>
  <c r="CS213" i="105"/>
  <c r="AA213" i="105"/>
  <c r="BC213" i="105"/>
  <c r="AH213" i="105"/>
  <c r="E69" i="101"/>
  <c r="AA169" i="102"/>
  <c r="BX169" i="102"/>
  <c r="CS169" i="102"/>
  <c r="C169" i="102"/>
  <c r="CL169" i="102"/>
  <c r="CZ169" i="102"/>
  <c r="B218" i="102"/>
  <c r="T169" i="102"/>
  <c r="BJ169" i="102"/>
  <c r="BC169" i="102"/>
  <c r="AV169" i="102"/>
  <c r="AH169" i="102"/>
  <c r="AO169" i="102"/>
  <c r="M169" i="102"/>
  <c r="CE169" i="102"/>
  <c r="BQ169" i="102"/>
  <c r="AV170" i="101"/>
  <c r="B219" i="101"/>
  <c r="BQ170" i="101"/>
  <c r="AH170" i="101"/>
  <c r="M170" i="101"/>
  <c r="BX170" i="101"/>
  <c r="AO170" i="101"/>
  <c r="AA170" i="101"/>
  <c r="T170" i="101"/>
  <c r="CE170" i="101"/>
  <c r="C170" i="101"/>
  <c r="CL170" i="101"/>
  <c r="CS170" i="101"/>
  <c r="BC170" i="101"/>
  <c r="BJ170" i="101"/>
  <c r="CZ170" i="101"/>
  <c r="CS161" i="105"/>
  <c r="AA161" i="105"/>
  <c r="C161" i="105"/>
  <c r="M161" i="105"/>
  <c r="BX161" i="105"/>
  <c r="B210" i="105"/>
  <c r="CZ161" i="105"/>
  <c r="AO161" i="105"/>
  <c r="AV161" i="105"/>
  <c r="BQ161" i="105"/>
  <c r="CE161" i="105"/>
  <c r="CL161" i="105"/>
  <c r="BJ161" i="105"/>
  <c r="AH161" i="105"/>
  <c r="T161" i="105"/>
  <c r="BC161" i="105"/>
  <c r="B115" i="105"/>
  <c r="J66" i="105"/>
  <c r="K66" i="105"/>
  <c r="AO167" i="101"/>
  <c r="CE167" i="101"/>
  <c r="BQ167" i="101"/>
  <c r="AV167" i="101"/>
  <c r="BJ167" i="101"/>
  <c r="B216" i="101"/>
  <c r="AA167" i="101"/>
  <c r="CZ167" i="101"/>
  <c r="T167" i="101"/>
  <c r="CL167" i="101"/>
  <c r="BC167" i="101"/>
  <c r="AH167" i="101"/>
  <c r="C167" i="101"/>
  <c r="BX167" i="101"/>
  <c r="M167" i="101"/>
  <c r="CS167" i="101"/>
  <c r="CE165" i="104"/>
  <c r="T165" i="104"/>
  <c r="CZ165" i="104"/>
  <c r="CL165" i="104"/>
  <c r="BX165" i="104"/>
  <c r="M165" i="104"/>
  <c r="B214" i="104"/>
  <c r="AV165" i="104"/>
  <c r="C165" i="104"/>
  <c r="CS165" i="104"/>
  <c r="BQ165" i="104"/>
  <c r="BJ165" i="104"/>
  <c r="AA165" i="104"/>
  <c r="BC165" i="104"/>
  <c r="AO165" i="104"/>
  <c r="AH165" i="104"/>
  <c r="CL176" i="102"/>
  <c r="AV176" i="102"/>
  <c r="CZ176" i="102"/>
  <c r="T176" i="102"/>
  <c r="CS176" i="102"/>
  <c r="M176" i="102"/>
  <c r="BC176" i="102"/>
  <c r="AH176" i="102"/>
  <c r="BJ176" i="102"/>
  <c r="CE176" i="102"/>
  <c r="AA176" i="102"/>
  <c r="C176" i="102"/>
  <c r="B225" i="102"/>
  <c r="BQ176" i="102"/>
  <c r="BX176" i="102"/>
  <c r="AO176" i="102"/>
  <c r="BC167" i="102"/>
  <c r="B216" i="102"/>
  <c r="M167" i="102"/>
  <c r="AO167" i="102"/>
  <c r="AV167" i="102"/>
  <c r="BQ167" i="102"/>
  <c r="AA167" i="102"/>
  <c r="BJ167" i="102"/>
  <c r="CL167" i="102"/>
  <c r="BX167" i="102"/>
  <c r="C167" i="102"/>
  <c r="CE167" i="102"/>
  <c r="AH167" i="102"/>
  <c r="CS167" i="102"/>
  <c r="T167" i="102"/>
  <c r="CZ167" i="102"/>
  <c r="BX174" i="102"/>
  <c r="AH174" i="102"/>
  <c r="AO174" i="102"/>
  <c r="B223" i="102"/>
  <c r="CL174" i="102"/>
  <c r="BJ174" i="102"/>
  <c r="CS174" i="102"/>
  <c r="CE174" i="102"/>
  <c r="M174" i="102"/>
  <c r="AA174" i="102"/>
  <c r="CZ174" i="102"/>
  <c r="AV174" i="102"/>
  <c r="BQ174" i="102"/>
  <c r="BC174" i="102"/>
  <c r="C174" i="102"/>
  <c r="T174" i="102"/>
  <c r="C116" i="105"/>
  <c r="B166" i="105"/>
  <c r="B121" i="101"/>
  <c r="C125" i="102"/>
  <c r="B175" i="102"/>
  <c r="B310" i="105"/>
  <c r="C9" i="102" l="1"/>
  <c r="K72" i="102"/>
  <c r="J72" i="102"/>
  <c r="B165" i="105"/>
  <c r="C115" i="105"/>
  <c r="G116" i="105" s="1"/>
  <c r="F119" i="105" s="1"/>
  <c r="B311" i="105"/>
  <c r="C12" i="102"/>
  <c r="J75" i="102"/>
  <c r="K75" i="102"/>
  <c r="CS210" i="105"/>
  <c r="C210" i="105"/>
  <c r="AA210" i="105"/>
  <c r="BJ210" i="105"/>
  <c r="B259" i="105"/>
  <c r="M210" i="105"/>
  <c r="T210" i="105"/>
  <c r="AO210" i="105"/>
  <c r="BQ210" i="105"/>
  <c r="CL210" i="105"/>
  <c r="AH210" i="105"/>
  <c r="AV210" i="105"/>
  <c r="CZ210" i="105"/>
  <c r="BX210" i="105"/>
  <c r="CE210" i="105"/>
  <c r="BC210" i="105"/>
  <c r="B267" i="102"/>
  <c r="AO218" i="102"/>
  <c r="AV218" i="102"/>
  <c r="BC218" i="102"/>
  <c r="BX218" i="102"/>
  <c r="CL218" i="102"/>
  <c r="CS218" i="102"/>
  <c r="CE218" i="102"/>
  <c r="T218" i="102"/>
  <c r="M218" i="102"/>
  <c r="AH218" i="102"/>
  <c r="CZ218" i="102"/>
  <c r="BJ218" i="102"/>
  <c r="C218" i="102"/>
  <c r="AA218" i="102"/>
  <c r="BQ218" i="102"/>
  <c r="C6" i="102"/>
  <c r="J69" i="102"/>
  <c r="K69" i="102"/>
  <c r="AH166" i="105"/>
  <c r="CE166" i="105"/>
  <c r="AO166" i="105"/>
  <c r="BJ166" i="105"/>
  <c r="M166" i="105"/>
  <c r="B215" i="105"/>
  <c r="AA166" i="105"/>
  <c r="AV166" i="105"/>
  <c r="CZ166" i="105"/>
  <c r="BQ166" i="105"/>
  <c r="BX166" i="105"/>
  <c r="BC166" i="105"/>
  <c r="CL166" i="105"/>
  <c r="T166" i="105"/>
  <c r="C166" i="105"/>
  <c r="CS166" i="105"/>
  <c r="B224" i="102"/>
  <c r="BJ175" i="102"/>
  <c r="CS175" i="102"/>
  <c r="BC175" i="102"/>
  <c r="T175" i="102"/>
  <c r="CZ175" i="102"/>
  <c r="BX175" i="102"/>
  <c r="CL175" i="102"/>
  <c r="BQ175" i="102"/>
  <c r="AA175" i="102"/>
  <c r="M175" i="102"/>
  <c r="CE175" i="102"/>
  <c r="AO175" i="102"/>
  <c r="C175" i="102"/>
  <c r="AH175" i="102"/>
  <c r="AV175" i="102"/>
  <c r="C5" i="105"/>
  <c r="J63" i="105"/>
  <c r="K63" i="105"/>
  <c r="B161" i="104"/>
  <c r="C111" i="104"/>
  <c r="C13" i="102"/>
  <c r="K76" i="102"/>
  <c r="J76" i="102"/>
  <c r="B174" i="101"/>
  <c r="C124" i="101"/>
  <c r="C125" i="101"/>
  <c r="B175" i="101"/>
  <c r="B265" i="101"/>
  <c r="C216" i="101"/>
  <c r="CZ216" i="101"/>
  <c r="CS216" i="101"/>
  <c r="AV216" i="101"/>
  <c r="BC216" i="101"/>
  <c r="BQ216" i="101"/>
  <c r="BX216" i="101"/>
  <c r="BJ216" i="101"/>
  <c r="CE216" i="101"/>
  <c r="AO216" i="101"/>
  <c r="M216" i="101"/>
  <c r="AH216" i="101"/>
  <c r="T216" i="101"/>
  <c r="CL216" i="101"/>
  <c r="AA216" i="101"/>
  <c r="CE225" i="102"/>
  <c r="CL225" i="102"/>
  <c r="CZ225" i="102"/>
  <c r="B274" i="102"/>
  <c r="AO225" i="102"/>
  <c r="CS225" i="102"/>
  <c r="AA225" i="102"/>
  <c r="BX225" i="102"/>
  <c r="AV225" i="102"/>
  <c r="BQ225" i="102"/>
  <c r="BJ225" i="102"/>
  <c r="BC225" i="102"/>
  <c r="C225" i="102"/>
  <c r="M225" i="102"/>
  <c r="AH225" i="102"/>
  <c r="T225" i="102"/>
  <c r="K73" i="102"/>
  <c r="C10" i="102"/>
  <c r="J73" i="102"/>
  <c r="G121" i="102"/>
  <c r="F124" i="102" s="1"/>
  <c r="G120" i="102"/>
  <c r="F123" i="102" s="1"/>
  <c r="CL217" i="102"/>
  <c r="BQ217" i="102"/>
  <c r="T217" i="102"/>
  <c r="B266" i="102"/>
  <c r="BC217" i="102"/>
  <c r="BX217" i="102"/>
  <c r="CS217" i="102"/>
  <c r="AH217" i="102"/>
  <c r="AV217" i="102"/>
  <c r="AA217" i="102"/>
  <c r="BJ217" i="102"/>
  <c r="CZ217" i="102"/>
  <c r="M217" i="102"/>
  <c r="C217" i="102"/>
  <c r="CE217" i="102"/>
  <c r="AO217" i="102"/>
  <c r="B162" i="104"/>
  <c r="C112" i="104"/>
  <c r="AA219" i="101"/>
  <c r="CL219" i="101"/>
  <c r="AH219" i="101"/>
  <c r="AV219" i="101"/>
  <c r="B268" i="101"/>
  <c r="CZ219" i="101"/>
  <c r="BQ219" i="101"/>
  <c r="BX219" i="101"/>
  <c r="CS219" i="101"/>
  <c r="C219" i="101"/>
  <c r="T219" i="101"/>
  <c r="BJ219" i="101"/>
  <c r="BC219" i="101"/>
  <c r="M219" i="101"/>
  <c r="AO219" i="101"/>
  <c r="CE219" i="101"/>
  <c r="I100" i="104"/>
  <c r="C25" i="104" s="1"/>
  <c r="I92" i="104"/>
  <c r="C17" i="104" s="1"/>
  <c r="F135" i="61" s="1"/>
  <c r="B103" i="104"/>
  <c r="I94" i="104"/>
  <c r="C19" i="104" s="1"/>
  <c r="I88" i="104"/>
  <c r="C13" i="104" s="1"/>
  <c r="B95" i="104"/>
  <c r="I65" i="104"/>
  <c r="I105" i="104"/>
  <c r="C30" i="104" s="1"/>
  <c r="B101" i="104"/>
  <c r="B98" i="104"/>
  <c r="I87" i="104"/>
  <c r="C12" i="104" s="1"/>
  <c r="E135" i="61" s="1"/>
  <c r="I66" i="104"/>
  <c r="I62" i="104"/>
  <c r="B87" i="104"/>
  <c r="B92" i="104"/>
  <c r="B104" i="104"/>
  <c r="I93" i="104"/>
  <c r="C18" i="104" s="1"/>
  <c r="I91" i="104"/>
  <c r="C16" i="104" s="1"/>
  <c r="B100" i="104"/>
  <c r="I86" i="104"/>
  <c r="C11" i="104" s="1"/>
  <c r="I67" i="104"/>
  <c r="I104" i="104"/>
  <c r="C29" i="104" s="1"/>
  <c r="I85" i="104"/>
  <c r="C10" i="104" s="1"/>
  <c r="B94" i="104"/>
  <c r="B99" i="104"/>
  <c r="B90" i="104"/>
  <c r="I107" i="104"/>
  <c r="C32" i="104" s="1"/>
  <c r="I135" i="61" s="1"/>
  <c r="B93" i="104"/>
  <c r="I102" i="104"/>
  <c r="C27" i="104" s="1"/>
  <c r="H135" i="61" s="1"/>
  <c r="B96" i="104"/>
  <c r="I63" i="104"/>
  <c r="B106" i="104"/>
  <c r="I95" i="104"/>
  <c r="C20" i="104" s="1"/>
  <c r="B105" i="104"/>
  <c r="B91" i="104"/>
  <c r="I97" i="104"/>
  <c r="C22" i="104" s="1"/>
  <c r="G135" i="61" s="1"/>
  <c r="I106" i="104"/>
  <c r="C31" i="104" s="1"/>
  <c r="B102" i="104"/>
  <c r="I98" i="104"/>
  <c r="C23" i="104" s="1"/>
  <c r="I89" i="104"/>
  <c r="C14" i="104" s="1"/>
  <c r="I99" i="104"/>
  <c r="C24" i="104" s="1"/>
  <c r="B88" i="104"/>
  <c r="B89" i="104"/>
  <c r="B85" i="104"/>
  <c r="B86" i="104"/>
  <c r="B97" i="104"/>
  <c r="I64" i="104"/>
  <c r="I96" i="104"/>
  <c r="C21" i="104" s="1"/>
  <c r="I90" i="104"/>
  <c r="C15" i="104" s="1"/>
  <c r="I103" i="104"/>
  <c r="C28" i="104" s="1"/>
  <c r="I101" i="104"/>
  <c r="C26" i="104" s="1"/>
  <c r="B107" i="104"/>
  <c r="I102" i="101"/>
  <c r="C27" i="101" s="1"/>
  <c r="G125" i="61" s="1"/>
  <c r="I96" i="101"/>
  <c r="C21" i="101" s="1"/>
  <c r="I68" i="101"/>
  <c r="B91" i="101"/>
  <c r="B105" i="101"/>
  <c r="I107" i="101"/>
  <c r="C32" i="101" s="1"/>
  <c r="H125" i="61" s="1"/>
  <c r="I103" i="101"/>
  <c r="C28" i="101" s="1"/>
  <c r="B93" i="101"/>
  <c r="I95" i="101"/>
  <c r="C20" i="101" s="1"/>
  <c r="B106" i="101"/>
  <c r="I74" i="101"/>
  <c r="I111" i="101"/>
  <c r="C36" i="101" s="1"/>
  <c r="I76" i="101"/>
  <c r="I104" i="101"/>
  <c r="C29" i="101" s="1"/>
  <c r="B108" i="101"/>
  <c r="I94" i="101"/>
  <c r="C19" i="101" s="1"/>
  <c r="I98" i="101"/>
  <c r="C23" i="101" s="1"/>
  <c r="I108" i="101"/>
  <c r="C33" i="101" s="1"/>
  <c r="B107" i="101"/>
  <c r="B96" i="101"/>
  <c r="I91" i="101"/>
  <c r="C16" i="101" s="1"/>
  <c r="B90" i="101"/>
  <c r="I77" i="101"/>
  <c r="I105" i="101"/>
  <c r="C30" i="101" s="1"/>
  <c r="I75" i="101"/>
  <c r="B112" i="101"/>
  <c r="I101" i="101"/>
  <c r="C26" i="101" s="1"/>
  <c r="I109" i="101"/>
  <c r="C34" i="101" s="1"/>
  <c r="I71" i="101"/>
  <c r="I99" i="101"/>
  <c r="C24" i="101" s="1"/>
  <c r="B100" i="101"/>
  <c r="I97" i="101"/>
  <c r="C22" i="101" s="1"/>
  <c r="F125" i="61" s="1"/>
  <c r="B102" i="101"/>
  <c r="I69" i="101"/>
  <c r="I72" i="101"/>
  <c r="B101" i="101"/>
  <c r="B104" i="101"/>
  <c r="I67" i="101"/>
  <c r="I70" i="101"/>
  <c r="B95" i="101"/>
  <c r="I73" i="101"/>
  <c r="B111" i="101"/>
  <c r="I90" i="101"/>
  <c r="C15" i="101" s="1"/>
  <c r="B97" i="101"/>
  <c r="I93" i="101"/>
  <c r="C18" i="101" s="1"/>
  <c r="B94" i="101"/>
  <c r="I92" i="101"/>
  <c r="C17" i="101" s="1"/>
  <c r="E125" i="61" s="1"/>
  <c r="B110" i="101"/>
  <c r="I112" i="101"/>
  <c r="C37" i="101" s="1"/>
  <c r="I125" i="61" s="1"/>
  <c r="B92" i="101"/>
  <c r="B99" i="101"/>
  <c r="B103" i="101"/>
  <c r="I110" i="101"/>
  <c r="C35" i="101" s="1"/>
  <c r="B98" i="101"/>
  <c r="I100" i="101"/>
  <c r="C25" i="101" s="1"/>
  <c r="I106" i="101"/>
  <c r="C31" i="101" s="1"/>
  <c r="B109" i="101"/>
  <c r="B171" i="101"/>
  <c r="C121" i="101"/>
  <c r="G120" i="101" s="1"/>
  <c r="F123" i="101" s="1"/>
  <c r="C9" i="105"/>
  <c r="D33" i="61" s="1"/>
  <c r="K67" i="105"/>
  <c r="J67" i="105"/>
  <c r="B272" i="102"/>
  <c r="BC223" i="102"/>
  <c r="BQ223" i="102"/>
  <c r="CZ223" i="102"/>
  <c r="CS223" i="102"/>
  <c r="BX223" i="102"/>
  <c r="CL223" i="102"/>
  <c r="M223" i="102"/>
  <c r="CE223" i="102"/>
  <c r="AV223" i="102"/>
  <c r="BJ223" i="102"/>
  <c r="C223" i="102"/>
  <c r="AA223" i="102"/>
  <c r="T223" i="102"/>
  <c r="AH223" i="102"/>
  <c r="AO223" i="102"/>
  <c r="I61" i="105"/>
  <c r="F67" i="105" s="1"/>
  <c r="C34" i="105" s="1"/>
  <c r="K62" i="105"/>
  <c r="C4" i="105"/>
  <c r="J62" i="105"/>
  <c r="C114" i="104"/>
  <c r="B164" i="104"/>
  <c r="J74" i="102"/>
  <c r="C11" i="102"/>
  <c r="K74" i="102"/>
  <c r="K70" i="102"/>
  <c r="C7" i="102"/>
  <c r="J70" i="102"/>
  <c r="C4" i="102"/>
  <c r="I66" i="102"/>
  <c r="F72" i="102" s="1"/>
  <c r="C39" i="102" s="1"/>
  <c r="J67" i="102"/>
  <c r="K67" i="102"/>
  <c r="AO219" i="102"/>
  <c r="CZ219" i="102"/>
  <c r="BX219" i="102"/>
  <c r="BC219" i="102"/>
  <c r="C219" i="102"/>
  <c r="AH219" i="102"/>
  <c r="T219" i="102"/>
  <c r="B268" i="102"/>
  <c r="M219" i="102"/>
  <c r="BJ219" i="102"/>
  <c r="CS219" i="102"/>
  <c r="BQ219" i="102"/>
  <c r="CL219" i="102"/>
  <c r="AV219" i="102"/>
  <c r="CE219" i="102"/>
  <c r="AA219" i="102"/>
  <c r="M166" i="101"/>
  <c r="T166" i="101"/>
  <c r="BJ166" i="101"/>
  <c r="CE166" i="101"/>
  <c r="C166" i="101"/>
  <c r="B215" i="101"/>
  <c r="BX166" i="101"/>
  <c r="CS166" i="101"/>
  <c r="AH166" i="101"/>
  <c r="AA166" i="101"/>
  <c r="BQ166" i="101"/>
  <c r="CL166" i="101"/>
  <c r="AV166" i="101"/>
  <c r="BC166" i="101"/>
  <c r="CZ166" i="101"/>
  <c r="AO166" i="101"/>
  <c r="C5" i="102"/>
  <c r="K68" i="102"/>
  <c r="J68" i="102"/>
  <c r="F76" i="102" s="1"/>
  <c r="C43" i="102" s="1"/>
  <c r="AV214" i="104"/>
  <c r="CS214" i="104"/>
  <c r="AH214" i="104"/>
  <c r="AA214" i="104"/>
  <c r="BQ214" i="104"/>
  <c r="M214" i="104"/>
  <c r="CL214" i="104"/>
  <c r="B263" i="104"/>
  <c r="T214" i="104"/>
  <c r="CZ214" i="104"/>
  <c r="BX214" i="104"/>
  <c r="BC214" i="104"/>
  <c r="CE214" i="104"/>
  <c r="AO214" i="104"/>
  <c r="C214" i="104"/>
  <c r="BJ214" i="104"/>
  <c r="G121" i="101"/>
  <c r="F124" i="101" s="1"/>
  <c r="AO166" i="102"/>
  <c r="CE166" i="102"/>
  <c r="BJ166" i="102"/>
  <c r="T166" i="102"/>
  <c r="CZ166" i="102"/>
  <c r="CS166" i="102"/>
  <c r="AA166" i="102"/>
  <c r="B215" i="102"/>
  <c r="AH166" i="102"/>
  <c r="BQ166" i="102"/>
  <c r="M166" i="102"/>
  <c r="CL166" i="102"/>
  <c r="AV166" i="102"/>
  <c r="BX166" i="102"/>
  <c r="C166" i="102"/>
  <c r="N191" i="102"/>
  <c r="U191" i="102" s="1"/>
  <c r="AB191" i="102" s="1"/>
  <c r="AI191" i="102" s="1"/>
  <c r="AP191" i="102" s="1"/>
  <c r="AW191" i="102" s="1"/>
  <c r="BD191" i="102" s="1"/>
  <c r="BK191" i="102" s="1"/>
  <c r="BR191" i="102" s="1"/>
  <c r="BY191" i="102" s="1"/>
  <c r="CF191" i="102" s="1"/>
  <c r="CM191" i="102" s="1"/>
  <c r="CT191" i="102" s="1"/>
  <c r="DA191" i="102" s="1"/>
  <c r="BC166" i="102"/>
  <c r="BQ216" i="102"/>
  <c r="AO216" i="102"/>
  <c r="BX216" i="102"/>
  <c r="B265" i="102"/>
  <c r="CS216" i="102"/>
  <c r="CL216" i="102"/>
  <c r="BC216" i="102"/>
  <c r="C216" i="102"/>
  <c r="AV216" i="102"/>
  <c r="M216" i="102"/>
  <c r="AA216" i="102"/>
  <c r="T216" i="102"/>
  <c r="BJ216" i="102"/>
  <c r="CZ216" i="102"/>
  <c r="AH216" i="102"/>
  <c r="CE216" i="102"/>
  <c r="AA162" i="105"/>
  <c r="BJ162" i="105"/>
  <c r="AV162" i="105"/>
  <c r="C162" i="105"/>
  <c r="CL162" i="105"/>
  <c r="AH162" i="105"/>
  <c r="B211" i="105"/>
  <c r="M162" i="105"/>
  <c r="CE162" i="105"/>
  <c r="T162" i="105"/>
  <c r="CS162" i="105"/>
  <c r="BX162" i="105"/>
  <c r="BC162" i="105"/>
  <c r="BQ162" i="105"/>
  <c r="AO162" i="105"/>
  <c r="CZ162" i="105"/>
  <c r="K65" i="105"/>
  <c r="C7" i="105"/>
  <c r="J65" i="105"/>
  <c r="J64" i="105"/>
  <c r="K64" i="105"/>
  <c r="C6" i="105"/>
  <c r="AV225" i="101"/>
  <c r="CZ225" i="101"/>
  <c r="CL225" i="101"/>
  <c r="BC225" i="101"/>
  <c r="C225" i="101"/>
  <c r="AA225" i="101"/>
  <c r="BX225" i="101"/>
  <c r="B274" i="101"/>
  <c r="AO225" i="101"/>
  <c r="BQ225" i="101"/>
  <c r="M225" i="101"/>
  <c r="BJ225" i="101"/>
  <c r="AH225" i="101"/>
  <c r="CS225" i="101"/>
  <c r="T225" i="101"/>
  <c r="CE225" i="101"/>
  <c r="J77" i="102"/>
  <c r="C14" i="102"/>
  <c r="D23" i="61" s="1"/>
  <c r="K77" i="102"/>
  <c r="J71" i="102"/>
  <c r="C8" i="102"/>
  <c r="K71" i="102"/>
  <c r="C122" i="101"/>
  <c r="B172" i="101"/>
  <c r="DC166" i="105" l="1"/>
  <c r="DB169" i="105" s="1"/>
  <c r="B148" i="101"/>
  <c r="I144" i="101"/>
  <c r="D20" i="101" s="1"/>
  <c r="I149" i="101"/>
  <c r="D25" i="101" s="1"/>
  <c r="I158" i="101"/>
  <c r="D34" i="101" s="1"/>
  <c r="B158" i="101"/>
  <c r="I157" i="101"/>
  <c r="D33" i="101" s="1"/>
  <c r="I143" i="101"/>
  <c r="D19" i="101" s="1"/>
  <c r="I150" i="101"/>
  <c r="D26" i="101" s="1"/>
  <c r="I142" i="101"/>
  <c r="D18" i="101" s="1"/>
  <c r="B152" i="101"/>
  <c r="I119" i="101"/>
  <c r="B140" i="101"/>
  <c r="B161" i="101"/>
  <c r="I151" i="101"/>
  <c r="D27" i="101" s="1"/>
  <c r="G126" i="61" s="1"/>
  <c r="B157" i="101"/>
  <c r="I122" i="101"/>
  <c r="I120" i="101"/>
  <c r="B159" i="101"/>
  <c r="I155" i="101"/>
  <c r="D31" i="101" s="1"/>
  <c r="B156" i="101"/>
  <c r="B151" i="101"/>
  <c r="B150" i="101"/>
  <c r="I126" i="101"/>
  <c r="I116" i="101"/>
  <c r="I146" i="101"/>
  <c r="D22" i="101" s="1"/>
  <c r="F126" i="61" s="1"/>
  <c r="I124" i="101"/>
  <c r="B153" i="101"/>
  <c r="B155" i="101"/>
  <c r="B147" i="101"/>
  <c r="B144" i="101"/>
  <c r="B142" i="101"/>
  <c r="I118" i="101"/>
  <c r="I117" i="101"/>
  <c r="I148" i="101"/>
  <c r="D24" i="101" s="1"/>
  <c r="B145" i="101"/>
  <c r="I139" i="101"/>
  <c r="D15" i="101" s="1"/>
  <c r="B160" i="101"/>
  <c r="I140" i="101"/>
  <c r="D16" i="101" s="1"/>
  <c r="I145" i="101"/>
  <c r="D21" i="101" s="1"/>
  <c r="B146" i="101"/>
  <c r="B141" i="101"/>
  <c r="I161" i="101"/>
  <c r="D37" i="101" s="1"/>
  <c r="I126" i="61" s="1"/>
  <c r="I160" i="101"/>
  <c r="D36" i="101" s="1"/>
  <c r="I147" i="101"/>
  <c r="D23" i="101" s="1"/>
  <c r="I152" i="101"/>
  <c r="D28" i="101" s="1"/>
  <c r="I156" i="101"/>
  <c r="D32" i="101" s="1"/>
  <c r="H126" i="61" s="1"/>
  <c r="I153" i="101"/>
  <c r="D29" i="101" s="1"/>
  <c r="I123" i="101"/>
  <c r="I141" i="101"/>
  <c r="D17" i="101" s="1"/>
  <c r="E126" i="61" s="1"/>
  <c r="I154" i="101"/>
  <c r="D30" i="101" s="1"/>
  <c r="B139" i="101"/>
  <c r="I125" i="101"/>
  <c r="I159" i="101"/>
  <c r="D35" i="101" s="1"/>
  <c r="B149" i="101"/>
  <c r="I121" i="101"/>
  <c r="B143" i="101"/>
  <c r="B154" i="101"/>
  <c r="BT167" i="105"/>
  <c r="BS170" i="105" s="1"/>
  <c r="CO167" i="105"/>
  <c r="CN170" i="105" s="1"/>
  <c r="AY166" i="105"/>
  <c r="AX169" i="105" s="1"/>
  <c r="B323" i="101"/>
  <c r="AD171" i="102"/>
  <c r="AC174" i="102" s="1"/>
  <c r="AD172" i="102"/>
  <c r="AC175" i="102" s="1"/>
  <c r="BS216" i="105"/>
  <c r="BS217" i="105" s="1"/>
  <c r="BS215" i="105"/>
  <c r="CA172" i="102"/>
  <c r="BZ175" i="102" s="1"/>
  <c r="CA171" i="102"/>
  <c r="BZ174" i="102" s="1"/>
  <c r="CV171" i="102"/>
  <c r="CU174" i="102" s="1"/>
  <c r="CV172" i="102"/>
  <c r="CU175" i="102" s="1"/>
  <c r="CH172" i="101"/>
  <c r="CG175" i="101" s="1"/>
  <c r="CE164" i="104"/>
  <c r="AO164" i="104"/>
  <c r="BX164" i="104"/>
  <c r="BC164" i="104"/>
  <c r="M164" i="104"/>
  <c r="AH164" i="104"/>
  <c r="T164" i="104"/>
  <c r="B213" i="104"/>
  <c r="AV164" i="104"/>
  <c r="BQ164" i="104"/>
  <c r="AA164" i="104"/>
  <c r="C164" i="104"/>
  <c r="CL164" i="104"/>
  <c r="CZ164" i="104"/>
  <c r="CS164" i="104"/>
  <c r="BJ164" i="104"/>
  <c r="K71" i="101"/>
  <c r="J71" i="101"/>
  <c r="C8" i="101"/>
  <c r="C13" i="101"/>
  <c r="K76" i="101"/>
  <c r="J76" i="101"/>
  <c r="BT166" i="105"/>
  <c r="BS169" i="105" s="1"/>
  <c r="BE215" i="105"/>
  <c r="BE216" i="105"/>
  <c r="BE217" i="105" s="1"/>
  <c r="AQ215" i="105"/>
  <c r="AQ216" i="105"/>
  <c r="AQ217" i="105" s="1"/>
  <c r="CU215" i="105"/>
  <c r="CU216" i="105"/>
  <c r="CU217" i="105" s="1"/>
  <c r="BX165" i="105"/>
  <c r="CS165" i="105"/>
  <c r="CV166" i="105" s="1"/>
  <c r="CU169" i="105" s="1"/>
  <c r="AO165" i="105"/>
  <c r="AR166" i="105" s="1"/>
  <c r="AQ169" i="105" s="1"/>
  <c r="B214" i="105"/>
  <c r="CE165" i="105"/>
  <c r="CH167" i="105" s="1"/>
  <c r="CG170" i="105" s="1"/>
  <c r="T165" i="105"/>
  <c r="W167" i="105" s="1"/>
  <c r="V170" i="105" s="1"/>
  <c r="AA165" i="105"/>
  <c r="AD167" i="105" s="1"/>
  <c r="AC170" i="105" s="1"/>
  <c r="AH165" i="105"/>
  <c r="AK167" i="105" s="1"/>
  <c r="AJ170" i="105" s="1"/>
  <c r="AV165" i="105"/>
  <c r="AY167" i="105" s="1"/>
  <c r="AX170" i="105" s="1"/>
  <c r="C165" i="105"/>
  <c r="CZ165" i="105"/>
  <c r="DC167" i="105" s="1"/>
  <c r="DB170" i="105" s="1"/>
  <c r="BC165" i="105"/>
  <c r="BF167" i="105" s="1"/>
  <c r="BE170" i="105" s="1"/>
  <c r="BJ165" i="105"/>
  <c r="BM166" i="105" s="1"/>
  <c r="BL169" i="105" s="1"/>
  <c r="CL165" i="105"/>
  <c r="CO166" i="105" s="1"/>
  <c r="CN169" i="105" s="1"/>
  <c r="M165" i="105"/>
  <c r="BQ165" i="105"/>
  <c r="N186" i="105"/>
  <c r="U186" i="105" s="1"/>
  <c r="AB186" i="105" s="1"/>
  <c r="AI186" i="105" s="1"/>
  <c r="AP186" i="105" s="1"/>
  <c r="AW186" i="105" s="1"/>
  <c r="BD186" i="105" s="1"/>
  <c r="BK186" i="105" s="1"/>
  <c r="BR186" i="105" s="1"/>
  <c r="BY186" i="105" s="1"/>
  <c r="CF186" i="105" s="1"/>
  <c r="CM186" i="105" s="1"/>
  <c r="CT186" i="105" s="1"/>
  <c r="DA186" i="105" s="1"/>
  <c r="AY172" i="102"/>
  <c r="AX175" i="102" s="1"/>
  <c r="AY171" i="102"/>
  <c r="AX174" i="102" s="1"/>
  <c r="DC171" i="102"/>
  <c r="DB174" i="102" s="1"/>
  <c r="DC172" i="102"/>
  <c r="DB175" i="102" s="1"/>
  <c r="B315" i="102"/>
  <c r="BC174" i="101"/>
  <c r="AA174" i="101"/>
  <c r="BX174" i="101"/>
  <c r="AO174" i="101"/>
  <c r="B223" i="101"/>
  <c r="CS174" i="101"/>
  <c r="BJ174" i="101"/>
  <c r="BQ174" i="101"/>
  <c r="AV174" i="101"/>
  <c r="M174" i="101"/>
  <c r="AH174" i="101"/>
  <c r="T174" i="101"/>
  <c r="CZ174" i="101"/>
  <c r="DC171" i="101" s="1"/>
  <c r="DB174" i="101" s="1"/>
  <c r="CE174" i="101"/>
  <c r="CL174" i="101"/>
  <c r="C174" i="101"/>
  <c r="G115" i="104"/>
  <c r="F118" i="104" s="1"/>
  <c r="G116" i="104"/>
  <c r="F119" i="104" s="1"/>
  <c r="BJ224" i="102"/>
  <c r="BC224" i="102"/>
  <c r="C224" i="102"/>
  <c r="BX224" i="102"/>
  <c r="CS224" i="102"/>
  <c r="T224" i="102"/>
  <c r="AH224" i="102"/>
  <c r="CZ224" i="102"/>
  <c r="AV224" i="102"/>
  <c r="AA224" i="102"/>
  <c r="M224" i="102"/>
  <c r="AO224" i="102"/>
  <c r="CE224" i="102"/>
  <c r="BQ224" i="102"/>
  <c r="CL224" i="102"/>
  <c r="B273" i="102"/>
  <c r="B316" i="102"/>
  <c r="CG215" i="105"/>
  <c r="CG216" i="105"/>
  <c r="CG217" i="105" s="1"/>
  <c r="V215" i="105"/>
  <c r="V216" i="105"/>
  <c r="V217" i="105" s="1"/>
  <c r="CZ172" i="101"/>
  <c r="AA172" i="101"/>
  <c r="AD171" i="101" s="1"/>
  <c r="AC174" i="101" s="1"/>
  <c r="M172" i="101"/>
  <c r="P172" i="101" s="1"/>
  <c r="O175" i="101" s="1"/>
  <c r="CE172" i="101"/>
  <c r="AO172" i="101"/>
  <c r="B221" i="101"/>
  <c r="CL172" i="101"/>
  <c r="CO171" i="101" s="1"/>
  <c r="CN174" i="101" s="1"/>
  <c r="CS172" i="101"/>
  <c r="T172" i="101"/>
  <c r="AV172" i="101"/>
  <c r="C172" i="101"/>
  <c r="G171" i="101" s="1"/>
  <c r="F174" i="101" s="1"/>
  <c r="BC172" i="101"/>
  <c r="BJ172" i="101"/>
  <c r="AH172" i="101"/>
  <c r="BQ172" i="101"/>
  <c r="BX172" i="101"/>
  <c r="G172" i="102"/>
  <c r="F175" i="102" s="1"/>
  <c r="G171" i="102"/>
  <c r="F174" i="102" s="1"/>
  <c r="AK166" i="105"/>
  <c r="AJ169" i="105" s="1"/>
  <c r="B321" i="102"/>
  <c r="C9" i="101"/>
  <c r="J72" i="101"/>
  <c r="K72" i="101"/>
  <c r="C11" i="101"/>
  <c r="K74" i="101"/>
  <c r="J74" i="101"/>
  <c r="J64" i="104"/>
  <c r="K64" i="104"/>
  <c r="C6" i="104"/>
  <c r="AO161" i="104"/>
  <c r="C161" i="104"/>
  <c r="BX161" i="104"/>
  <c r="AH161" i="104"/>
  <c r="M161" i="104"/>
  <c r="BQ161" i="104"/>
  <c r="BC161" i="104"/>
  <c r="CS161" i="104"/>
  <c r="CZ161" i="104"/>
  <c r="CE161" i="104"/>
  <c r="T161" i="104"/>
  <c r="AA161" i="104"/>
  <c r="CL161" i="104"/>
  <c r="N186" i="104"/>
  <c r="U186" i="104" s="1"/>
  <c r="AB186" i="104" s="1"/>
  <c r="AI186" i="104" s="1"/>
  <c r="AP186" i="104" s="1"/>
  <c r="AW186" i="104" s="1"/>
  <c r="BD186" i="104" s="1"/>
  <c r="BK186" i="104" s="1"/>
  <c r="BR186" i="104" s="1"/>
  <c r="BY186" i="104" s="1"/>
  <c r="CF186" i="104" s="1"/>
  <c r="CM186" i="104" s="1"/>
  <c r="CT186" i="104" s="1"/>
  <c r="DA186" i="104" s="1"/>
  <c r="AV161" i="104"/>
  <c r="BJ161" i="104"/>
  <c r="B210" i="104"/>
  <c r="B314" i="102"/>
  <c r="P172" i="102"/>
  <c r="O175" i="102" s="1"/>
  <c r="P171" i="102"/>
  <c r="O174" i="102" s="1"/>
  <c r="AK171" i="101"/>
  <c r="AJ174" i="101" s="1"/>
  <c r="AK172" i="101"/>
  <c r="AJ175" i="101" s="1"/>
  <c r="AA171" i="101"/>
  <c r="AO171" i="101"/>
  <c r="AR172" i="101" s="1"/>
  <c r="AQ175" i="101" s="1"/>
  <c r="CS171" i="101"/>
  <c r="CV172" i="101" s="1"/>
  <c r="CU175" i="101" s="1"/>
  <c r="CZ171" i="101"/>
  <c r="BX171" i="101"/>
  <c r="M171" i="101"/>
  <c r="CE171" i="101"/>
  <c r="CH171" i="101" s="1"/>
  <c r="CG174" i="101" s="1"/>
  <c r="BQ171" i="101"/>
  <c r="BT171" i="101" s="1"/>
  <c r="BS174" i="101" s="1"/>
  <c r="C171" i="101"/>
  <c r="AH171" i="101"/>
  <c r="B220" i="101"/>
  <c r="N240" i="101" s="1"/>
  <c r="U240" i="101" s="1"/>
  <c r="AB240" i="101" s="1"/>
  <c r="AI240" i="101" s="1"/>
  <c r="AP240" i="101" s="1"/>
  <c r="AW240" i="101" s="1"/>
  <c r="BD240" i="101" s="1"/>
  <c r="BK240" i="101" s="1"/>
  <c r="BR240" i="101" s="1"/>
  <c r="BY240" i="101" s="1"/>
  <c r="CF240" i="101" s="1"/>
  <c r="CM240" i="101" s="1"/>
  <c r="CT240" i="101" s="1"/>
  <c r="DA240" i="101" s="1"/>
  <c r="T171" i="101"/>
  <c r="BJ171" i="101"/>
  <c r="BM172" i="101" s="1"/>
  <c r="BL175" i="101" s="1"/>
  <c r="BC171" i="101"/>
  <c r="CL171" i="101"/>
  <c r="CO172" i="101" s="1"/>
  <c r="CN175" i="101" s="1"/>
  <c r="AV171" i="101"/>
  <c r="B308" i="105"/>
  <c r="CH172" i="102"/>
  <c r="CG175" i="102" s="1"/>
  <c r="CH171" i="102"/>
  <c r="CG174" i="102" s="1"/>
  <c r="B317" i="102"/>
  <c r="AA269" i="102"/>
  <c r="AG269" i="102"/>
  <c r="U269" i="102"/>
  <c r="F269" i="102"/>
  <c r="BE269" i="102"/>
  <c r="O269" i="102"/>
  <c r="AS269" i="102"/>
  <c r="AM269" i="102"/>
  <c r="AY269" i="102"/>
  <c r="BK269" i="102"/>
  <c r="F73" i="102"/>
  <c r="C40" i="102" s="1"/>
  <c r="C10" i="101"/>
  <c r="J73" i="101"/>
  <c r="K73" i="101"/>
  <c r="C12" i="101"/>
  <c r="K75" i="101"/>
  <c r="J75" i="101"/>
  <c r="C9" i="104"/>
  <c r="D135" i="61" s="1"/>
  <c r="K67" i="104"/>
  <c r="J67" i="104"/>
  <c r="C4" i="104"/>
  <c r="I61" i="104"/>
  <c r="F67" i="104" s="1"/>
  <c r="C34" i="104" s="1"/>
  <c r="K62" i="104"/>
  <c r="J62" i="104"/>
  <c r="F70" i="104" s="1"/>
  <c r="C37" i="104" s="1"/>
  <c r="B317" i="101"/>
  <c r="C162" i="104"/>
  <c r="CS162" i="104"/>
  <c r="T162" i="104"/>
  <c r="B211" i="104"/>
  <c r="BC162" i="104"/>
  <c r="BQ162" i="104"/>
  <c r="CZ162" i="104"/>
  <c r="BX162" i="104"/>
  <c r="AA162" i="104"/>
  <c r="BJ162" i="104"/>
  <c r="AH162" i="104"/>
  <c r="CL162" i="104"/>
  <c r="M162" i="104"/>
  <c r="CE162" i="104"/>
  <c r="AO162" i="104"/>
  <c r="AV162" i="104"/>
  <c r="F71" i="105"/>
  <c r="C38" i="105" s="1"/>
  <c r="AX215" i="105"/>
  <c r="AX216" i="105"/>
  <c r="AX217" i="105" s="1"/>
  <c r="BL215" i="105"/>
  <c r="BL216" i="105"/>
  <c r="BL217" i="105" s="1"/>
  <c r="BF166" i="105"/>
  <c r="BE169" i="105" s="1"/>
  <c r="B314" i="101"/>
  <c r="CO171" i="102"/>
  <c r="CN174" i="102" s="1"/>
  <c r="CO172" i="102"/>
  <c r="CN175" i="102" s="1"/>
  <c r="W171" i="102"/>
  <c r="V174" i="102" s="1"/>
  <c r="W172" i="102"/>
  <c r="V175" i="102" s="1"/>
  <c r="B312" i="104"/>
  <c r="BK264" i="104"/>
  <c r="O264" i="104"/>
  <c r="U264" i="104"/>
  <c r="AA264" i="104"/>
  <c r="AG264" i="104"/>
  <c r="AS264" i="104"/>
  <c r="AY264" i="104"/>
  <c r="F264" i="104"/>
  <c r="AM264" i="104"/>
  <c r="BE264" i="104"/>
  <c r="G115" i="105"/>
  <c r="F118" i="105" s="1"/>
  <c r="C5" i="101"/>
  <c r="K68" i="101"/>
  <c r="J68" i="101"/>
  <c r="C5" i="104"/>
  <c r="J63" i="104"/>
  <c r="K63" i="104"/>
  <c r="C7" i="104"/>
  <c r="J65" i="104"/>
  <c r="K65" i="104"/>
  <c r="BZ216" i="105"/>
  <c r="BZ217" i="105" s="1"/>
  <c r="BZ215" i="105"/>
  <c r="BM172" i="102"/>
  <c r="BL175" i="102" s="1"/>
  <c r="BM171" i="102"/>
  <c r="BL174" i="102" s="1"/>
  <c r="F74" i="102"/>
  <c r="C41" i="102" s="1"/>
  <c r="F70" i="105"/>
  <c r="C37" i="105" s="1"/>
  <c r="C6" i="101"/>
  <c r="J69" i="101"/>
  <c r="K69" i="101"/>
  <c r="F69" i="105"/>
  <c r="C36" i="105" s="1"/>
  <c r="DB215" i="105"/>
  <c r="DB216" i="105"/>
  <c r="DB217" i="105" s="1"/>
  <c r="BT171" i="102"/>
  <c r="BS174" i="102" s="1"/>
  <c r="BT172" i="102"/>
  <c r="BS175" i="102" s="1"/>
  <c r="BF171" i="102"/>
  <c r="BE174" i="102" s="1"/>
  <c r="BF172" i="102"/>
  <c r="BE175" i="102" s="1"/>
  <c r="AK172" i="102"/>
  <c r="AJ175" i="102" s="1"/>
  <c r="AK171" i="102"/>
  <c r="AJ174" i="102" s="1"/>
  <c r="AR172" i="102"/>
  <c r="AQ175" i="102" s="1"/>
  <c r="AR171" i="102"/>
  <c r="AQ174" i="102" s="1"/>
  <c r="F75" i="102"/>
  <c r="C42" i="102" s="1"/>
  <c r="F68" i="105"/>
  <c r="C35" i="105" s="1"/>
  <c r="J66" i="104"/>
  <c r="K66" i="104"/>
  <c r="C8" i="104"/>
  <c r="I121" i="102"/>
  <c r="I149" i="102"/>
  <c r="D25" i="102" s="1"/>
  <c r="I25" i="102" s="1"/>
  <c r="B145" i="102"/>
  <c r="I147" i="102"/>
  <c r="D23" i="102" s="1"/>
  <c r="I23" i="102" s="1"/>
  <c r="B157" i="102"/>
  <c r="I141" i="102"/>
  <c r="D17" i="102" s="1"/>
  <c r="I17" i="102" s="1"/>
  <c r="I146" i="102"/>
  <c r="D22" i="102" s="1"/>
  <c r="I22" i="102" s="1"/>
  <c r="I126" i="102"/>
  <c r="B161" i="102"/>
  <c r="B160" i="102"/>
  <c r="I139" i="102"/>
  <c r="D15" i="102" s="1"/>
  <c r="I15" i="102" s="1"/>
  <c r="I119" i="102"/>
  <c r="I118" i="102"/>
  <c r="I122" i="102"/>
  <c r="I144" i="102"/>
  <c r="D20" i="102" s="1"/>
  <c r="I20" i="102" s="1"/>
  <c r="I143" i="102"/>
  <c r="D19" i="102" s="1"/>
  <c r="I19" i="102" s="1"/>
  <c r="I151" i="102"/>
  <c r="D27" i="102" s="1"/>
  <c r="I27" i="102" s="1"/>
  <c r="I160" i="102"/>
  <c r="D36" i="102" s="1"/>
  <c r="B140" i="102"/>
  <c r="B148" i="102"/>
  <c r="B150" i="102"/>
  <c r="I117" i="102"/>
  <c r="I142" i="102"/>
  <c r="D18" i="102" s="1"/>
  <c r="I18" i="102" s="1"/>
  <c r="I124" i="102"/>
  <c r="I125" i="102"/>
  <c r="B144" i="102"/>
  <c r="I161" i="102"/>
  <c r="D37" i="102" s="1"/>
  <c r="I37" i="102" s="1"/>
  <c r="I145" i="102"/>
  <c r="D21" i="102" s="1"/>
  <c r="B158" i="102"/>
  <c r="B143" i="102"/>
  <c r="B155" i="102"/>
  <c r="I116" i="102"/>
  <c r="B139" i="102"/>
  <c r="B146" i="102"/>
  <c r="I152" i="102"/>
  <c r="D28" i="102" s="1"/>
  <c r="I28" i="102" s="1"/>
  <c r="B147" i="102"/>
  <c r="I156" i="102"/>
  <c r="D32" i="102" s="1"/>
  <c r="I32" i="102" s="1"/>
  <c r="B151" i="102"/>
  <c r="I150" i="102"/>
  <c r="D26" i="102" s="1"/>
  <c r="B141" i="102"/>
  <c r="I158" i="102"/>
  <c r="D34" i="102" s="1"/>
  <c r="I34" i="102" s="1"/>
  <c r="I120" i="102"/>
  <c r="I154" i="102"/>
  <c r="D30" i="102" s="1"/>
  <c r="I30" i="102" s="1"/>
  <c r="I123" i="102"/>
  <c r="I157" i="102"/>
  <c r="D33" i="102" s="1"/>
  <c r="I33" i="102" s="1"/>
  <c r="I155" i="102"/>
  <c r="D31" i="102" s="1"/>
  <c r="B142" i="102"/>
  <c r="B149" i="102"/>
  <c r="I159" i="102"/>
  <c r="D35" i="102" s="1"/>
  <c r="I35" i="102" s="1"/>
  <c r="B152" i="102"/>
  <c r="I148" i="102"/>
  <c r="D24" i="102" s="1"/>
  <c r="I24" i="102" s="1"/>
  <c r="B156" i="102"/>
  <c r="B154" i="102"/>
  <c r="B159" i="102"/>
  <c r="I153" i="102"/>
  <c r="D29" i="102" s="1"/>
  <c r="I29" i="102" s="1"/>
  <c r="B153" i="102"/>
  <c r="I140" i="102"/>
  <c r="D16" i="102" s="1"/>
  <c r="AJ216" i="105"/>
  <c r="AJ217" i="105" s="1"/>
  <c r="AJ215" i="105"/>
  <c r="AC215" i="105"/>
  <c r="AC216" i="105"/>
  <c r="AC217" i="105" s="1"/>
  <c r="N191" i="101"/>
  <c r="U191" i="101" s="1"/>
  <c r="AB191" i="101" s="1"/>
  <c r="AI191" i="101" s="1"/>
  <c r="AP191" i="101" s="1"/>
  <c r="AW191" i="101" s="1"/>
  <c r="BD191" i="101" s="1"/>
  <c r="BK191" i="101" s="1"/>
  <c r="BR191" i="101" s="1"/>
  <c r="BY191" i="101" s="1"/>
  <c r="CF191" i="101" s="1"/>
  <c r="CM191" i="101" s="1"/>
  <c r="CT191" i="101" s="1"/>
  <c r="DA191" i="101" s="1"/>
  <c r="I66" i="101"/>
  <c r="F72" i="101" s="1"/>
  <c r="C39" i="101" s="1"/>
  <c r="C4" i="101"/>
  <c r="J67" i="101"/>
  <c r="K67" i="101"/>
  <c r="W171" i="101"/>
  <c r="V174" i="101" s="1"/>
  <c r="W172" i="101"/>
  <c r="V175" i="101" s="1"/>
  <c r="B323" i="102"/>
  <c r="B224" i="101"/>
  <c r="AO175" i="101"/>
  <c r="CL175" i="101"/>
  <c r="C175" i="101"/>
  <c r="G172" i="101" s="1"/>
  <c r="F175" i="101" s="1"/>
  <c r="CZ175" i="101"/>
  <c r="AH175" i="101"/>
  <c r="CE175" i="101"/>
  <c r="T175" i="101"/>
  <c r="BC175" i="101"/>
  <c r="BF171" i="101" s="1"/>
  <c r="BE174" i="101" s="1"/>
  <c r="BQ175" i="101"/>
  <c r="BX175" i="101"/>
  <c r="CA171" i="101" s="1"/>
  <c r="BZ174" i="101" s="1"/>
  <c r="CS175" i="101"/>
  <c r="AA175" i="101"/>
  <c r="M175" i="101"/>
  <c r="BJ175" i="101"/>
  <c r="BM171" i="101" s="1"/>
  <c r="BL174" i="101" s="1"/>
  <c r="AV175" i="101"/>
  <c r="AY172" i="101" s="1"/>
  <c r="AX175" i="101" s="1"/>
  <c r="M211" i="105"/>
  <c r="AH211" i="105"/>
  <c r="CZ211" i="105"/>
  <c r="BX211" i="105"/>
  <c r="CL211" i="105"/>
  <c r="AA211" i="105"/>
  <c r="CS211" i="105"/>
  <c r="AO211" i="105"/>
  <c r="CE211" i="105"/>
  <c r="T211" i="105"/>
  <c r="AV211" i="105"/>
  <c r="BQ211" i="105"/>
  <c r="B260" i="105"/>
  <c r="BC211" i="105"/>
  <c r="BJ211" i="105"/>
  <c r="C211" i="105"/>
  <c r="CL215" i="102"/>
  <c r="BJ215" i="102"/>
  <c r="B264" i="102"/>
  <c r="C215" i="102"/>
  <c r="CS215" i="102"/>
  <c r="BQ215" i="102"/>
  <c r="AV215" i="102"/>
  <c r="N240" i="102"/>
  <c r="U240" i="102" s="1"/>
  <c r="AB240" i="102" s="1"/>
  <c r="AI240" i="102" s="1"/>
  <c r="AP240" i="102" s="1"/>
  <c r="AW240" i="102" s="1"/>
  <c r="BD240" i="102" s="1"/>
  <c r="BK240" i="102" s="1"/>
  <c r="BR240" i="102" s="1"/>
  <c r="BY240" i="102" s="1"/>
  <c r="CF240" i="102" s="1"/>
  <c r="CM240" i="102" s="1"/>
  <c r="CT240" i="102" s="1"/>
  <c r="DA240" i="102" s="1"/>
  <c r="CE215" i="102"/>
  <c r="BC215" i="102"/>
  <c r="AO215" i="102"/>
  <c r="AH215" i="102"/>
  <c r="CZ215" i="102"/>
  <c r="BX215" i="102"/>
  <c r="M215" i="102"/>
  <c r="AA215" i="102"/>
  <c r="T215" i="102"/>
  <c r="B264" i="101"/>
  <c r="CS215" i="101"/>
  <c r="BQ215" i="101"/>
  <c r="BJ215" i="101"/>
  <c r="BX215" i="101"/>
  <c r="CE215" i="101"/>
  <c r="M215" i="101"/>
  <c r="BC215" i="101"/>
  <c r="AO215" i="101"/>
  <c r="AH215" i="101"/>
  <c r="T215" i="101"/>
  <c r="CL215" i="101"/>
  <c r="CZ215" i="101"/>
  <c r="AV215" i="101"/>
  <c r="AA215" i="101"/>
  <c r="C215" i="101"/>
  <c r="K70" i="101"/>
  <c r="C7" i="101"/>
  <c r="J70" i="101"/>
  <c r="C14" i="101"/>
  <c r="D125" i="61" s="1"/>
  <c r="K77" i="101"/>
  <c r="J77" i="101"/>
  <c r="BQ215" i="105"/>
  <c r="AH215" i="105"/>
  <c r="M215" i="105"/>
  <c r="CZ215" i="105"/>
  <c r="C215" i="105"/>
  <c r="AA215" i="105"/>
  <c r="AV215" i="105"/>
  <c r="BJ215" i="105"/>
  <c r="CL215" i="105"/>
  <c r="AO215" i="105"/>
  <c r="B264" i="105"/>
  <c r="BC215" i="105"/>
  <c r="CE215" i="105"/>
  <c r="T215" i="105"/>
  <c r="BX215" i="105"/>
  <c r="CS215" i="105"/>
  <c r="CN216" i="105"/>
  <c r="CN217" i="105" s="1"/>
  <c r="CN215" i="105"/>
  <c r="N235" i="105"/>
  <c r="U235" i="105" s="1"/>
  <c r="AB235" i="105" s="1"/>
  <c r="AI235" i="105" s="1"/>
  <c r="AP235" i="105" s="1"/>
  <c r="AW235" i="105" s="1"/>
  <c r="BD235" i="105" s="1"/>
  <c r="BK235" i="105" s="1"/>
  <c r="BR235" i="105" s="1"/>
  <c r="BY235" i="105" s="1"/>
  <c r="CF235" i="105" s="1"/>
  <c r="CM235" i="105" s="1"/>
  <c r="CT235" i="105" s="1"/>
  <c r="DA235" i="105" s="1"/>
  <c r="BG174" i="101" l="1"/>
  <c r="BH174" i="101" s="1"/>
  <c r="BG172" i="101"/>
  <c r="BH172" i="101" s="1"/>
  <c r="BG173" i="101"/>
  <c r="BH173" i="101" s="1"/>
  <c r="BG169" i="101"/>
  <c r="BH169" i="101" s="1"/>
  <c r="BG168" i="101"/>
  <c r="BH168" i="101" s="1"/>
  <c r="BN176" i="101"/>
  <c r="BO176" i="101" s="1"/>
  <c r="BN175" i="101"/>
  <c r="BO175" i="101" s="1"/>
  <c r="BN169" i="101"/>
  <c r="BO169" i="101" s="1"/>
  <c r="BN170" i="101"/>
  <c r="BO170" i="101" s="1"/>
  <c r="BN174" i="101"/>
  <c r="BO174" i="101" s="1"/>
  <c r="BN172" i="101"/>
  <c r="BO172" i="101" s="1"/>
  <c r="BN166" i="101"/>
  <c r="BN173" i="101"/>
  <c r="BO173" i="101" s="1"/>
  <c r="BN167" i="101"/>
  <c r="BO167" i="101" s="1"/>
  <c r="BL179" i="101" s="1"/>
  <c r="H198" i="101" s="1"/>
  <c r="BN168" i="101"/>
  <c r="BO168" i="101" s="1"/>
  <c r="BN171" i="101"/>
  <c r="BO171" i="101" s="1"/>
  <c r="CW162" i="105"/>
  <c r="CX162" i="105" s="1"/>
  <c r="I193" i="101"/>
  <c r="E19" i="101" s="1"/>
  <c r="I204" i="101"/>
  <c r="E30" i="101" s="1"/>
  <c r="I208" i="101"/>
  <c r="E34" i="101" s="1"/>
  <c r="I194" i="101"/>
  <c r="E20" i="101" s="1"/>
  <c r="B200" i="101"/>
  <c r="I202" i="101"/>
  <c r="E28" i="101" s="1"/>
  <c r="I171" i="101"/>
  <c r="B203" i="101"/>
  <c r="B205" i="101"/>
  <c r="I175" i="101"/>
  <c r="B197" i="101"/>
  <c r="I168" i="101"/>
  <c r="B208" i="101"/>
  <c r="I200" i="101"/>
  <c r="E26" i="101" s="1"/>
  <c r="B207" i="101"/>
  <c r="I198" i="101"/>
  <c r="E24" i="101" s="1"/>
  <c r="B195" i="101"/>
  <c r="I197" i="101"/>
  <c r="E23" i="101" s="1"/>
  <c r="I203" i="101"/>
  <c r="E29" i="101" s="1"/>
  <c r="B210" i="101"/>
  <c r="I167" i="101"/>
  <c r="B202" i="101"/>
  <c r="I210" i="101"/>
  <c r="E36" i="101" s="1"/>
  <c r="B192" i="101"/>
  <c r="I189" i="101"/>
  <c r="E15" i="101" s="1"/>
  <c r="I196" i="101"/>
  <c r="E22" i="101" s="1"/>
  <c r="B199" i="101"/>
  <c r="I206" i="101"/>
  <c r="E32" i="101" s="1"/>
  <c r="I176" i="101"/>
  <c r="I207" i="101"/>
  <c r="E33" i="101" s="1"/>
  <c r="B211" i="101"/>
  <c r="I211" i="101"/>
  <c r="E37" i="101" s="1"/>
  <c r="I174" i="101"/>
  <c r="B204" i="101"/>
  <c r="I172" i="101"/>
  <c r="B206" i="101"/>
  <c r="B209" i="101"/>
  <c r="I170" i="101"/>
  <c r="I169" i="101"/>
  <c r="B196" i="101"/>
  <c r="I205" i="101"/>
  <c r="E31" i="101" s="1"/>
  <c r="B201" i="101"/>
  <c r="B190" i="101"/>
  <c r="I199" i="101"/>
  <c r="E25" i="101" s="1"/>
  <c r="B191" i="101"/>
  <c r="I173" i="101"/>
  <c r="I201" i="101"/>
  <c r="E27" i="101" s="1"/>
  <c r="I192" i="101"/>
  <c r="E18" i="101" s="1"/>
  <c r="I190" i="101"/>
  <c r="E16" i="101" s="1"/>
  <c r="I191" i="101"/>
  <c r="E17" i="101" s="1"/>
  <c r="I195" i="101"/>
  <c r="E21" i="101" s="1"/>
  <c r="I166" i="101"/>
  <c r="B194" i="101"/>
  <c r="I209" i="101"/>
  <c r="E35" i="101" s="1"/>
  <c r="B193" i="101"/>
  <c r="B198" i="101"/>
  <c r="B189" i="101"/>
  <c r="CI172" i="101"/>
  <c r="CJ172" i="101" s="1"/>
  <c r="CI176" i="101"/>
  <c r="CJ176" i="101" s="1"/>
  <c r="CI167" i="101"/>
  <c r="CJ167" i="101" s="1"/>
  <c r="CI170" i="101"/>
  <c r="CJ170" i="101" s="1"/>
  <c r="CI173" i="101"/>
  <c r="CJ173" i="101" s="1"/>
  <c r="CI169" i="101"/>
  <c r="CJ169" i="101" s="1"/>
  <c r="CI166" i="101"/>
  <c r="CI175" i="101"/>
  <c r="CJ175" i="101" s="1"/>
  <c r="CI171" i="101"/>
  <c r="CJ171" i="101" s="1"/>
  <c r="CI174" i="101"/>
  <c r="CJ174" i="101" s="1"/>
  <c r="CI168" i="101"/>
  <c r="CJ168" i="101" s="1"/>
  <c r="AE168" i="101"/>
  <c r="AF168" i="101" s="1"/>
  <c r="AE174" i="101"/>
  <c r="AF174" i="101" s="1"/>
  <c r="CB169" i="101"/>
  <c r="CC169" i="101" s="1"/>
  <c r="CP174" i="101"/>
  <c r="CQ174" i="101" s="1"/>
  <c r="CP167" i="101"/>
  <c r="CQ167" i="101" s="1"/>
  <c r="CP166" i="101"/>
  <c r="CP168" i="101"/>
  <c r="CQ168" i="101" s="1"/>
  <c r="CP169" i="101"/>
  <c r="CQ169" i="101" s="1"/>
  <c r="CP172" i="101"/>
  <c r="CQ172" i="101" s="1"/>
  <c r="CP173" i="101"/>
  <c r="CQ173" i="101" s="1"/>
  <c r="CP171" i="101"/>
  <c r="CQ171" i="101" s="1"/>
  <c r="CP170" i="101"/>
  <c r="CQ170" i="101" s="1"/>
  <c r="CP176" i="101"/>
  <c r="CQ176" i="101" s="1"/>
  <c r="CP175" i="101"/>
  <c r="CQ175" i="101" s="1"/>
  <c r="BU176" i="101"/>
  <c r="BV176" i="101" s="1"/>
  <c r="BU169" i="101"/>
  <c r="BV169" i="101" s="1"/>
  <c r="BU170" i="101"/>
  <c r="BV170" i="101" s="1"/>
  <c r="BU167" i="101"/>
  <c r="BV167" i="101" s="1"/>
  <c r="BU168" i="101"/>
  <c r="BV168" i="101" s="1"/>
  <c r="AJ221" i="102"/>
  <c r="AJ222" i="102" s="1"/>
  <c r="AJ220" i="102"/>
  <c r="K123" i="102"/>
  <c r="J123" i="102"/>
  <c r="D11" i="102"/>
  <c r="I11" i="102" s="1"/>
  <c r="DC166" i="104"/>
  <c r="DB169" i="104" s="1"/>
  <c r="DC167" i="104"/>
  <c r="DB170" i="104" s="1"/>
  <c r="BJ223" i="101"/>
  <c r="CS223" i="101"/>
  <c r="M223" i="101"/>
  <c r="AH223" i="101"/>
  <c r="C223" i="101"/>
  <c r="AA223" i="101"/>
  <c r="AO223" i="101"/>
  <c r="B272" i="101"/>
  <c r="T223" i="101"/>
  <c r="AV223" i="101"/>
  <c r="CE223" i="101"/>
  <c r="CZ223" i="101"/>
  <c r="CL223" i="101"/>
  <c r="BX223" i="101"/>
  <c r="BC223" i="101"/>
  <c r="BQ223" i="101"/>
  <c r="BU164" i="105"/>
  <c r="BV164" i="105" s="1"/>
  <c r="BU161" i="105"/>
  <c r="BU163" i="105"/>
  <c r="BV163" i="105" s="1"/>
  <c r="BU166" i="105"/>
  <c r="BV166" i="105" s="1"/>
  <c r="BU165" i="105"/>
  <c r="BV165" i="105" s="1"/>
  <c r="BU162" i="105"/>
  <c r="BV162" i="105" s="1"/>
  <c r="J119" i="101"/>
  <c r="D7" i="101"/>
  <c r="K119" i="101"/>
  <c r="AQ221" i="102"/>
  <c r="AQ222" i="102" s="1"/>
  <c r="AQ220" i="102"/>
  <c r="F268" i="102"/>
  <c r="N288" i="102" s="1"/>
  <c r="B313" i="102"/>
  <c r="U268" i="102"/>
  <c r="AM268" i="102"/>
  <c r="AG268" i="102"/>
  <c r="BE268" i="102"/>
  <c r="AA268" i="102"/>
  <c r="AS268" i="102"/>
  <c r="AY268" i="102"/>
  <c r="O268" i="102"/>
  <c r="BK268" i="102"/>
  <c r="X168" i="101"/>
  <c r="Y168" i="101" s="1"/>
  <c r="X173" i="101"/>
  <c r="Y173" i="101" s="1"/>
  <c r="X175" i="101"/>
  <c r="Y175" i="101" s="1"/>
  <c r="X174" i="101"/>
  <c r="Y174" i="101" s="1"/>
  <c r="X169" i="101"/>
  <c r="Y169" i="101" s="1"/>
  <c r="X170" i="101"/>
  <c r="Y170" i="101" s="1"/>
  <c r="X166" i="101"/>
  <c r="X171" i="101"/>
  <c r="Y171" i="101" s="1"/>
  <c r="X172" i="101"/>
  <c r="Y172" i="101" s="1"/>
  <c r="X167" i="101"/>
  <c r="Y167" i="101" s="1"/>
  <c r="X176" i="101"/>
  <c r="Y176" i="101" s="1"/>
  <c r="CA172" i="101"/>
  <c r="BZ175" i="101" s="1"/>
  <c r="CB176" i="101" s="1"/>
  <c r="CC176" i="101" s="1"/>
  <c r="F76" i="101"/>
  <c r="C43" i="101" s="1"/>
  <c r="CV167" i="105"/>
  <c r="CU170" i="105" s="1"/>
  <c r="CW166" i="105" s="1"/>
  <c r="CX166" i="105" s="1"/>
  <c r="F68" i="104"/>
  <c r="C35" i="104" s="1"/>
  <c r="BM167" i="104"/>
  <c r="BL170" i="104" s="1"/>
  <c r="BM166" i="104"/>
  <c r="BL169" i="104" s="1"/>
  <c r="CV167" i="104"/>
  <c r="CU170" i="104" s="1"/>
  <c r="CV166" i="104"/>
  <c r="CU169" i="104" s="1"/>
  <c r="I203" i="102"/>
  <c r="E29" i="102" s="1"/>
  <c r="I205" i="102"/>
  <c r="E31" i="102" s="1"/>
  <c r="H25" i="61" s="1"/>
  <c r="I193" i="102"/>
  <c r="E19" i="102" s="1"/>
  <c r="I192" i="102"/>
  <c r="E18" i="102" s="1"/>
  <c r="I208" i="102"/>
  <c r="E34" i="102" s="1"/>
  <c r="I197" i="102"/>
  <c r="E23" i="102" s="1"/>
  <c r="I189" i="102"/>
  <c r="E15" i="102" s="1"/>
  <c r="I171" i="102"/>
  <c r="B208" i="102"/>
  <c r="I176" i="102"/>
  <c r="B209" i="102"/>
  <c r="B211" i="102"/>
  <c r="B194" i="102"/>
  <c r="I206" i="102"/>
  <c r="E32" i="102" s="1"/>
  <c r="I207" i="102"/>
  <c r="E33" i="102" s="1"/>
  <c r="B196" i="102"/>
  <c r="B199" i="102"/>
  <c r="I170" i="102"/>
  <c r="I204" i="102"/>
  <c r="E30" i="102" s="1"/>
  <c r="B204" i="102"/>
  <c r="I166" i="102"/>
  <c r="I167" i="102"/>
  <c r="I202" i="102"/>
  <c r="E28" i="102" s="1"/>
  <c r="I174" i="102"/>
  <c r="I169" i="102"/>
  <c r="I210" i="102"/>
  <c r="E36" i="102" s="1"/>
  <c r="I25" i="61" s="1"/>
  <c r="I195" i="102"/>
  <c r="E21" i="102" s="1"/>
  <c r="F25" i="61" s="1"/>
  <c r="I172" i="102"/>
  <c r="B193" i="102"/>
  <c r="I199" i="102"/>
  <c r="E25" i="102" s="1"/>
  <c r="I175" i="102"/>
  <c r="B207" i="102"/>
  <c r="B200" i="102"/>
  <c r="B206" i="102"/>
  <c r="I200" i="102"/>
  <c r="E26" i="102" s="1"/>
  <c r="G25" i="61" s="1"/>
  <c r="B201" i="102"/>
  <c r="B205" i="102"/>
  <c r="B190" i="102"/>
  <c r="B202" i="102"/>
  <c r="B195" i="102"/>
  <c r="B191" i="102"/>
  <c r="I168" i="102"/>
  <c r="I198" i="102"/>
  <c r="E24" i="102" s="1"/>
  <c r="I209" i="102"/>
  <c r="E35" i="102" s="1"/>
  <c r="I173" i="102"/>
  <c r="I211" i="102"/>
  <c r="E37" i="102" s="1"/>
  <c r="B189" i="102"/>
  <c r="I196" i="102"/>
  <c r="E22" i="102" s="1"/>
  <c r="I194" i="102"/>
  <c r="E20" i="102" s="1"/>
  <c r="B198" i="102"/>
  <c r="I191" i="102"/>
  <c r="E17" i="102" s="1"/>
  <c r="B203" i="102"/>
  <c r="B210" i="102"/>
  <c r="B192" i="102"/>
  <c r="I190" i="102"/>
  <c r="E16" i="102" s="1"/>
  <c r="E25" i="61" s="1"/>
  <c r="I201" i="102"/>
  <c r="E27" i="102" s="1"/>
  <c r="B197" i="102"/>
  <c r="CA167" i="105"/>
  <c r="BZ170" i="105" s="1"/>
  <c r="CA166" i="105"/>
  <c r="BZ169" i="105" s="1"/>
  <c r="D12" i="101"/>
  <c r="J124" i="101"/>
  <c r="K124" i="101"/>
  <c r="B313" i="101"/>
  <c r="BE220" i="102"/>
  <c r="BE221" i="102"/>
  <c r="BE222" i="102" s="1"/>
  <c r="BL221" i="102"/>
  <c r="BL222" i="102" s="1"/>
  <c r="BL220" i="102"/>
  <c r="F73" i="101"/>
  <c r="C40" i="101" s="1"/>
  <c r="AL210" i="105"/>
  <c r="AL214" i="105"/>
  <c r="AL211" i="105"/>
  <c r="AM211" i="105" s="1"/>
  <c r="AJ223" i="105" s="1"/>
  <c r="H238" i="105" s="1"/>
  <c r="AL215" i="105"/>
  <c r="AM215" i="105" s="1"/>
  <c r="AL212" i="105"/>
  <c r="AM212" i="105" s="1"/>
  <c r="AL213" i="105"/>
  <c r="AM213" i="105" s="1"/>
  <c r="J120" i="102"/>
  <c r="K120" i="102"/>
  <c r="D8" i="102"/>
  <c r="I8" i="102" s="1"/>
  <c r="I36" i="102"/>
  <c r="I24" i="61"/>
  <c r="I29" i="61" s="1"/>
  <c r="I47" i="61" s="1"/>
  <c r="BG174" i="102"/>
  <c r="BH174" i="102" s="1"/>
  <c r="BG175" i="102"/>
  <c r="BH175" i="102" s="1"/>
  <c r="BG172" i="102"/>
  <c r="BH172" i="102" s="1"/>
  <c r="BG176" i="102"/>
  <c r="BH176" i="102" s="1"/>
  <c r="BG169" i="102"/>
  <c r="BH169" i="102" s="1"/>
  <c r="BG173" i="102"/>
  <c r="BH173" i="102" s="1"/>
  <c r="BG171" i="102"/>
  <c r="BH171" i="102" s="1"/>
  <c r="BG170" i="102"/>
  <c r="BH170" i="102" s="1"/>
  <c r="BG166" i="102"/>
  <c r="BG168" i="102"/>
  <c r="BH168" i="102" s="1"/>
  <c r="BG167" i="102"/>
  <c r="BH167" i="102" s="1"/>
  <c r="CB215" i="105"/>
  <c r="CC215" i="105" s="1"/>
  <c r="CB211" i="105"/>
  <c r="CC211" i="105" s="1"/>
  <c r="BZ223" i="105" s="1"/>
  <c r="H244" i="105" s="1"/>
  <c r="CB212" i="105"/>
  <c r="CC212" i="105" s="1"/>
  <c r="CB213" i="105"/>
  <c r="CC213" i="105" s="1"/>
  <c r="CB214" i="105"/>
  <c r="CB210" i="105"/>
  <c r="F74" i="101"/>
  <c r="C41" i="101" s="1"/>
  <c r="W166" i="105"/>
  <c r="V169" i="105" s="1"/>
  <c r="AG263" i="105"/>
  <c r="AY167" i="104"/>
  <c r="AX170" i="104" s="1"/>
  <c r="AY166" i="104"/>
  <c r="AX169" i="104" s="1"/>
  <c r="BF166" i="104"/>
  <c r="BE169" i="104" s="1"/>
  <c r="BF167" i="104"/>
  <c r="BE170" i="104" s="1"/>
  <c r="M221" i="101"/>
  <c r="BJ221" i="101"/>
  <c r="BQ221" i="101"/>
  <c r="BC221" i="101"/>
  <c r="BE221" i="101" s="1"/>
  <c r="BE222" i="101" s="1"/>
  <c r="C221" i="101"/>
  <c r="AA221" i="101"/>
  <c r="CE221" i="101"/>
  <c r="CG221" i="101" s="1"/>
  <c r="CG222" i="101" s="1"/>
  <c r="BX221" i="101"/>
  <c r="CL221" i="101"/>
  <c r="CZ221" i="101"/>
  <c r="DB220" i="101" s="1"/>
  <c r="CS221" i="101"/>
  <c r="AO221" i="101"/>
  <c r="AQ221" i="101" s="1"/>
  <c r="AQ222" i="101" s="1"/>
  <c r="AV221" i="101"/>
  <c r="T221" i="101"/>
  <c r="V220" i="101" s="1"/>
  <c r="AH221" i="101"/>
  <c r="B270" i="101"/>
  <c r="CW211" i="105"/>
  <c r="CX211" i="105" s="1"/>
  <c r="CU223" i="105" s="1"/>
  <c r="H247" i="105" s="1"/>
  <c r="CW210" i="105"/>
  <c r="CW212" i="105"/>
  <c r="CX212" i="105" s="1"/>
  <c r="CW213" i="105"/>
  <c r="CX213" i="105" s="1"/>
  <c r="CW215" i="105"/>
  <c r="CX215" i="105" s="1"/>
  <c r="CW214" i="105"/>
  <c r="BU214" i="105"/>
  <c r="BV214" i="105" s="1"/>
  <c r="BU210" i="105"/>
  <c r="BU213" i="105"/>
  <c r="BV213" i="105" s="1"/>
  <c r="BU215" i="105"/>
  <c r="BV215" i="105" s="1"/>
  <c r="BU212" i="105"/>
  <c r="BV212" i="105" s="1"/>
  <c r="BU211" i="105"/>
  <c r="BV211" i="105" s="1"/>
  <c r="BS223" i="105" s="1"/>
  <c r="H243" i="105" s="1"/>
  <c r="D5" i="101"/>
  <c r="K117" i="101"/>
  <c r="J117" i="101"/>
  <c r="D8" i="101"/>
  <c r="K120" i="101"/>
  <c r="J120" i="101"/>
  <c r="B313" i="105"/>
  <c r="AC220" i="101"/>
  <c r="AY171" i="101"/>
  <c r="AX174" i="101" s="1"/>
  <c r="CG220" i="102"/>
  <c r="CG221" i="102"/>
  <c r="CG222" i="102" s="1"/>
  <c r="BG166" i="105"/>
  <c r="BH166" i="105" s="1"/>
  <c r="BG161" i="105"/>
  <c r="BG162" i="105"/>
  <c r="BH162" i="105" s="1"/>
  <c r="BG163" i="105"/>
  <c r="BH163" i="105" s="1"/>
  <c r="BG164" i="105"/>
  <c r="BH164" i="105" s="1"/>
  <c r="BG165" i="105"/>
  <c r="BH165" i="105" s="1"/>
  <c r="BT172" i="101"/>
  <c r="BS175" i="101" s="1"/>
  <c r="BU172" i="101" s="1"/>
  <c r="BV172" i="101" s="1"/>
  <c r="P167" i="105"/>
  <c r="O170" i="105" s="1"/>
  <c r="P166" i="105"/>
  <c r="O169" i="105" s="1"/>
  <c r="DD163" i="105"/>
  <c r="DE163" i="105" s="1"/>
  <c r="DD162" i="105"/>
  <c r="DE162" i="105" s="1"/>
  <c r="DB174" i="105" s="1"/>
  <c r="H199" i="105" s="1"/>
  <c r="DD161" i="105"/>
  <c r="DD165" i="105"/>
  <c r="DE165" i="105" s="1"/>
  <c r="DD164" i="105"/>
  <c r="DE164" i="105" s="1"/>
  <c r="DD166" i="105"/>
  <c r="DE166" i="105" s="1"/>
  <c r="AX221" i="101"/>
  <c r="AX222" i="101" s="1"/>
  <c r="O220" i="101"/>
  <c r="BF172" i="101"/>
  <c r="BE175" i="101" s="1"/>
  <c r="BG166" i="101" s="1"/>
  <c r="I137" i="105"/>
  <c r="D13" i="105" s="1"/>
  <c r="I134" i="105"/>
  <c r="D10" i="105" s="1"/>
  <c r="I151" i="105"/>
  <c r="D27" i="105" s="1"/>
  <c r="B138" i="105"/>
  <c r="B154" i="105"/>
  <c r="I116" i="105"/>
  <c r="I156" i="105"/>
  <c r="D32" i="105" s="1"/>
  <c r="B147" i="105"/>
  <c r="B144" i="105"/>
  <c r="I111" i="105"/>
  <c r="I112" i="105"/>
  <c r="I152" i="105"/>
  <c r="D28" i="105" s="1"/>
  <c r="I147" i="105"/>
  <c r="D23" i="105" s="1"/>
  <c r="I143" i="105"/>
  <c r="D19" i="105" s="1"/>
  <c r="I144" i="105"/>
  <c r="D20" i="105" s="1"/>
  <c r="B151" i="105"/>
  <c r="I146" i="105"/>
  <c r="D22" i="105" s="1"/>
  <c r="I115" i="105"/>
  <c r="B137" i="105"/>
  <c r="I140" i="105"/>
  <c r="D16" i="105" s="1"/>
  <c r="F34" i="61" s="1"/>
  <c r="I145" i="105"/>
  <c r="D21" i="105" s="1"/>
  <c r="G34" i="61" s="1"/>
  <c r="B139" i="105"/>
  <c r="I135" i="105"/>
  <c r="D11" i="105" s="1"/>
  <c r="E34" i="61" s="1"/>
  <c r="I150" i="105"/>
  <c r="D26" i="105" s="1"/>
  <c r="H34" i="61" s="1"/>
  <c r="I136" i="105"/>
  <c r="D12" i="105" s="1"/>
  <c r="I142" i="105"/>
  <c r="D18" i="105" s="1"/>
  <c r="I113" i="105"/>
  <c r="B135" i="105"/>
  <c r="I153" i="105"/>
  <c r="D29" i="105" s="1"/>
  <c r="I155" i="105"/>
  <c r="D31" i="105" s="1"/>
  <c r="I34" i="61" s="1"/>
  <c r="B152" i="105"/>
  <c r="B155" i="105"/>
  <c r="B141" i="105"/>
  <c r="B140" i="105"/>
  <c r="B153" i="105"/>
  <c r="B156" i="105"/>
  <c r="B142" i="105"/>
  <c r="I154" i="105"/>
  <c r="D30" i="105" s="1"/>
  <c r="B136" i="105"/>
  <c r="B150" i="105"/>
  <c r="I148" i="105"/>
  <c r="D24" i="105" s="1"/>
  <c r="B148" i="105"/>
  <c r="I149" i="105"/>
  <c r="D25" i="105" s="1"/>
  <c r="I139" i="105"/>
  <c r="D15" i="105" s="1"/>
  <c r="B145" i="105"/>
  <c r="B143" i="105"/>
  <c r="B134" i="105"/>
  <c r="B149" i="105"/>
  <c r="I114" i="105"/>
  <c r="I138" i="105"/>
  <c r="D14" i="105" s="1"/>
  <c r="B146" i="105"/>
  <c r="I141" i="105"/>
  <c r="D17" i="105" s="1"/>
  <c r="BN214" i="105"/>
  <c r="BN210" i="105"/>
  <c r="BN213" i="105"/>
  <c r="BO213" i="105" s="1"/>
  <c r="BN211" i="105"/>
  <c r="BO211" i="105" s="1"/>
  <c r="BL223" i="105" s="1"/>
  <c r="H242" i="105" s="1"/>
  <c r="BN212" i="105"/>
  <c r="BO212" i="105" s="1"/>
  <c r="BN215" i="105"/>
  <c r="BO215" i="105" s="1"/>
  <c r="P167" i="104"/>
  <c r="O170" i="104" s="1"/>
  <c r="P166" i="104"/>
  <c r="O169" i="104" s="1"/>
  <c r="CW173" i="102"/>
  <c r="CX173" i="102" s="1"/>
  <c r="CW170" i="102"/>
  <c r="CX170" i="102" s="1"/>
  <c r="CW168" i="102"/>
  <c r="CX168" i="102" s="1"/>
  <c r="CW176" i="102"/>
  <c r="CX176" i="102" s="1"/>
  <c r="CW174" i="102"/>
  <c r="CX174" i="102" s="1"/>
  <c r="CW166" i="102"/>
  <c r="CW171" i="102"/>
  <c r="CX171" i="102" s="1"/>
  <c r="CW175" i="102"/>
  <c r="CX175" i="102" s="1"/>
  <c r="CW172" i="102"/>
  <c r="CX172" i="102" s="1"/>
  <c r="CW169" i="102"/>
  <c r="CX169" i="102" s="1"/>
  <c r="CW167" i="102"/>
  <c r="CX167" i="102" s="1"/>
  <c r="CU179" i="102" s="1"/>
  <c r="H203" i="102" s="1"/>
  <c r="K126" i="101"/>
  <c r="J126" i="101"/>
  <c r="D14" i="101"/>
  <c r="D126" i="61" s="1"/>
  <c r="AD166" i="105"/>
  <c r="AC169" i="105" s="1"/>
  <c r="AX221" i="102"/>
  <c r="AX222" i="102" s="1"/>
  <c r="AX220" i="102"/>
  <c r="G24" i="61"/>
  <c r="G29" i="61" s="1"/>
  <c r="G47" i="61" s="1"/>
  <c r="I26" i="102"/>
  <c r="AS172" i="102"/>
  <c r="AT172" i="102" s="1"/>
  <c r="AS174" i="102"/>
  <c r="AT174" i="102" s="1"/>
  <c r="AS168" i="102"/>
  <c r="AT168" i="102" s="1"/>
  <c r="AS173" i="102"/>
  <c r="AT173" i="102" s="1"/>
  <c r="AS175" i="102"/>
  <c r="AT175" i="102" s="1"/>
  <c r="AS169" i="102"/>
  <c r="AT169" i="102" s="1"/>
  <c r="AS176" i="102"/>
  <c r="AT176" i="102" s="1"/>
  <c r="AS171" i="102"/>
  <c r="AT171" i="102" s="1"/>
  <c r="AS170" i="102"/>
  <c r="AT170" i="102" s="1"/>
  <c r="AS167" i="102"/>
  <c r="AT167" i="102" s="1"/>
  <c r="AS166" i="102"/>
  <c r="DD210" i="105"/>
  <c r="DD213" i="105"/>
  <c r="DE213" i="105" s="1"/>
  <c r="DD212" i="105"/>
  <c r="DE212" i="105" s="1"/>
  <c r="DD214" i="105"/>
  <c r="DE214" i="105" s="1"/>
  <c r="DD211" i="105"/>
  <c r="DE211" i="105" s="1"/>
  <c r="DB223" i="105" s="1"/>
  <c r="H248" i="105" s="1"/>
  <c r="DD215" i="105"/>
  <c r="DE215" i="105" s="1"/>
  <c r="P171" i="101"/>
  <c r="O174" i="101" s="1"/>
  <c r="CV171" i="101"/>
  <c r="CU174" i="101" s="1"/>
  <c r="U263" i="105"/>
  <c r="AR171" i="101"/>
  <c r="AQ174" i="101" s="1"/>
  <c r="AD166" i="104"/>
  <c r="AC169" i="104" s="1"/>
  <c r="AD167" i="104"/>
  <c r="AC170" i="104" s="1"/>
  <c r="AK167" i="104"/>
  <c r="AJ170" i="104" s="1"/>
  <c r="AK166" i="104"/>
  <c r="AJ169" i="104" s="1"/>
  <c r="CI212" i="105"/>
  <c r="CJ212" i="105" s="1"/>
  <c r="CI215" i="105"/>
  <c r="CJ215" i="105" s="1"/>
  <c r="CI211" i="105"/>
  <c r="CJ211" i="105" s="1"/>
  <c r="CG223" i="105" s="1"/>
  <c r="H245" i="105" s="1"/>
  <c r="CI214" i="105"/>
  <c r="CI213" i="105"/>
  <c r="CJ213" i="105" s="1"/>
  <c r="CI210" i="105"/>
  <c r="BN162" i="105"/>
  <c r="BO162" i="105" s="1"/>
  <c r="BN164" i="105"/>
  <c r="BO164" i="105" s="1"/>
  <c r="BN161" i="105"/>
  <c r="CB171" i="102"/>
  <c r="CC171" i="102" s="1"/>
  <c r="CB174" i="102"/>
  <c r="CC174" i="102" s="1"/>
  <c r="CB169" i="102"/>
  <c r="CC169" i="102" s="1"/>
  <c r="CB170" i="102"/>
  <c r="CC170" i="102" s="1"/>
  <c r="CB175" i="102"/>
  <c r="CC175" i="102" s="1"/>
  <c r="CB168" i="102"/>
  <c r="CC168" i="102" s="1"/>
  <c r="CB172" i="102"/>
  <c r="CC172" i="102" s="1"/>
  <c r="CB166" i="102"/>
  <c r="CB173" i="102"/>
  <c r="CC173" i="102" s="1"/>
  <c r="CB167" i="102"/>
  <c r="CC167" i="102" s="1"/>
  <c r="CB176" i="102"/>
  <c r="CC176" i="102" s="1"/>
  <c r="CH166" i="105"/>
  <c r="CG169" i="105" s="1"/>
  <c r="G220" i="102"/>
  <c r="G221" i="102"/>
  <c r="G222" i="102" s="1"/>
  <c r="I21" i="102"/>
  <c r="F24" i="61"/>
  <c r="F29" i="61" s="1"/>
  <c r="F47" i="61" s="1"/>
  <c r="K119" i="102"/>
  <c r="J119" i="102"/>
  <c r="D7" i="102"/>
  <c r="I7" i="102" s="1"/>
  <c r="CI175" i="102"/>
  <c r="CJ175" i="102" s="1"/>
  <c r="CI168" i="102"/>
  <c r="CJ168" i="102" s="1"/>
  <c r="CI171" i="102"/>
  <c r="CJ171" i="102" s="1"/>
  <c r="CI174" i="102"/>
  <c r="CJ174" i="102" s="1"/>
  <c r="CI176" i="102"/>
  <c r="CJ176" i="102" s="1"/>
  <c r="CI167" i="102"/>
  <c r="CJ167" i="102" s="1"/>
  <c r="CI173" i="102"/>
  <c r="CJ173" i="102" s="1"/>
  <c r="CI166" i="102"/>
  <c r="CI172" i="102"/>
  <c r="CJ172" i="102" s="1"/>
  <c r="CI170" i="102"/>
  <c r="CJ170" i="102" s="1"/>
  <c r="CI169" i="102"/>
  <c r="CJ169" i="102" s="1"/>
  <c r="AA220" i="101"/>
  <c r="AC221" i="101" s="1"/>
  <c r="AC222" i="101" s="1"/>
  <c r="BX220" i="101"/>
  <c r="BZ220" i="101" s="1"/>
  <c r="T220" i="101"/>
  <c r="CL220" i="101"/>
  <c r="CN220" i="101" s="1"/>
  <c r="CZ220" i="101"/>
  <c r="BJ220" i="101"/>
  <c r="BL220" i="101" s="1"/>
  <c r="B269" i="101"/>
  <c r="AM268" i="101" s="1"/>
  <c r="M220" i="101"/>
  <c r="AO220" i="101"/>
  <c r="AQ220" i="101" s="1"/>
  <c r="CS220" i="101"/>
  <c r="CU220" i="101" s="1"/>
  <c r="AV220" i="101"/>
  <c r="AX220" i="101" s="1"/>
  <c r="BQ220" i="101"/>
  <c r="BS221" i="101" s="1"/>
  <c r="BS222" i="101" s="1"/>
  <c r="AH220" i="101"/>
  <c r="AJ221" i="101" s="1"/>
  <c r="AJ222" i="101" s="1"/>
  <c r="C220" i="101"/>
  <c r="G220" i="101" s="1"/>
  <c r="CE220" i="101"/>
  <c r="CG220" i="101" s="1"/>
  <c r="BC220" i="101"/>
  <c r="AL165" i="105"/>
  <c r="AM165" i="105" s="1"/>
  <c r="AL164" i="105"/>
  <c r="AM164" i="105" s="1"/>
  <c r="AL162" i="105"/>
  <c r="AM162" i="105" s="1"/>
  <c r="AL166" i="105"/>
  <c r="AM166" i="105" s="1"/>
  <c r="AL161" i="105"/>
  <c r="AL163" i="105"/>
  <c r="AM163" i="105" s="1"/>
  <c r="G167" i="105"/>
  <c r="F170" i="105" s="1"/>
  <c r="G166" i="105"/>
  <c r="F169" i="105" s="1"/>
  <c r="V220" i="102"/>
  <c r="V221" i="102"/>
  <c r="V222" i="102" s="1"/>
  <c r="BQ224" i="101"/>
  <c r="T224" i="101"/>
  <c r="AA224" i="101"/>
  <c r="M224" i="101"/>
  <c r="O221" i="101" s="1"/>
  <c r="O222" i="101" s="1"/>
  <c r="CZ224" i="101"/>
  <c r="AH224" i="101"/>
  <c r="C224" i="101"/>
  <c r="B273" i="101"/>
  <c r="CL224" i="101"/>
  <c r="AO224" i="101"/>
  <c r="CS224" i="101"/>
  <c r="CE224" i="101"/>
  <c r="BJ224" i="101"/>
  <c r="BX224" i="101"/>
  <c r="AV224" i="101"/>
  <c r="BC224" i="101"/>
  <c r="F75" i="101"/>
  <c r="C42" i="101" s="1"/>
  <c r="I16" i="102"/>
  <c r="E24" i="61"/>
  <c r="E29" i="61" s="1"/>
  <c r="E47" i="61" s="1"/>
  <c r="J121" i="102"/>
  <c r="K121" i="102"/>
  <c r="D9" i="102"/>
  <c r="I9" i="102" s="1"/>
  <c r="X215" i="105"/>
  <c r="Y215" i="105" s="1"/>
  <c r="X210" i="105"/>
  <c r="X212" i="105"/>
  <c r="Y212" i="105" s="1"/>
  <c r="X213" i="105"/>
  <c r="Y213" i="105" s="1"/>
  <c r="X211" i="105"/>
  <c r="Y211" i="105" s="1"/>
  <c r="V223" i="105" s="1"/>
  <c r="H236" i="105" s="1"/>
  <c r="X214" i="105"/>
  <c r="AZ164" i="105"/>
  <c r="BA164" i="105" s="1"/>
  <c r="AZ166" i="105"/>
  <c r="BA166" i="105" s="1"/>
  <c r="AZ165" i="105"/>
  <c r="BA165" i="105" s="1"/>
  <c r="AZ163" i="105"/>
  <c r="BA163" i="105" s="1"/>
  <c r="AZ162" i="105"/>
  <c r="BA162" i="105" s="1"/>
  <c r="AZ161" i="105"/>
  <c r="K123" i="101"/>
  <c r="D11" i="101"/>
  <c r="J123" i="101"/>
  <c r="J118" i="101"/>
  <c r="D6" i="101"/>
  <c r="K118" i="101"/>
  <c r="D4" i="102"/>
  <c r="I4" i="102" s="1"/>
  <c r="I115" i="102"/>
  <c r="G126" i="102" s="1"/>
  <c r="D39" i="102" s="1"/>
  <c r="J116" i="102"/>
  <c r="K116" i="102"/>
  <c r="D12" i="102"/>
  <c r="I12" i="102" s="1"/>
  <c r="K124" i="102"/>
  <c r="J124" i="102"/>
  <c r="J126" i="102"/>
  <c r="K126" i="102"/>
  <c r="D14" i="102"/>
  <c r="X176" i="102"/>
  <c r="Y176" i="102" s="1"/>
  <c r="X168" i="102"/>
  <c r="Y168" i="102" s="1"/>
  <c r="X169" i="102"/>
  <c r="Y169" i="102" s="1"/>
  <c r="X170" i="102"/>
  <c r="Y170" i="102" s="1"/>
  <c r="X175" i="102"/>
  <c r="Y175" i="102" s="1"/>
  <c r="X172" i="102"/>
  <c r="Y172" i="102" s="1"/>
  <c r="X171" i="102"/>
  <c r="Y171" i="102" s="1"/>
  <c r="X173" i="102"/>
  <c r="Y173" i="102" s="1"/>
  <c r="X174" i="102"/>
  <c r="Y174" i="102" s="1"/>
  <c r="X167" i="102"/>
  <c r="Y167" i="102" s="1"/>
  <c r="X166" i="102"/>
  <c r="N335" i="105"/>
  <c r="T335" i="105" s="1"/>
  <c r="Z335" i="105" s="1"/>
  <c r="AF335" i="105" s="1"/>
  <c r="AL335" i="105" s="1"/>
  <c r="AR335" i="105" s="1"/>
  <c r="AX335" i="105" s="1"/>
  <c r="BD335" i="105" s="1"/>
  <c r="BJ335" i="105" s="1"/>
  <c r="N285" i="105"/>
  <c r="T285" i="105" s="1"/>
  <c r="Z285" i="105" s="1"/>
  <c r="AF285" i="105" s="1"/>
  <c r="AL285" i="105" s="1"/>
  <c r="AR285" i="105" s="1"/>
  <c r="AX285" i="105" s="1"/>
  <c r="BD285" i="105" s="1"/>
  <c r="BJ285" i="105" s="1"/>
  <c r="CZ210" i="104"/>
  <c r="AA210" i="104"/>
  <c r="AV210" i="104"/>
  <c r="AH210" i="104"/>
  <c r="BJ210" i="104"/>
  <c r="BX210" i="104"/>
  <c r="M210" i="104"/>
  <c r="BC210" i="104"/>
  <c r="T210" i="104"/>
  <c r="CL210" i="104"/>
  <c r="BQ210" i="104"/>
  <c r="CS210" i="104"/>
  <c r="B259" i="104"/>
  <c r="CE210" i="104"/>
  <c r="C210" i="104"/>
  <c r="N235" i="104"/>
  <c r="U235" i="104" s="1"/>
  <c r="AB235" i="104" s="1"/>
  <c r="AI235" i="104" s="1"/>
  <c r="AP235" i="104" s="1"/>
  <c r="AW235" i="104" s="1"/>
  <c r="BD235" i="104" s="1"/>
  <c r="BK235" i="104" s="1"/>
  <c r="BR235" i="104" s="1"/>
  <c r="BY235" i="104" s="1"/>
  <c r="CF235" i="104" s="1"/>
  <c r="CM235" i="104" s="1"/>
  <c r="CT235" i="104" s="1"/>
  <c r="DA235" i="104" s="1"/>
  <c r="AO210" i="104"/>
  <c r="CO167" i="104"/>
  <c r="CN170" i="104" s="1"/>
  <c r="CO166" i="104"/>
  <c r="CN169" i="104" s="1"/>
  <c r="CP161" i="105"/>
  <c r="CP162" i="105"/>
  <c r="CQ162" i="105" s="1"/>
  <c r="CP164" i="105"/>
  <c r="CQ164" i="105" s="1"/>
  <c r="CP166" i="105"/>
  <c r="CQ166" i="105" s="1"/>
  <c r="CP165" i="105"/>
  <c r="CQ165" i="105" s="1"/>
  <c r="CP163" i="105"/>
  <c r="CQ163" i="105" s="1"/>
  <c r="AS210" i="105"/>
  <c r="AS213" i="105"/>
  <c r="AT213" i="105" s="1"/>
  <c r="AS212" i="105"/>
  <c r="AT212" i="105" s="1"/>
  <c r="AS215" i="105"/>
  <c r="AT215" i="105" s="1"/>
  <c r="AS211" i="105"/>
  <c r="AT211" i="105" s="1"/>
  <c r="AQ223" i="105" s="1"/>
  <c r="H239" i="105" s="1"/>
  <c r="AS214" i="105"/>
  <c r="D9" i="101"/>
  <c r="J121" i="101"/>
  <c r="K121" i="101"/>
  <c r="CP214" i="105"/>
  <c r="CP210" i="105"/>
  <c r="CP211" i="105"/>
  <c r="CQ211" i="105" s="1"/>
  <c r="CN223" i="105" s="1"/>
  <c r="H246" i="105" s="1"/>
  <c r="CP213" i="105"/>
  <c r="CQ213" i="105" s="1"/>
  <c r="CP215" i="105"/>
  <c r="CQ215" i="105" s="1"/>
  <c r="CP212" i="105"/>
  <c r="CQ212" i="105" s="1"/>
  <c r="DB221" i="101"/>
  <c r="DB222" i="101" s="1"/>
  <c r="O221" i="102"/>
  <c r="O222" i="102" s="1"/>
  <c r="O220" i="102"/>
  <c r="BZ221" i="101"/>
  <c r="BZ222" i="101" s="1"/>
  <c r="BZ220" i="102"/>
  <c r="BZ221" i="102"/>
  <c r="BZ222" i="102" s="1"/>
  <c r="BS220" i="102"/>
  <c r="BS221" i="102"/>
  <c r="BS222" i="102" s="1"/>
  <c r="H24" i="61"/>
  <c r="H29" i="61" s="1"/>
  <c r="H47" i="61" s="1"/>
  <c r="I31" i="102"/>
  <c r="J117" i="102"/>
  <c r="G130" i="102" s="1"/>
  <c r="D43" i="102" s="1"/>
  <c r="D5" i="102"/>
  <c r="I5" i="102" s="1"/>
  <c r="K117" i="102"/>
  <c r="D10" i="102"/>
  <c r="I10" i="102" s="1"/>
  <c r="K122" i="102"/>
  <c r="J122" i="102"/>
  <c r="F69" i="104"/>
  <c r="C36" i="104" s="1"/>
  <c r="CP173" i="102"/>
  <c r="CQ173" i="102" s="1"/>
  <c r="CP167" i="102"/>
  <c r="CQ167" i="102" s="1"/>
  <c r="CN179" i="102" s="1"/>
  <c r="H202" i="102" s="1"/>
  <c r="CP172" i="102"/>
  <c r="CQ172" i="102" s="1"/>
  <c r="CP170" i="102"/>
  <c r="CQ170" i="102" s="1"/>
  <c r="CP174" i="102"/>
  <c r="CQ174" i="102" s="1"/>
  <c r="CP166" i="102"/>
  <c r="CP171" i="102"/>
  <c r="CQ171" i="102" s="1"/>
  <c r="CP169" i="102"/>
  <c r="CQ169" i="102" s="1"/>
  <c r="CP175" i="102"/>
  <c r="CQ175" i="102" s="1"/>
  <c r="CP168" i="102"/>
  <c r="CQ168" i="102" s="1"/>
  <c r="CP176" i="102"/>
  <c r="CQ176" i="102" s="1"/>
  <c r="AZ213" i="105"/>
  <c r="BA213" i="105" s="1"/>
  <c r="AZ214" i="105"/>
  <c r="AZ215" i="105"/>
  <c r="BA215" i="105" s="1"/>
  <c r="AZ212" i="105"/>
  <c r="BA212" i="105" s="1"/>
  <c r="AZ210" i="105"/>
  <c r="AZ211" i="105"/>
  <c r="BA211" i="105" s="1"/>
  <c r="AX223" i="105" s="1"/>
  <c r="H240" i="105" s="1"/>
  <c r="BC211" i="104"/>
  <c r="CS211" i="104"/>
  <c r="AO211" i="104"/>
  <c r="AA211" i="104"/>
  <c r="M211" i="104"/>
  <c r="B260" i="104"/>
  <c r="BX211" i="104"/>
  <c r="CL211" i="104"/>
  <c r="CZ211" i="104"/>
  <c r="AH211" i="104"/>
  <c r="C211" i="104"/>
  <c r="T211" i="104"/>
  <c r="AV211" i="104"/>
  <c r="BQ211" i="104"/>
  <c r="CE211" i="104"/>
  <c r="BJ211" i="104"/>
  <c r="DC172" i="101"/>
  <c r="DB175" i="101" s="1"/>
  <c r="DD176" i="101" s="1"/>
  <c r="DE176" i="101" s="1"/>
  <c r="W166" i="104"/>
  <c r="V169" i="104" s="1"/>
  <c r="W167" i="104"/>
  <c r="V170" i="104" s="1"/>
  <c r="CA166" i="104"/>
  <c r="BZ169" i="104" s="1"/>
  <c r="CA167" i="104"/>
  <c r="BZ170" i="104" s="1"/>
  <c r="AD172" i="101"/>
  <c r="AC175" i="101" s="1"/>
  <c r="AE166" i="101" s="1"/>
  <c r="DD169" i="102"/>
  <c r="DE169" i="102" s="1"/>
  <c r="DD168" i="102"/>
  <c r="DE168" i="102" s="1"/>
  <c r="DD174" i="102"/>
  <c r="DE174" i="102" s="1"/>
  <c r="DD170" i="102"/>
  <c r="DE170" i="102" s="1"/>
  <c r="DD173" i="102"/>
  <c r="DE173" i="102" s="1"/>
  <c r="DD172" i="102"/>
  <c r="DE172" i="102" s="1"/>
  <c r="DD171" i="102"/>
  <c r="DE171" i="102" s="1"/>
  <c r="DD167" i="102"/>
  <c r="DE167" i="102" s="1"/>
  <c r="DD175" i="102"/>
  <c r="DE175" i="102" s="1"/>
  <c r="DD166" i="102"/>
  <c r="DD176" i="102"/>
  <c r="DE176" i="102" s="1"/>
  <c r="BJ214" i="105"/>
  <c r="CS214" i="105"/>
  <c r="CE214" i="105"/>
  <c r="C214" i="105"/>
  <c r="G215" i="105" s="1"/>
  <c r="CZ214" i="105"/>
  <c r="AH214" i="105"/>
  <c r="CL214" i="105"/>
  <c r="BC214" i="105"/>
  <c r="AA214" i="105"/>
  <c r="T214" i="105"/>
  <c r="BQ214" i="105"/>
  <c r="B263" i="105"/>
  <c r="AV214" i="105"/>
  <c r="M214" i="105"/>
  <c r="O215" i="105" s="1"/>
  <c r="BX214" i="105"/>
  <c r="AO214" i="105"/>
  <c r="BO214" i="105"/>
  <c r="CX214" i="105"/>
  <c r="CJ214" i="105"/>
  <c r="BH214" i="105"/>
  <c r="CQ214" i="105"/>
  <c r="AM214" i="105"/>
  <c r="Y214" i="105"/>
  <c r="AF214" i="105"/>
  <c r="BA214" i="105"/>
  <c r="AT214" i="105"/>
  <c r="CC214" i="105"/>
  <c r="BG214" i="105"/>
  <c r="BG210" i="105"/>
  <c r="BG213" i="105"/>
  <c r="BH213" i="105" s="1"/>
  <c r="BG215" i="105"/>
  <c r="BH215" i="105" s="1"/>
  <c r="BG212" i="105"/>
  <c r="BH212" i="105" s="1"/>
  <c r="BG211" i="105"/>
  <c r="BH211" i="105" s="1"/>
  <c r="BE223" i="105" s="1"/>
  <c r="H241" i="105" s="1"/>
  <c r="AE166" i="102"/>
  <c r="AE168" i="102"/>
  <c r="AF168" i="102" s="1"/>
  <c r="AE174" i="102"/>
  <c r="AF174" i="102" s="1"/>
  <c r="AE167" i="102"/>
  <c r="AF167" i="102" s="1"/>
  <c r="AE172" i="102"/>
  <c r="AF172" i="102" s="1"/>
  <c r="AE175" i="102"/>
  <c r="AF175" i="102" s="1"/>
  <c r="AE171" i="102"/>
  <c r="AF171" i="102" s="1"/>
  <c r="AE176" i="102"/>
  <c r="AF176" i="102" s="1"/>
  <c r="AE170" i="102"/>
  <c r="AF170" i="102" s="1"/>
  <c r="AE169" i="102"/>
  <c r="AF169" i="102" s="1"/>
  <c r="AE173" i="102"/>
  <c r="AF173" i="102" s="1"/>
  <c r="BM167" i="105"/>
  <c r="BL170" i="105" s="1"/>
  <c r="BN165" i="105" s="1"/>
  <c r="BO165" i="105" s="1"/>
  <c r="AR167" i="104"/>
  <c r="AQ170" i="104" s="1"/>
  <c r="AR166" i="104"/>
  <c r="AQ169" i="104" s="1"/>
  <c r="BE220" i="101"/>
  <c r="CN221" i="102"/>
  <c r="CN222" i="102" s="1"/>
  <c r="CN220" i="102"/>
  <c r="D13" i="102"/>
  <c r="I13" i="102" s="1"/>
  <c r="J125" i="102"/>
  <c r="K125" i="102"/>
  <c r="BT166" i="104"/>
  <c r="BS169" i="104" s="1"/>
  <c r="BT167" i="104"/>
  <c r="BS170" i="104" s="1"/>
  <c r="I115" i="101"/>
  <c r="G126" i="101" s="1"/>
  <c r="D39" i="101" s="1"/>
  <c r="D4" i="101"/>
  <c r="K116" i="101"/>
  <c r="J116" i="101"/>
  <c r="D10" i="101"/>
  <c r="K122" i="101"/>
  <c r="J122" i="101"/>
  <c r="AC221" i="102"/>
  <c r="AC222" i="102" s="1"/>
  <c r="AC220" i="102"/>
  <c r="BU171" i="102"/>
  <c r="BV171" i="102" s="1"/>
  <c r="BU168" i="102"/>
  <c r="BV168" i="102" s="1"/>
  <c r="BU166" i="102"/>
  <c r="BU169" i="102"/>
  <c r="BV169" i="102" s="1"/>
  <c r="BU173" i="102"/>
  <c r="BV173" i="102" s="1"/>
  <c r="BU175" i="102"/>
  <c r="BV175" i="102" s="1"/>
  <c r="BU176" i="102"/>
  <c r="BV176" i="102" s="1"/>
  <c r="BU170" i="102"/>
  <c r="BV170" i="102" s="1"/>
  <c r="BU172" i="102"/>
  <c r="BV172" i="102" s="1"/>
  <c r="BU174" i="102"/>
  <c r="BV174" i="102" s="1"/>
  <c r="BU167" i="102"/>
  <c r="BV167" i="102" s="1"/>
  <c r="AL175" i="101"/>
  <c r="AM175" i="101" s="1"/>
  <c r="AL167" i="101"/>
  <c r="AM167" i="101" s="1"/>
  <c r="AJ179" i="101" s="1"/>
  <c r="H194" i="101" s="1"/>
  <c r="AL168" i="101"/>
  <c r="AM168" i="101" s="1"/>
  <c r="AL172" i="101"/>
  <c r="AM172" i="101" s="1"/>
  <c r="AL171" i="101"/>
  <c r="AM171" i="101" s="1"/>
  <c r="AL170" i="101"/>
  <c r="AM170" i="101" s="1"/>
  <c r="AL176" i="101"/>
  <c r="AM176" i="101" s="1"/>
  <c r="AL169" i="101"/>
  <c r="AM169" i="101" s="1"/>
  <c r="AL173" i="101"/>
  <c r="AM173" i="101" s="1"/>
  <c r="AL174" i="101"/>
  <c r="AM174" i="101" s="1"/>
  <c r="AL166" i="101"/>
  <c r="I111" i="104"/>
  <c r="B137" i="104"/>
  <c r="I139" i="104"/>
  <c r="D15" i="104" s="1"/>
  <c r="I114" i="104"/>
  <c r="I142" i="104"/>
  <c r="D18" i="104" s="1"/>
  <c r="I153" i="104"/>
  <c r="D29" i="104" s="1"/>
  <c r="B144" i="104"/>
  <c r="I151" i="104"/>
  <c r="D27" i="104" s="1"/>
  <c r="H136" i="61" s="1"/>
  <c r="I155" i="104"/>
  <c r="D31" i="104" s="1"/>
  <c r="I146" i="104"/>
  <c r="D22" i="104" s="1"/>
  <c r="G136" i="61" s="1"/>
  <c r="B154" i="104"/>
  <c r="I148" i="104"/>
  <c r="D24" i="104" s="1"/>
  <c r="I156" i="104"/>
  <c r="D32" i="104" s="1"/>
  <c r="I136" i="61" s="1"/>
  <c r="B148" i="104"/>
  <c r="B149" i="104"/>
  <c r="I144" i="104"/>
  <c r="D20" i="104" s="1"/>
  <c r="I143" i="104"/>
  <c r="D19" i="104" s="1"/>
  <c r="B152" i="104"/>
  <c r="I112" i="104"/>
  <c r="I115" i="104"/>
  <c r="I135" i="104"/>
  <c r="D11" i="104" s="1"/>
  <c r="I134" i="104"/>
  <c r="D10" i="104" s="1"/>
  <c r="I149" i="104"/>
  <c r="D25" i="104" s="1"/>
  <c r="I113" i="104"/>
  <c r="I147" i="104"/>
  <c r="D23" i="104" s="1"/>
  <c r="B135" i="104"/>
  <c r="I141" i="104"/>
  <c r="D17" i="104" s="1"/>
  <c r="F136" i="61" s="1"/>
  <c r="I152" i="104"/>
  <c r="D28" i="104" s="1"/>
  <c r="B155" i="104"/>
  <c r="I136" i="104"/>
  <c r="D12" i="104" s="1"/>
  <c r="E136" i="61" s="1"/>
  <c r="B141" i="104"/>
  <c r="I137" i="104"/>
  <c r="D13" i="104" s="1"/>
  <c r="B139" i="104"/>
  <c r="B153" i="104"/>
  <c r="B145" i="104"/>
  <c r="B156" i="104"/>
  <c r="I150" i="104"/>
  <c r="D26" i="104" s="1"/>
  <c r="I140" i="104"/>
  <c r="D16" i="104" s="1"/>
  <c r="B134" i="104"/>
  <c r="B140" i="104"/>
  <c r="B146" i="104"/>
  <c r="I116" i="104"/>
  <c r="B142" i="104"/>
  <c r="I154" i="104"/>
  <c r="D30" i="104" s="1"/>
  <c r="B143" i="104"/>
  <c r="I138" i="104"/>
  <c r="D14" i="104" s="1"/>
  <c r="B136" i="104"/>
  <c r="B138" i="104"/>
  <c r="I145" i="104"/>
  <c r="D21" i="104" s="1"/>
  <c r="B150" i="104"/>
  <c r="B151" i="104"/>
  <c r="B147" i="104"/>
  <c r="BL221" i="101"/>
  <c r="BL222" i="101" s="1"/>
  <c r="DB221" i="102"/>
  <c r="DB222" i="102" s="1"/>
  <c r="DB220" i="102"/>
  <c r="CU221" i="102"/>
  <c r="CU222" i="102" s="1"/>
  <c r="CU220" i="102"/>
  <c r="B309" i="105"/>
  <c r="AE210" i="105"/>
  <c r="AE211" i="105"/>
  <c r="AF211" i="105" s="1"/>
  <c r="AC223" i="105" s="1"/>
  <c r="H237" i="105" s="1"/>
  <c r="AE213" i="105"/>
  <c r="AF213" i="105" s="1"/>
  <c r="AE212" i="105"/>
  <c r="AF212" i="105" s="1"/>
  <c r="AE214" i="105"/>
  <c r="AE215" i="105"/>
  <c r="AF215" i="105" s="1"/>
  <c r="D6" i="102"/>
  <c r="I6" i="102" s="1"/>
  <c r="K118" i="102"/>
  <c r="J118" i="102"/>
  <c r="AL167" i="102"/>
  <c r="AM167" i="102" s="1"/>
  <c r="AL174" i="102"/>
  <c r="AM174" i="102" s="1"/>
  <c r="AL170" i="102"/>
  <c r="AM170" i="102" s="1"/>
  <c r="AL169" i="102"/>
  <c r="AM169" i="102" s="1"/>
  <c r="AL176" i="102"/>
  <c r="AM176" i="102" s="1"/>
  <c r="AL168" i="102"/>
  <c r="AM168" i="102" s="1"/>
  <c r="AL173" i="102"/>
  <c r="AM173" i="102" s="1"/>
  <c r="AL175" i="102"/>
  <c r="AM175" i="102" s="1"/>
  <c r="AL166" i="102"/>
  <c r="AL171" i="102"/>
  <c r="AM171" i="102" s="1"/>
  <c r="AL172" i="102"/>
  <c r="AM172" i="102" s="1"/>
  <c r="BN172" i="102"/>
  <c r="BO172" i="102" s="1"/>
  <c r="BN168" i="102"/>
  <c r="BO168" i="102" s="1"/>
  <c r="BN175" i="102"/>
  <c r="BO175" i="102" s="1"/>
  <c r="BN167" i="102"/>
  <c r="BO167" i="102" s="1"/>
  <c r="BN176" i="102"/>
  <c r="BO176" i="102" s="1"/>
  <c r="BN170" i="102"/>
  <c r="BO170" i="102" s="1"/>
  <c r="BN171" i="102"/>
  <c r="BO171" i="102" s="1"/>
  <c r="BN166" i="102"/>
  <c r="BN173" i="102"/>
  <c r="BO173" i="102" s="1"/>
  <c r="BN174" i="102"/>
  <c r="BO174" i="102" s="1"/>
  <c r="BN169" i="102"/>
  <c r="BO169" i="102" s="1"/>
  <c r="F71" i="104"/>
  <c r="C38" i="104" s="1"/>
  <c r="AM263" i="105"/>
  <c r="BK263" i="105"/>
  <c r="Q167" i="102"/>
  <c r="R167" i="102" s="1"/>
  <c r="Q174" i="102"/>
  <c r="R174" i="102" s="1"/>
  <c r="Q168" i="102"/>
  <c r="R168" i="102" s="1"/>
  <c r="Q170" i="102"/>
  <c r="R170" i="102" s="1"/>
  <c r="Q166" i="102"/>
  <c r="Q173" i="102"/>
  <c r="R173" i="102" s="1"/>
  <c r="Q176" i="102"/>
  <c r="R176" i="102" s="1"/>
  <c r="Q169" i="102"/>
  <c r="R169" i="102" s="1"/>
  <c r="Q175" i="102"/>
  <c r="R175" i="102" s="1"/>
  <c r="Q171" i="102"/>
  <c r="R171" i="102" s="1"/>
  <c r="Q172" i="102"/>
  <c r="R172" i="102" s="1"/>
  <c r="CH166" i="104"/>
  <c r="CG169" i="104" s="1"/>
  <c r="CH167" i="104"/>
  <c r="CG170" i="104" s="1"/>
  <c r="G167" i="104"/>
  <c r="F170" i="104" s="1"/>
  <c r="G166" i="104"/>
  <c r="F169" i="104" s="1"/>
  <c r="B322" i="102"/>
  <c r="AZ167" i="102"/>
  <c r="BA167" i="102" s="1"/>
  <c r="AZ169" i="102"/>
  <c r="BA169" i="102" s="1"/>
  <c r="AZ176" i="102"/>
  <c r="BA176" i="102" s="1"/>
  <c r="AZ172" i="102"/>
  <c r="BA172" i="102" s="1"/>
  <c r="AZ175" i="102"/>
  <c r="BA175" i="102" s="1"/>
  <c r="AZ174" i="102"/>
  <c r="BA174" i="102" s="1"/>
  <c r="AZ170" i="102"/>
  <c r="BA170" i="102" s="1"/>
  <c r="AZ168" i="102"/>
  <c r="BA168" i="102" s="1"/>
  <c r="AZ171" i="102"/>
  <c r="BA171" i="102" s="1"/>
  <c r="AZ173" i="102"/>
  <c r="BA173" i="102" s="1"/>
  <c r="AZ166" i="102"/>
  <c r="AS163" i="105"/>
  <c r="AT163" i="105" s="1"/>
  <c r="AS164" i="105"/>
  <c r="AT164" i="105" s="1"/>
  <c r="AS166" i="105"/>
  <c r="AT166" i="105" s="1"/>
  <c r="B262" i="104"/>
  <c r="BJ213" i="104"/>
  <c r="BC213" i="104"/>
  <c r="CZ213" i="104"/>
  <c r="AO213" i="104"/>
  <c r="CS213" i="104"/>
  <c r="CE213" i="104"/>
  <c r="BX213" i="104"/>
  <c r="T213" i="104"/>
  <c r="AH213" i="104"/>
  <c r="M213" i="104"/>
  <c r="C213" i="104"/>
  <c r="BQ213" i="104"/>
  <c r="CL213" i="104"/>
  <c r="AV213" i="104"/>
  <c r="AA213" i="104"/>
  <c r="AR167" i="105"/>
  <c r="AQ170" i="105" s="1"/>
  <c r="AS162" i="105" s="1"/>
  <c r="AT162" i="105" s="1"/>
  <c r="D13" i="101"/>
  <c r="K125" i="101"/>
  <c r="J125" i="101"/>
  <c r="AF166" i="101" l="1"/>
  <c r="AE220" i="101"/>
  <c r="AF220" i="101" s="1"/>
  <c r="AE219" i="101"/>
  <c r="AF219" i="101" s="1"/>
  <c r="AE221" i="101"/>
  <c r="AF221" i="101" s="1"/>
  <c r="AE225" i="101"/>
  <c r="AF225" i="101" s="1"/>
  <c r="AE223" i="101"/>
  <c r="AF223" i="101" s="1"/>
  <c r="AE218" i="101"/>
  <c r="AF218" i="101" s="1"/>
  <c r="AE216" i="101"/>
  <c r="AF216" i="101" s="1"/>
  <c r="AE224" i="101"/>
  <c r="AF224" i="101" s="1"/>
  <c r="AE215" i="101"/>
  <c r="AE222" i="101"/>
  <c r="AF222" i="101" s="1"/>
  <c r="AE217" i="101"/>
  <c r="AF217" i="101" s="1"/>
  <c r="BH166" i="101"/>
  <c r="CI217" i="101"/>
  <c r="CJ217" i="101" s="1"/>
  <c r="CI223" i="101"/>
  <c r="CJ223" i="101" s="1"/>
  <c r="CI225" i="101"/>
  <c r="CJ225" i="101" s="1"/>
  <c r="CI220" i="101"/>
  <c r="CJ220" i="101" s="1"/>
  <c r="CI218" i="101"/>
  <c r="CJ218" i="101" s="1"/>
  <c r="CI219" i="101"/>
  <c r="CJ219" i="101" s="1"/>
  <c r="CI224" i="101"/>
  <c r="CJ224" i="101" s="1"/>
  <c r="CI215" i="101"/>
  <c r="CI216" i="101"/>
  <c r="CJ216" i="101" s="1"/>
  <c r="CI222" i="101"/>
  <c r="CJ222" i="101" s="1"/>
  <c r="CI221" i="101"/>
  <c r="CJ221" i="101" s="1"/>
  <c r="AL222" i="101"/>
  <c r="AM222" i="101" s="1"/>
  <c r="AL220" i="101"/>
  <c r="AM220" i="101" s="1"/>
  <c r="BU219" i="101"/>
  <c r="BV219" i="101" s="1"/>
  <c r="BU223" i="101"/>
  <c r="BV223" i="101" s="1"/>
  <c r="BU221" i="101"/>
  <c r="BV221" i="101" s="1"/>
  <c r="BU217" i="101"/>
  <c r="BV217" i="101" s="1"/>
  <c r="BU220" i="101"/>
  <c r="BV220" i="101" s="1"/>
  <c r="AS224" i="101"/>
  <c r="AT224" i="101" s="1"/>
  <c r="AS219" i="101"/>
  <c r="AT219" i="101" s="1"/>
  <c r="AS218" i="101"/>
  <c r="AT218" i="101" s="1"/>
  <c r="AS217" i="101"/>
  <c r="AT217" i="101" s="1"/>
  <c r="AS223" i="101"/>
  <c r="AT223" i="101" s="1"/>
  <c r="AS216" i="101"/>
  <c r="AT216" i="101" s="1"/>
  <c r="AS221" i="101"/>
  <c r="AT221" i="101" s="1"/>
  <c r="AS222" i="101"/>
  <c r="AT222" i="101" s="1"/>
  <c r="AS225" i="101"/>
  <c r="AT225" i="101" s="1"/>
  <c r="AS215" i="101"/>
  <c r="AS220" i="101"/>
  <c r="AT220" i="101" s="1"/>
  <c r="BG216" i="101"/>
  <c r="BH216" i="101" s="1"/>
  <c r="BG218" i="101"/>
  <c r="BH218" i="101" s="1"/>
  <c r="BG215" i="101"/>
  <c r="BG219" i="101"/>
  <c r="BH219" i="101" s="1"/>
  <c r="BG221" i="101"/>
  <c r="BH221" i="101" s="1"/>
  <c r="BG223" i="101"/>
  <c r="BH223" i="101" s="1"/>
  <c r="BG220" i="101"/>
  <c r="BH220" i="101" s="1"/>
  <c r="BG222" i="101"/>
  <c r="BH222" i="101" s="1"/>
  <c r="BG217" i="101"/>
  <c r="BH217" i="101" s="1"/>
  <c r="BG225" i="101"/>
  <c r="BH225" i="101" s="1"/>
  <c r="BG224" i="101"/>
  <c r="BH224" i="101" s="1"/>
  <c r="Q217" i="101"/>
  <c r="R217" i="101" s="1"/>
  <c r="Q223" i="101"/>
  <c r="R223" i="101" s="1"/>
  <c r="Q219" i="101"/>
  <c r="R219" i="101" s="1"/>
  <c r="Q222" i="101"/>
  <c r="R222" i="101" s="1"/>
  <c r="Q221" i="101"/>
  <c r="R221" i="101" s="1"/>
  <c r="Q218" i="101"/>
  <c r="R218" i="101" s="1"/>
  <c r="Q220" i="101"/>
  <c r="R220" i="101" s="1"/>
  <c r="Q225" i="101"/>
  <c r="R225" i="101" s="1"/>
  <c r="Q224" i="101"/>
  <c r="R224" i="101" s="1"/>
  <c r="Q215" i="101"/>
  <c r="Q216" i="101"/>
  <c r="R216" i="101" s="1"/>
  <c r="BO166" i="102"/>
  <c r="BL178" i="102" s="1"/>
  <c r="G198" i="102" s="1"/>
  <c r="BN165" i="102"/>
  <c r="BL177" i="102" s="1"/>
  <c r="F198" i="102" s="1"/>
  <c r="DD219" i="101"/>
  <c r="DE219" i="101" s="1"/>
  <c r="DD222" i="101"/>
  <c r="DE222" i="101" s="1"/>
  <c r="DD220" i="101"/>
  <c r="DE220" i="101" s="1"/>
  <c r="DD216" i="101"/>
  <c r="DE216" i="101" s="1"/>
  <c r="DD224" i="101"/>
  <c r="DE224" i="101" s="1"/>
  <c r="DD225" i="101"/>
  <c r="DE225" i="101" s="1"/>
  <c r="DD221" i="101"/>
  <c r="DE221" i="101" s="1"/>
  <c r="DD217" i="101"/>
  <c r="DE217" i="101" s="1"/>
  <c r="DD215" i="101"/>
  <c r="DD223" i="101"/>
  <c r="DE223" i="101" s="1"/>
  <c r="DD218" i="101"/>
  <c r="DE218" i="101" s="1"/>
  <c r="G216" i="104"/>
  <c r="G217" i="104" s="1"/>
  <c r="G215" i="104"/>
  <c r="X165" i="102"/>
  <c r="V177" i="102" s="1"/>
  <c r="F192" i="102" s="1"/>
  <c r="Y166" i="102"/>
  <c r="V178" i="102" s="1"/>
  <c r="G192" i="102" s="1"/>
  <c r="AS175" i="101"/>
  <c r="AT175" i="101" s="1"/>
  <c r="AS173" i="101"/>
  <c r="AT173" i="101" s="1"/>
  <c r="AS166" i="101"/>
  <c r="AS168" i="101"/>
  <c r="AT168" i="101" s="1"/>
  <c r="AS167" i="101"/>
  <c r="AT167" i="101" s="1"/>
  <c r="AS170" i="101"/>
  <c r="AT170" i="101" s="1"/>
  <c r="AS174" i="101"/>
  <c r="AT174" i="101" s="1"/>
  <c r="AS172" i="101"/>
  <c r="AT172" i="101" s="1"/>
  <c r="AS171" i="101"/>
  <c r="AT171" i="101" s="1"/>
  <c r="AS176" i="101"/>
  <c r="AT176" i="101" s="1"/>
  <c r="AS169" i="101"/>
  <c r="AT169" i="101" s="1"/>
  <c r="G128" i="61"/>
  <c r="G127" i="61"/>
  <c r="K169" i="101"/>
  <c r="J169" i="101"/>
  <c r="E7" i="101"/>
  <c r="DD167" i="101"/>
  <c r="DE167" i="101" s="1"/>
  <c r="DB179" i="101" s="1"/>
  <c r="H204" i="101" s="1"/>
  <c r="O179" i="102"/>
  <c r="H191" i="102" s="1"/>
  <c r="V221" i="101"/>
  <c r="V222" i="101" s="1"/>
  <c r="AE165" i="102"/>
  <c r="AC177" i="102" s="1"/>
  <c r="F193" i="102" s="1"/>
  <c r="AF166" i="102"/>
  <c r="AC178" i="102" s="1"/>
  <c r="G193" i="102" s="1"/>
  <c r="DE166" i="102"/>
  <c r="DB178" i="102" s="1"/>
  <c r="G204" i="102" s="1"/>
  <c r="DD165" i="102"/>
  <c r="DB177" i="102" s="1"/>
  <c r="F204" i="102" s="1"/>
  <c r="CN221" i="101"/>
  <c r="CN222" i="101" s="1"/>
  <c r="CG216" i="104"/>
  <c r="CG217" i="104" s="1"/>
  <c r="CG215" i="104"/>
  <c r="BZ216" i="104"/>
  <c r="BZ217" i="104" s="1"/>
  <c r="BZ215" i="104"/>
  <c r="V179" i="102"/>
  <c r="H192" i="102" s="1"/>
  <c r="G127" i="102"/>
  <c r="D40" i="102" s="1"/>
  <c r="CI162" i="105"/>
  <c r="CJ162" i="105" s="1"/>
  <c r="CI166" i="105"/>
  <c r="CJ166" i="105" s="1"/>
  <c r="CI164" i="105"/>
  <c r="CJ164" i="105" s="1"/>
  <c r="CI163" i="105"/>
  <c r="CJ163" i="105" s="1"/>
  <c r="CI165" i="105"/>
  <c r="CJ165" i="105" s="1"/>
  <c r="CI161" i="105"/>
  <c r="U311" i="105"/>
  <c r="U262" i="105"/>
  <c r="BO210" i="105"/>
  <c r="BL222" i="105" s="1"/>
  <c r="G242" i="105" s="1"/>
  <c r="BN209" i="105"/>
  <c r="BL221" i="105" s="1"/>
  <c r="F242" i="105" s="1"/>
  <c r="D9" i="105"/>
  <c r="D34" i="61" s="1"/>
  <c r="J116" i="105"/>
  <c r="K116" i="105"/>
  <c r="AZ161" i="104"/>
  <c r="AZ166" i="104"/>
  <c r="BA166" i="104" s="1"/>
  <c r="AZ165" i="104"/>
  <c r="BA165" i="104" s="1"/>
  <c r="AZ163" i="104"/>
  <c r="BA163" i="104" s="1"/>
  <c r="AZ162" i="104"/>
  <c r="BA162" i="104" s="1"/>
  <c r="AX174" i="104" s="1"/>
  <c r="H191" i="104" s="1"/>
  <c r="AZ164" i="104"/>
  <c r="BA164" i="104" s="1"/>
  <c r="N290" i="101"/>
  <c r="T290" i="101" s="1"/>
  <c r="Z290" i="101" s="1"/>
  <c r="AF290" i="101" s="1"/>
  <c r="AL290" i="101" s="1"/>
  <c r="AR290" i="101" s="1"/>
  <c r="AX290" i="101" s="1"/>
  <c r="BD290" i="101" s="1"/>
  <c r="BJ290" i="101" s="1"/>
  <c r="N340" i="101"/>
  <c r="T340" i="101" s="1"/>
  <c r="Z340" i="101" s="1"/>
  <c r="AF340" i="101" s="1"/>
  <c r="AL340" i="101" s="1"/>
  <c r="AR340" i="101" s="1"/>
  <c r="AX340" i="101" s="1"/>
  <c r="BD340" i="101" s="1"/>
  <c r="BJ340" i="101" s="1"/>
  <c r="E11" i="102"/>
  <c r="K173" i="102"/>
  <c r="J173" i="102"/>
  <c r="E4" i="102"/>
  <c r="I165" i="102"/>
  <c r="G177" i="102" s="1"/>
  <c r="E39" i="102" s="1"/>
  <c r="K166" i="102"/>
  <c r="J166" i="102"/>
  <c r="O267" i="102"/>
  <c r="O316" i="102"/>
  <c r="AS216" i="102"/>
  <c r="AT216" i="102" s="1"/>
  <c r="AS224" i="102"/>
  <c r="AT224" i="102" s="1"/>
  <c r="AS223" i="102"/>
  <c r="AT223" i="102" s="1"/>
  <c r="AS215" i="102"/>
  <c r="AS220" i="102"/>
  <c r="AT220" i="102" s="1"/>
  <c r="AS222" i="102"/>
  <c r="AT222" i="102" s="1"/>
  <c r="AS218" i="102"/>
  <c r="AT218" i="102" s="1"/>
  <c r="AS221" i="102"/>
  <c r="AT221" i="102" s="1"/>
  <c r="AS225" i="102"/>
  <c r="AT225" i="102" s="1"/>
  <c r="AS217" i="102"/>
  <c r="AT217" i="102" s="1"/>
  <c r="AS219" i="102"/>
  <c r="AT219" i="102" s="1"/>
  <c r="CP165" i="101"/>
  <c r="CN177" i="101" s="1"/>
  <c r="F202" i="101" s="1"/>
  <c r="CQ166" i="101"/>
  <c r="CN178" i="101" s="1"/>
  <c r="G202" i="101" s="1"/>
  <c r="CB167" i="101"/>
  <c r="CC167" i="101" s="1"/>
  <c r="AE167" i="101"/>
  <c r="AF167" i="101" s="1"/>
  <c r="AE176" i="101"/>
  <c r="AF176" i="101" s="1"/>
  <c r="K173" i="101"/>
  <c r="E11" i="101"/>
  <c r="J173" i="101"/>
  <c r="E8" i="101"/>
  <c r="K170" i="101"/>
  <c r="J170" i="101"/>
  <c r="CW163" i="105"/>
  <c r="CX163" i="105" s="1"/>
  <c r="CU174" i="105" s="1"/>
  <c r="H198" i="105" s="1"/>
  <c r="DD168" i="101"/>
  <c r="DE168" i="101" s="1"/>
  <c r="DD171" i="101"/>
  <c r="DE171" i="101" s="1"/>
  <c r="AS161" i="105"/>
  <c r="AL165" i="102"/>
  <c r="AJ177" i="102" s="1"/>
  <c r="F194" i="102" s="1"/>
  <c r="AM166" i="102"/>
  <c r="AJ178" i="102" s="1"/>
  <c r="G194" i="102" s="1"/>
  <c r="AJ179" i="102"/>
  <c r="H194" i="102" s="1"/>
  <c r="BS179" i="102"/>
  <c r="H199" i="102" s="1"/>
  <c r="BU165" i="102"/>
  <c r="BS177" i="102" s="1"/>
  <c r="F199" i="102" s="1"/>
  <c r="BV166" i="102"/>
  <c r="BS178" i="102" s="1"/>
  <c r="G199" i="102" s="1"/>
  <c r="G129" i="101"/>
  <c r="D42" i="101" s="1"/>
  <c r="AS161" i="104"/>
  <c r="AS165" i="104"/>
  <c r="AT165" i="104" s="1"/>
  <c r="AS163" i="104"/>
  <c r="AT163" i="104" s="1"/>
  <c r="AS162" i="104"/>
  <c r="AT162" i="104" s="1"/>
  <c r="AS164" i="104"/>
  <c r="AT164" i="104" s="1"/>
  <c r="AS166" i="104"/>
  <c r="AT166" i="104" s="1"/>
  <c r="AZ209" i="105"/>
  <c r="AX221" i="105" s="1"/>
  <c r="F240" i="105" s="1"/>
  <c r="BA210" i="105"/>
  <c r="AX222" i="105" s="1"/>
  <c r="G240" i="105" s="1"/>
  <c r="AS263" i="104"/>
  <c r="U263" i="104"/>
  <c r="B308" i="104"/>
  <c r="AG263" i="104"/>
  <c r="BE263" i="104"/>
  <c r="O263" i="104"/>
  <c r="F263" i="104"/>
  <c r="N283" i="104" s="1"/>
  <c r="AY263" i="104"/>
  <c r="AM263" i="104"/>
  <c r="AA263" i="104"/>
  <c r="BK263" i="104"/>
  <c r="BL216" i="104"/>
  <c r="BL217" i="104" s="1"/>
  <c r="BL215" i="104"/>
  <c r="G129" i="102"/>
  <c r="D42" i="102" s="1"/>
  <c r="AM161" i="105"/>
  <c r="AJ173" i="105" s="1"/>
  <c r="G189" i="105" s="1"/>
  <c r="AL160" i="105"/>
  <c r="AJ172" i="105" s="1"/>
  <c r="F189" i="105" s="1"/>
  <c r="CI165" i="102"/>
  <c r="CG177" i="102" s="1"/>
  <c r="F201" i="102" s="1"/>
  <c r="CJ166" i="102"/>
  <c r="CG178" i="102" s="1"/>
  <c r="G201" i="102" s="1"/>
  <c r="BN166" i="105"/>
  <c r="BO166" i="105" s="1"/>
  <c r="CW169" i="101"/>
  <c r="CX169" i="101" s="1"/>
  <c r="CW175" i="101"/>
  <c r="CX175" i="101" s="1"/>
  <c r="CW167" i="101"/>
  <c r="CX167" i="101" s="1"/>
  <c r="CW174" i="101"/>
  <c r="CX174" i="101" s="1"/>
  <c r="CW172" i="101"/>
  <c r="CX172" i="101" s="1"/>
  <c r="CW170" i="101"/>
  <c r="CX170" i="101" s="1"/>
  <c r="CW166" i="101"/>
  <c r="CW176" i="101"/>
  <c r="CX176" i="101" s="1"/>
  <c r="CW173" i="101"/>
  <c r="CX173" i="101" s="1"/>
  <c r="CW168" i="101"/>
  <c r="CX168" i="101" s="1"/>
  <c r="CW171" i="101"/>
  <c r="CX171" i="101" s="1"/>
  <c r="Q164" i="105"/>
  <c r="R164" i="105" s="1"/>
  <c r="Q162" i="105"/>
  <c r="R162" i="105" s="1"/>
  <c r="Q161" i="105"/>
  <c r="Q166" i="105"/>
  <c r="R166" i="105" s="1"/>
  <c r="Q163" i="105"/>
  <c r="R163" i="105" s="1"/>
  <c r="Q165" i="105"/>
  <c r="R165" i="105" s="1"/>
  <c r="G130" i="101"/>
  <c r="D43" i="101" s="1"/>
  <c r="CX210" i="105"/>
  <c r="CU222" i="105" s="1"/>
  <c r="G247" i="105" s="1"/>
  <c r="CW209" i="105"/>
  <c r="CU221" i="105" s="1"/>
  <c r="F247" i="105" s="1"/>
  <c r="BE179" i="102"/>
  <c r="H197" i="102" s="1"/>
  <c r="BN224" i="102"/>
  <c r="BO224" i="102" s="1"/>
  <c r="BN218" i="102"/>
  <c r="BO218" i="102" s="1"/>
  <c r="BN222" i="102"/>
  <c r="BO222" i="102" s="1"/>
  <c r="BN223" i="102"/>
  <c r="BO223" i="102" s="1"/>
  <c r="BN217" i="102"/>
  <c r="BO217" i="102" s="1"/>
  <c r="BN225" i="102"/>
  <c r="BO225" i="102" s="1"/>
  <c r="BN215" i="102"/>
  <c r="BN219" i="102"/>
  <c r="BO219" i="102" s="1"/>
  <c r="BN221" i="102"/>
  <c r="BO221" i="102" s="1"/>
  <c r="BN216" i="102"/>
  <c r="BO216" i="102" s="1"/>
  <c r="BN220" i="102"/>
  <c r="BO220" i="102" s="1"/>
  <c r="AS268" i="101"/>
  <c r="BK268" i="101"/>
  <c r="E10" i="102"/>
  <c r="J172" i="102"/>
  <c r="K172" i="102"/>
  <c r="X165" i="101"/>
  <c r="V177" i="101" s="1"/>
  <c r="F192" i="101" s="1"/>
  <c r="Y166" i="101"/>
  <c r="V178" i="101" s="1"/>
  <c r="G192" i="101" s="1"/>
  <c r="CU221" i="101"/>
  <c r="CU222" i="101" s="1"/>
  <c r="BU174" i="101"/>
  <c r="BV174" i="101" s="1"/>
  <c r="CN179" i="101"/>
  <c r="H202" i="101" s="1"/>
  <c r="CB174" i="101"/>
  <c r="CC174" i="101" s="1"/>
  <c r="AE175" i="101"/>
  <c r="AF175" i="101" s="1"/>
  <c r="AE173" i="101"/>
  <c r="AF173" i="101" s="1"/>
  <c r="E14" i="101"/>
  <c r="J176" i="101"/>
  <c r="K176" i="101"/>
  <c r="E5" i="101"/>
  <c r="K167" i="101"/>
  <c r="J167" i="101"/>
  <c r="CW161" i="105"/>
  <c r="BN165" i="101"/>
  <c r="BL177" i="101" s="1"/>
  <c r="F198" i="101" s="1"/>
  <c r="BO166" i="101"/>
  <c r="BL178" i="101" s="1"/>
  <c r="G198" i="101" s="1"/>
  <c r="DD166" i="101"/>
  <c r="DD169" i="101"/>
  <c r="DE169" i="101" s="1"/>
  <c r="BG170" i="101"/>
  <c r="BH170" i="101" s="1"/>
  <c r="CB217" i="101"/>
  <c r="CC217" i="101" s="1"/>
  <c r="CB225" i="101"/>
  <c r="CC225" i="101" s="1"/>
  <c r="CB218" i="101"/>
  <c r="CC218" i="101" s="1"/>
  <c r="CB222" i="101"/>
  <c r="CC222" i="101" s="1"/>
  <c r="CB219" i="101"/>
  <c r="CC219" i="101" s="1"/>
  <c r="CB224" i="101"/>
  <c r="CC224" i="101" s="1"/>
  <c r="CB216" i="101"/>
  <c r="CC216" i="101" s="1"/>
  <c r="BZ228" i="101" s="1"/>
  <c r="H249" i="101" s="1"/>
  <c r="CB215" i="101"/>
  <c r="CB220" i="101"/>
  <c r="CC220" i="101" s="1"/>
  <c r="CB221" i="101"/>
  <c r="CC221" i="101" s="1"/>
  <c r="CB223" i="101"/>
  <c r="CC223" i="101" s="1"/>
  <c r="O215" i="104"/>
  <c r="O216" i="104"/>
  <c r="O217" i="104" s="1"/>
  <c r="BG163" i="104"/>
  <c r="BH163" i="104" s="1"/>
  <c r="BG162" i="104"/>
  <c r="BH162" i="104" s="1"/>
  <c r="BE174" i="104" s="1"/>
  <c r="H192" i="104" s="1"/>
  <c r="BG161" i="104"/>
  <c r="BG165" i="104"/>
  <c r="BH165" i="104" s="1"/>
  <c r="BG166" i="104"/>
  <c r="BH166" i="104" s="1"/>
  <c r="BG164" i="104"/>
  <c r="BH164" i="104" s="1"/>
  <c r="BN165" i="104"/>
  <c r="BO165" i="104" s="1"/>
  <c r="BN162" i="104"/>
  <c r="BO162" i="104" s="1"/>
  <c r="BN166" i="104"/>
  <c r="BO166" i="104" s="1"/>
  <c r="BN163" i="104"/>
  <c r="BO163" i="104" s="1"/>
  <c r="BN164" i="104"/>
  <c r="BO164" i="104" s="1"/>
  <c r="BN161" i="104"/>
  <c r="K115" i="104"/>
  <c r="D8" i="104"/>
  <c r="J115" i="104"/>
  <c r="D7" i="104"/>
  <c r="K114" i="104"/>
  <c r="J114" i="104"/>
  <c r="G127" i="101"/>
  <c r="D40" i="101" s="1"/>
  <c r="DB179" i="102"/>
  <c r="H204" i="102" s="1"/>
  <c r="AJ215" i="104"/>
  <c r="AJ216" i="104"/>
  <c r="AJ217" i="104" s="1"/>
  <c r="CI209" i="105"/>
  <c r="CG221" i="105" s="1"/>
  <c r="F245" i="105" s="1"/>
  <c r="CJ210" i="105"/>
  <c r="CG222" i="105" s="1"/>
  <c r="G245" i="105" s="1"/>
  <c r="AZ224" i="102"/>
  <c r="BA224" i="102" s="1"/>
  <c r="AZ219" i="102"/>
  <c r="BA219" i="102" s="1"/>
  <c r="AZ216" i="102"/>
  <c r="BA216" i="102" s="1"/>
  <c r="AZ215" i="102"/>
  <c r="AZ218" i="102"/>
  <c r="BA218" i="102" s="1"/>
  <c r="AZ222" i="102"/>
  <c r="BA222" i="102" s="1"/>
  <c r="AZ220" i="102"/>
  <c r="BA220" i="102" s="1"/>
  <c r="AZ225" i="102"/>
  <c r="BA225" i="102" s="1"/>
  <c r="AZ223" i="102"/>
  <c r="BA223" i="102" s="1"/>
  <c r="AZ217" i="102"/>
  <c r="BA217" i="102" s="1"/>
  <c r="AZ221" i="102"/>
  <c r="BA221" i="102" s="1"/>
  <c r="Q164" i="104"/>
  <c r="R164" i="104" s="1"/>
  <c r="Q165" i="104"/>
  <c r="R165" i="104" s="1"/>
  <c r="Q162" i="104"/>
  <c r="R162" i="104" s="1"/>
  <c r="O174" i="104" s="1"/>
  <c r="H186" i="104" s="1"/>
  <c r="Q166" i="104"/>
  <c r="R166" i="104" s="1"/>
  <c r="Q163" i="104"/>
  <c r="R163" i="104" s="1"/>
  <c r="Q161" i="104"/>
  <c r="AZ218" i="101"/>
  <c r="BA218" i="101" s="1"/>
  <c r="AZ217" i="101"/>
  <c r="BA217" i="101" s="1"/>
  <c r="AZ220" i="101"/>
  <c r="BA220" i="101" s="1"/>
  <c r="AZ224" i="101"/>
  <c r="BA224" i="101" s="1"/>
  <c r="AZ221" i="101"/>
  <c r="BA221" i="101" s="1"/>
  <c r="AZ225" i="101"/>
  <c r="BA225" i="101" s="1"/>
  <c r="AZ223" i="101"/>
  <c r="BA223" i="101" s="1"/>
  <c r="AZ219" i="101"/>
  <c r="BA219" i="101" s="1"/>
  <c r="AZ215" i="101"/>
  <c r="AZ216" i="101"/>
  <c r="BA216" i="101" s="1"/>
  <c r="AX228" i="101" s="1"/>
  <c r="H245" i="101" s="1"/>
  <c r="AZ222" i="101"/>
  <c r="BA222" i="101" s="1"/>
  <c r="BE174" i="105"/>
  <c r="H192" i="105" s="1"/>
  <c r="G128" i="101"/>
  <c r="D41" i="101" s="1"/>
  <c r="BG217" i="102"/>
  <c r="BH217" i="102" s="1"/>
  <c r="BG219" i="102"/>
  <c r="BH219" i="102" s="1"/>
  <c r="BG221" i="102"/>
  <c r="BH221" i="102" s="1"/>
  <c r="BG224" i="102"/>
  <c r="BH224" i="102" s="1"/>
  <c r="BG225" i="102"/>
  <c r="BH225" i="102" s="1"/>
  <c r="BG215" i="102"/>
  <c r="BG220" i="102"/>
  <c r="BH220" i="102" s="1"/>
  <c r="BG218" i="102"/>
  <c r="BH218" i="102" s="1"/>
  <c r="BG223" i="102"/>
  <c r="BH223" i="102" s="1"/>
  <c r="BG216" i="102"/>
  <c r="BH216" i="102" s="1"/>
  <c r="BG222" i="102"/>
  <c r="BH222" i="102" s="1"/>
  <c r="BE268" i="101"/>
  <c r="F268" i="101"/>
  <c r="N288" i="101" s="1"/>
  <c r="CB166" i="105"/>
  <c r="CC166" i="105" s="1"/>
  <c r="CB164" i="105"/>
  <c r="CC164" i="105" s="1"/>
  <c r="CB162" i="105"/>
  <c r="CC162" i="105" s="1"/>
  <c r="BZ174" i="105" s="1"/>
  <c r="H195" i="105" s="1"/>
  <c r="CB163" i="105"/>
  <c r="CC163" i="105" s="1"/>
  <c r="CB165" i="105"/>
  <c r="CC165" i="105" s="1"/>
  <c r="CB161" i="105"/>
  <c r="BV161" i="105"/>
  <c r="BS173" i="105" s="1"/>
  <c r="G194" i="105" s="1"/>
  <c r="BU160" i="105"/>
  <c r="BS172" i="105" s="1"/>
  <c r="F194" i="105" s="1"/>
  <c r="AL221" i="102"/>
  <c r="AM221" i="102" s="1"/>
  <c r="AL222" i="102"/>
  <c r="AM222" i="102" s="1"/>
  <c r="AL223" i="102"/>
  <c r="AM223" i="102" s="1"/>
  <c r="AL224" i="102"/>
  <c r="AM224" i="102" s="1"/>
  <c r="AL217" i="102"/>
  <c r="AM217" i="102" s="1"/>
  <c r="AL216" i="102"/>
  <c r="AM216" i="102" s="1"/>
  <c r="AL215" i="102"/>
  <c r="AL220" i="102"/>
  <c r="AM220" i="102" s="1"/>
  <c r="AL225" i="102"/>
  <c r="AM225" i="102" s="1"/>
  <c r="AL219" i="102"/>
  <c r="AM219" i="102" s="1"/>
  <c r="AL218" i="102"/>
  <c r="AM218" i="102" s="1"/>
  <c r="CB173" i="101"/>
  <c r="CC173" i="101" s="1"/>
  <c r="AE170" i="101"/>
  <c r="AF170" i="101" s="1"/>
  <c r="CG179" i="101"/>
  <c r="H201" i="101" s="1"/>
  <c r="I165" i="101"/>
  <c r="G177" i="101" s="1"/>
  <c r="E39" i="101" s="1"/>
  <c r="E4" i="101"/>
  <c r="K166" i="101"/>
  <c r="J166" i="101"/>
  <c r="H128" i="61"/>
  <c r="H127" i="61"/>
  <c r="E6" i="101"/>
  <c r="K168" i="101"/>
  <c r="J168" i="101"/>
  <c r="CW164" i="105"/>
  <c r="CX164" i="105" s="1"/>
  <c r="DD175" i="101"/>
  <c r="DE175" i="101" s="1"/>
  <c r="DD173" i="101"/>
  <c r="DE173" i="101" s="1"/>
  <c r="AZ165" i="102"/>
  <c r="AX177" i="102" s="1"/>
  <c r="F196" i="102" s="1"/>
  <c r="BA166" i="102"/>
  <c r="AX178" i="102" s="1"/>
  <c r="G196" i="102" s="1"/>
  <c r="BL179" i="102"/>
  <c r="H198" i="102" s="1"/>
  <c r="CW223" i="102"/>
  <c r="CX223" i="102" s="1"/>
  <c r="CW222" i="102"/>
  <c r="CX222" i="102" s="1"/>
  <c r="CW217" i="102"/>
  <c r="CX217" i="102" s="1"/>
  <c r="CW218" i="102"/>
  <c r="CX218" i="102" s="1"/>
  <c r="CW215" i="102"/>
  <c r="CW225" i="102"/>
  <c r="CX225" i="102" s="1"/>
  <c r="CW219" i="102"/>
  <c r="CX219" i="102" s="1"/>
  <c r="CW216" i="102"/>
  <c r="CX216" i="102" s="1"/>
  <c r="CW224" i="102"/>
  <c r="CX224" i="102" s="1"/>
  <c r="CW221" i="102"/>
  <c r="CX221" i="102" s="1"/>
  <c r="CW220" i="102"/>
  <c r="CX220" i="102" s="1"/>
  <c r="D5" i="104"/>
  <c r="J112" i="104"/>
  <c r="K112" i="104"/>
  <c r="CP218" i="102"/>
  <c r="CQ218" i="102" s="1"/>
  <c r="CP225" i="102"/>
  <c r="CQ225" i="102" s="1"/>
  <c r="CP221" i="102"/>
  <c r="CQ221" i="102" s="1"/>
  <c r="CP222" i="102"/>
  <c r="CQ222" i="102" s="1"/>
  <c r="CP223" i="102"/>
  <c r="CQ223" i="102" s="1"/>
  <c r="CP219" i="102"/>
  <c r="CQ219" i="102" s="1"/>
  <c r="CP215" i="102"/>
  <c r="CP220" i="102"/>
  <c r="CQ220" i="102" s="1"/>
  <c r="CP217" i="102"/>
  <c r="CQ217" i="102" s="1"/>
  <c r="CP216" i="102"/>
  <c r="CQ216" i="102" s="1"/>
  <c r="CP224" i="102"/>
  <c r="CQ224" i="102" s="1"/>
  <c r="AJ220" i="101"/>
  <c r="AL219" i="101" s="1"/>
  <c r="AM219" i="101" s="1"/>
  <c r="B312" i="105"/>
  <c r="AM264" i="105"/>
  <c r="BK264" i="105"/>
  <c r="AS264" i="105"/>
  <c r="U264" i="105"/>
  <c r="AG264" i="105"/>
  <c r="BE264" i="105"/>
  <c r="AY264" i="105"/>
  <c r="F264" i="105"/>
  <c r="O264" i="105"/>
  <c r="AA264" i="105"/>
  <c r="AA263" i="105"/>
  <c r="AY263" i="105"/>
  <c r="AS263" i="105"/>
  <c r="BE263" i="105"/>
  <c r="O263" i="105"/>
  <c r="CP165" i="102"/>
  <c r="CN177" i="102" s="1"/>
  <c r="F202" i="102" s="1"/>
  <c r="CQ166" i="102"/>
  <c r="CN178" i="102" s="1"/>
  <c r="G202" i="102" s="1"/>
  <c r="Q215" i="102"/>
  <c r="Q223" i="102"/>
  <c r="R223" i="102" s="1"/>
  <c r="Q221" i="102"/>
  <c r="R221" i="102" s="1"/>
  <c r="Q218" i="102"/>
  <c r="R218" i="102" s="1"/>
  <c r="Q219" i="102"/>
  <c r="R219" i="102" s="1"/>
  <c r="Q224" i="102"/>
  <c r="R224" i="102" s="1"/>
  <c r="Q216" i="102"/>
  <c r="R216" i="102" s="1"/>
  <c r="Q217" i="102"/>
  <c r="R217" i="102" s="1"/>
  <c r="Q225" i="102"/>
  <c r="R225" i="102" s="1"/>
  <c r="Q222" i="102"/>
  <c r="R222" i="102" s="1"/>
  <c r="Q220" i="102"/>
  <c r="R220" i="102" s="1"/>
  <c r="CN174" i="105"/>
  <c r="H197" i="105" s="1"/>
  <c r="BS216" i="104"/>
  <c r="BS217" i="104" s="1"/>
  <c r="BS215" i="104"/>
  <c r="AX216" i="104"/>
  <c r="AX217" i="104" s="1"/>
  <c r="AX215" i="104"/>
  <c r="AX174" i="105"/>
  <c r="H191" i="105" s="1"/>
  <c r="AJ174" i="105"/>
  <c r="H189" i="105" s="1"/>
  <c r="CG179" i="102"/>
  <c r="H201" i="102" s="1"/>
  <c r="AL166" i="104"/>
  <c r="AM166" i="104" s="1"/>
  <c r="AL163" i="104"/>
  <c r="AM163" i="104" s="1"/>
  <c r="AL162" i="104"/>
  <c r="AM162" i="104" s="1"/>
  <c r="AL161" i="104"/>
  <c r="AL165" i="104"/>
  <c r="AM165" i="104" s="1"/>
  <c r="AL164" i="104"/>
  <c r="AM164" i="104" s="1"/>
  <c r="DD209" i="105"/>
  <c r="DB221" i="105" s="1"/>
  <c r="F248" i="105" s="1"/>
  <c r="DE210" i="105"/>
  <c r="DB222" i="105" s="1"/>
  <c r="G248" i="105" s="1"/>
  <c r="AE166" i="105"/>
  <c r="AF166" i="105" s="1"/>
  <c r="AE165" i="105"/>
  <c r="AF165" i="105" s="1"/>
  <c r="AE164" i="105"/>
  <c r="AF164" i="105" s="1"/>
  <c r="AE163" i="105"/>
  <c r="AF163" i="105" s="1"/>
  <c r="AE162" i="105"/>
  <c r="AF162" i="105" s="1"/>
  <c r="AE161" i="105"/>
  <c r="D6" i="105"/>
  <c r="J113" i="105"/>
  <c r="K113" i="105"/>
  <c r="D5" i="105"/>
  <c r="J112" i="105"/>
  <c r="K112" i="105"/>
  <c r="BH161" i="105"/>
  <c r="BE173" i="105" s="1"/>
  <c r="G192" i="105" s="1"/>
  <c r="BG160" i="105"/>
  <c r="BE172" i="105" s="1"/>
  <c r="F192" i="105" s="1"/>
  <c r="BV210" i="105"/>
  <c r="BS222" i="105" s="1"/>
  <c r="G243" i="105" s="1"/>
  <c r="BU209" i="105"/>
  <c r="BS221" i="105" s="1"/>
  <c r="F243" i="105" s="1"/>
  <c r="X164" i="105"/>
  <c r="Y164" i="105" s="1"/>
  <c r="X161" i="105"/>
  <c r="X166" i="105"/>
  <c r="Y166" i="105" s="1"/>
  <c r="X162" i="105"/>
  <c r="Y162" i="105" s="1"/>
  <c r="X165" i="105"/>
  <c r="Y165" i="105" s="1"/>
  <c r="X163" i="105"/>
  <c r="Y163" i="105" s="1"/>
  <c r="CC210" i="105"/>
  <c r="BZ222" i="105" s="1"/>
  <c r="G244" i="105" s="1"/>
  <c r="CB209" i="105"/>
  <c r="BZ221" i="105" s="1"/>
  <c r="F244" i="105" s="1"/>
  <c r="BH166" i="102"/>
  <c r="BE178" i="102" s="1"/>
  <c r="G197" i="102" s="1"/>
  <c r="BG165" i="102"/>
  <c r="BE177" i="102" s="1"/>
  <c r="F197" i="102" s="1"/>
  <c r="AY268" i="101"/>
  <c r="E6" i="102"/>
  <c r="K168" i="102"/>
  <c r="J168" i="102"/>
  <c r="E8" i="102"/>
  <c r="K170" i="102"/>
  <c r="J170" i="102"/>
  <c r="E14" i="102"/>
  <c r="D25" i="61" s="1"/>
  <c r="J176" i="102"/>
  <c r="K176" i="102"/>
  <c r="BS220" i="101"/>
  <c r="BU215" i="101" s="1"/>
  <c r="BU171" i="101"/>
  <c r="BV171" i="101" s="1"/>
  <c r="BS179" i="101" s="1"/>
  <c r="H199" i="101" s="1"/>
  <c r="CB166" i="101"/>
  <c r="CB171" i="101"/>
  <c r="CC171" i="101" s="1"/>
  <c r="AE171" i="101"/>
  <c r="AF171" i="101" s="1"/>
  <c r="E10" i="101"/>
  <c r="J172" i="101"/>
  <c r="K172" i="101"/>
  <c r="CW165" i="105"/>
  <c r="CX165" i="105" s="1"/>
  <c r="DD170" i="101"/>
  <c r="DE170" i="101" s="1"/>
  <c r="G216" i="105"/>
  <c r="G217" i="105" s="1"/>
  <c r="BG175" i="101"/>
  <c r="BH175" i="101" s="1"/>
  <c r="AG268" i="101"/>
  <c r="E5" i="102"/>
  <c r="K167" i="102"/>
  <c r="J167" i="102"/>
  <c r="E9" i="101"/>
  <c r="K171" i="101"/>
  <c r="J171" i="101"/>
  <c r="I190" i="104"/>
  <c r="E16" i="104" s="1"/>
  <c r="I16" i="104" s="1"/>
  <c r="B185" i="104"/>
  <c r="I193" i="104"/>
  <c r="E19" i="104" s="1"/>
  <c r="I19" i="104" s="1"/>
  <c r="B203" i="104"/>
  <c r="I185" i="104"/>
  <c r="E11" i="104" s="1"/>
  <c r="I11" i="104" s="1"/>
  <c r="B184" i="104"/>
  <c r="I191" i="104"/>
  <c r="E17" i="104" s="1"/>
  <c r="I192" i="104"/>
  <c r="E18" i="104" s="1"/>
  <c r="I18" i="104" s="1"/>
  <c r="I166" i="104"/>
  <c r="B193" i="104"/>
  <c r="B206" i="104"/>
  <c r="B196" i="104"/>
  <c r="I161" i="104"/>
  <c r="I199" i="104"/>
  <c r="E25" i="104" s="1"/>
  <c r="I25" i="104" s="1"/>
  <c r="I200" i="104"/>
  <c r="E26" i="104" s="1"/>
  <c r="I26" i="104" s="1"/>
  <c r="B186" i="104"/>
  <c r="B204" i="104"/>
  <c r="B199" i="104"/>
  <c r="B200" i="104"/>
  <c r="I197" i="104"/>
  <c r="E23" i="104" s="1"/>
  <c r="I23" i="104" s="1"/>
  <c r="I194" i="104"/>
  <c r="E20" i="104" s="1"/>
  <c r="I20" i="104" s="1"/>
  <c r="I186" i="104"/>
  <c r="E12" i="104" s="1"/>
  <c r="I204" i="104"/>
  <c r="E30" i="104" s="1"/>
  <c r="I30" i="104" s="1"/>
  <c r="B198" i="104"/>
  <c r="I201" i="104"/>
  <c r="E27" i="104" s="1"/>
  <c r="I165" i="104"/>
  <c r="I196" i="104"/>
  <c r="E22" i="104" s="1"/>
  <c r="I202" i="104"/>
  <c r="E28" i="104" s="1"/>
  <c r="I28" i="104" s="1"/>
  <c r="I187" i="104"/>
  <c r="E13" i="104" s="1"/>
  <c r="I13" i="104" s="1"/>
  <c r="B194" i="104"/>
  <c r="B188" i="104"/>
  <c r="B189" i="104"/>
  <c r="B191" i="104"/>
  <c r="B201" i="104"/>
  <c r="I203" i="104"/>
  <c r="E29" i="104" s="1"/>
  <c r="I29" i="104" s="1"/>
  <c r="B187" i="104"/>
  <c r="I184" i="104"/>
  <c r="E10" i="104" s="1"/>
  <c r="I10" i="104" s="1"/>
  <c r="I188" i="104"/>
  <c r="E14" i="104" s="1"/>
  <c r="I14" i="104" s="1"/>
  <c r="B202" i="104"/>
  <c r="B195" i="104"/>
  <c r="I206" i="104"/>
  <c r="E32" i="104" s="1"/>
  <c r="B192" i="104"/>
  <c r="B197" i="104"/>
  <c r="I164" i="104"/>
  <c r="I189" i="104"/>
  <c r="E15" i="104" s="1"/>
  <c r="I15" i="104" s="1"/>
  <c r="I198" i="104"/>
  <c r="E24" i="104" s="1"/>
  <c r="I24" i="104" s="1"/>
  <c r="I163" i="104"/>
  <c r="B190" i="104"/>
  <c r="I162" i="104"/>
  <c r="B205" i="104"/>
  <c r="I195" i="104"/>
  <c r="E21" i="104" s="1"/>
  <c r="I21" i="104" s="1"/>
  <c r="I205" i="104"/>
  <c r="E31" i="104" s="1"/>
  <c r="I31" i="104" s="1"/>
  <c r="AF210" i="105"/>
  <c r="AC222" i="105" s="1"/>
  <c r="G237" i="105" s="1"/>
  <c r="AE209" i="105"/>
  <c r="AC221" i="105" s="1"/>
  <c r="F237" i="105" s="1"/>
  <c r="BU219" i="102"/>
  <c r="BV219" i="102" s="1"/>
  <c r="BU218" i="102"/>
  <c r="BV218" i="102" s="1"/>
  <c r="BU217" i="102"/>
  <c r="BV217" i="102" s="1"/>
  <c r="BU223" i="102"/>
  <c r="BV223" i="102" s="1"/>
  <c r="BU220" i="102"/>
  <c r="BV220" i="102" s="1"/>
  <c r="BU222" i="102"/>
  <c r="BV222" i="102" s="1"/>
  <c r="BU215" i="102"/>
  <c r="BU224" i="102"/>
  <c r="BV224" i="102" s="1"/>
  <c r="BU221" i="102"/>
  <c r="BV221" i="102" s="1"/>
  <c r="BU216" i="102"/>
  <c r="BV216" i="102" s="1"/>
  <c r="BU225" i="102"/>
  <c r="BV225" i="102" s="1"/>
  <c r="BZ179" i="102"/>
  <c r="H200" i="102" s="1"/>
  <c r="Q165" i="102"/>
  <c r="O177" i="102" s="1"/>
  <c r="F191" i="102" s="1"/>
  <c r="R166" i="102"/>
  <c r="O178" i="102" s="1"/>
  <c r="G191" i="102" s="1"/>
  <c r="CQ161" i="105"/>
  <c r="CN173" i="105" s="1"/>
  <c r="G197" i="105" s="1"/>
  <c r="CP160" i="105"/>
  <c r="CN172" i="105" s="1"/>
  <c r="F197" i="105" s="1"/>
  <c r="CN215" i="104"/>
  <c r="CN216" i="104"/>
  <c r="CN217" i="104" s="1"/>
  <c r="AC216" i="104"/>
  <c r="AC217" i="104" s="1"/>
  <c r="AC215" i="104"/>
  <c r="X209" i="105"/>
  <c r="V221" i="105" s="1"/>
  <c r="F236" i="105" s="1"/>
  <c r="Y210" i="105"/>
  <c r="V222" i="105" s="1"/>
  <c r="G236" i="105" s="1"/>
  <c r="B322" i="101"/>
  <c r="CW165" i="102"/>
  <c r="CU177" i="102" s="1"/>
  <c r="F203" i="102" s="1"/>
  <c r="CX166" i="102"/>
  <c r="CU178" i="102" s="1"/>
  <c r="G203" i="102" s="1"/>
  <c r="D8" i="105"/>
  <c r="J115" i="105"/>
  <c r="K115" i="105"/>
  <c r="AA268" i="101"/>
  <c r="E7" i="102"/>
  <c r="J169" i="102"/>
  <c r="K169" i="102"/>
  <c r="CB168" i="101"/>
  <c r="CC168" i="101" s="1"/>
  <c r="E128" i="61"/>
  <c r="E127" i="61"/>
  <c r="DD172" i="101"/>
  <c r="DE172" i="101" s="1"/>
  <c r="CI164" i="104"/>
  <c r="CJ164" i="104" s="1"/>
  <c r="CI166" i="104"/>
  <c r="CJ166" i="104" s="1"/>
  <c r="CI161" i="104"/>
  <c r="CI165" i="104"/>
  <c r="CJ165" i="104" s="1"/>
  <c r="CI163" i="104"/>
  <c r="CJ163" i="104" s="1"/>
  <c r="CI162" i="104"/>
  <c r="CJ162" i="104" s="1"/>
  <c r="DD219" i="102"/>
  <c r="DE219" i="102" s="1"/>
  <c r="DD221" i="102"/>
  <c r="DE221" i="102" s="1"/>
  <c r="DD225" i="102"/>
  <c r="DE225" i="102" s="1"/>
  <c r="DD224" i="102"/>
  <c r="DE224" i="102" s="1"/>
  <c r="DD218" i="102"/>
  <c r="DE218" i="102" s="1"/>
  <c r="DD223" i="102"/>
  <c r="DE223" i="102" s="1"/>
  <c r="DD222" i="102"/>
  <c r="DE222" i="102" s="1"/>
  <c r="DD216" i="102"/>
  <c r="DE216" i="102" s="1"/>
  <c r="DD217" i="102"/>
  <c r="DE217" i="102" s="1"/>
  <c r="DD220" i="102"/>
  <c r="DE220" i="102" s="1"/>
  <c r="DD215" i="102"/>
  <c r="I110" i="104"/>
  <c r="G121" i="104" s="1"/>
  <c r="D34" i="104" s="1"/>
  <c r="D4" i="104"/>
  <c r="J111" i="104"/>
  <c r="G124" i="104" s="1"/>
  <c r="D37" i="104" s="1"/>
  <c r="K111" i="104"/>
  <c r="AE225" i="102"/>
  <c r="AF225" i="102" s="1"/>
  <c r="AE223" i="102"/>
  <c r="AF223" i="102" s="1"/>
  <c r="AE224" i="102"/>
  <c r="AF224" i="102" s="1"/>
  <c r="AE221" i="102"/>
  <c r="AF221" i="102" s="1"/>
  <c r="AE217" i="102"/>
  <c r="AF217" i="102" s="1"/>
  <c r="AE222" i="102"/>
  <c r="AF222" i="102" s="1"/>
  <c r="AE216" i="102"/>
  <c r="AF216" i="102" s="1"/>
  <c r="AE220" i="102"/>
  <c r="AF220" i="102" s="1"/>
  <c r="AE219" i="102"/>
  <c r="AF219" i="102" s="1"/>
  <c r="AE215" i="102"/>
  <c r="AE218" i="102"/>
  <c r="AF218" i="102" s="1"/>
  <c r="AC179" i="102"/>
  <c r="H193" i="102" s="1"/>
  <c r="BG209" i="105"/>
  <c r="BE221" i="105" s="1"/>
  <c r="F241" i="105" s="1"/>
  <c r="BH210" i="105"/>
  <c r="BE222" i="105" s="1"/>
  <c r="G241" i="105" s="1"/>
  <c r="G128" i="102"/>
  <c r="D41" i="102" s="1"/>
  <c r="CP162" i="104"/>
  <c r="CQ162" i="104" s="1"/>
  <c r="CN174" i="104" s="1"/>
  <c r="H197" i="104" s="1"/>
  <c r="CP163" i="104"/>
  <c r="CQ163" i="104" s="1"/>
  <c r="CP161" i="104"/>
  <c r="CP164" i="104"/>
  <c r="CQ164" i="104" s="1"/>
  <c r="CP166" i="104"/>
  <c r="CQ166" i="104" s="1"/>
  <c r="CP165" i="104"/>
  <c r="CQ165" i="104" s="1"/>
  <c r="AQ215" i="104"/>
  <c r="AQ216" i="104"/>
  <c r="AQ217" i="104" s="1"/>
  <c r="V216" i="104"/>
  <c r="V217" i="104" s="1"/>
  <c r="V215" i="104"/>
  <c r="DB215" i="104"/>
  <c r="DB216" i="104"/>
  <c r="DB217" i="104" s="1"/>
  <c r="BN163" i="105"/>
  <c r="BO163" i="105" s="1"/>
  <c r="BL174" i="105" s="1"/>
  <c r="H193" i="105" s="1"/>
  <c r="Q173" i="101"/>
  <c r="R173" i="101" s="1"/>
  <c r="Q166" i="101"/>
  <c r="Q174" i="101"/>
  <c r="R174" i="101" s="1"/>
  <c r="Q171" i="101"/>
  <c r="R171" i="101" s="1"/>
  <c r="Q170" i="101"/>
  <c r="R170" i="101" s="1"/>
  <c r="Q168" i="101"/>
  <c r="R168" i="101" s="1"/>
  <c r="Q175" i="101"/>
  <c r="R175" i="101" s="1"/>
  <c r="Q176" i="101"/>
  <c r="R176" i="101" s="1"/>
  <c r="Q169" i="101"/>
  <c r="R169" i="101" s="1"/>
  <c r="Q167" i="101"/>
  <c r="R167" i="101" s="1"/>
  <c r="Q172" i="101"/>
  <c r="R172" i="101" s="1"/>
  <c r="AQ179" i="102"/>
  <c r="H195" i="102" s="1"/>
  <c r="K114" i="105"/>
  <c r="D7" i="105"/>
  <c r="J114" i="105"/>
  <c r="CI225" i="102"/>
  <c r="CJ225" i="102" s="1"/>
  <c r="CI222" i="102"/>
  <c r="CJ222" i="102" s="1"/>
  <c r="CI220" i="102"/>
  <c r="CJ220" i="102" s="1"/>
  <c r="CI219" i="102"/>
  <c r="CJ219" i="102" s="1"/>
  <c r="CI218" i="102"/>
  <c r="CJ218" i="102" s="1"/>
  <c r="CI216" i="102"/>
  <c r="CJ216" i="102" s="1"/>
  <c r="CI223" i="102"/>
  <c r="CJ223" i="102" s="1"/>
  <c r="CI224" i="102"/>
  <c r="CJ224" i="102" s="1"/>
  <c r="CI217" i="102"/>
  <c r="CJ217" i="102" s="1"/>
  <c r="CI215" i="102"/>
  <c r="CI221" i="102"/>
  <c r="CJ221" i="102" s="1"/>
  <c r="G221" i="101"/>
  <c r="G222" i="101" s="1"/>
  <c r="E12" i="102"/>
  <c r="J174" i="102"/>
  <c r="K174" i="102"/>
  <c r="K171" i="102"/>
  <c r="J171" i="102"/>
  <c r="E9" i="102"/>
  <c r="CW164" i="104"/>
  <c r="CX164" i="104" s="1"/>
  <c r="CW165" i="104"/>
  <c r="CX165" i="104" s="1"/>
  <c r="CW161" i="104"/>
  <c r="CW166" i="104"/>
  <c r="CX166" i="104" s="1"/>
  <c r="CW163" i="104"/>
  <c r="CX163" i="104" s="1"/>
  <c r="CW162" i="104"/>
  <c r="CX162" i="104" s="1"/>
  <c r="CU174" i="104" s="1"/>
  <c r="H198" i="104" s="1"/>
  <c r="N290" i="102"/>
  <c r="T290" i="102" s="1"/>
  <c r="Z290" i="102" s="1"/>
  <c r="AF290" i="102" s="1"/>
  <c r="AL290" i="102" s="1"/>
  <c r="AR290" i="102" s="1"/>
  <c r="AX290" i="102" s="1"/>
  <c r="BD290" i="102" s="1"/>
  <c r="BJ290" i="102" s="1"/>
  <c r="N340" i="102"/>
  <c r="T340" i="102" s="1"/>
  <c r="Z340" i="102" s="1"/>
  <c r="AF340" i="102" s="1"/>
  <c r="AL340" i="102" s="1"/>
  <c r="AR340" i="102" s="1"/>
  <c r="AX340" i="102" s="1"/>
  <c r="BD340" i="102" s="1"/>
  <c r="BJ340" i="102" s="1"/>
  <c r="DD163" i="104"/>
  <c r="DE163" i="104" s="1"/>
  <c r="DD164" i="104"/>
  <c r="DE164" i="104" s="1"/>
  <c r="DD166" i="104"/>
  <c r="DE166" i="104" s="1"/>
  <c r="DD161" i="104"/>
  <c r="DD165" i="104"/>
  <c r="DE165" i="104" s="1"/>
  <c r="DD162" i="104"/>
  <c r="DE162" i="104" s="1"/>
  <c r="BU173" i="101"/>
  <c r="BV173" i="101" s="1"/>
  <c r="BU175" i="101"/>
  <c r="BV175" i="101" s="1"/>
  <c r="CB175" i="101"/>
  <c r="CC175" i="101" s="1"/>
  <c r="CB172" i="101"/>
  <c r="CC172" i="101" s="1"/>
  <c r="AE172" i="101"/>
  <c r="AF172" i="101" s="1"/>
  <c r="E12" i="101"/>
  <c r="K174" i="101"/>
  <c r="J174" i="101"/>
  <c r="DD174" i="101"/>
  <c r="DE174" i="101" s="1"/>
  <c r="BG176" i="101"/>
  <c r="BH176" i="101" s="1"/>
  <c r="BG167" i="101"/>
  <c r="BH167" i="101" s="1"/>
  <c r="BN217" i="101"/>
  <c r="BO217" i="101" s="1"/>
  <c r="BN224" i="101"/>
  <c r="BO224" i="101" s="1"/>
  <c r="BN215" i="101"/>
  <c r="BN223" i="101"/>
  <c r="BO223" i="101" s="1"/>
  <c r="BN225" i="101"/>
  <c r="BO225" i="101" s="1"/>
  <c r="BN221" i="101"/>
  <c r="BO221" i="101" s="1"/>
  <c r="BN216" i="101"/>
  <c r="BO216" i="101" s="1"/>
  <c r="BN219" i="101"/>
  <c r="BO219" i="101" s="1"/>
  <c r="BN218" i="101"/>
  <c r="BO218" i="101" s="1"/>
  <c r="BN220" i="101"/>
  <c r="BO220" i="101" s="1"/>
  <c r="BN222" i="101"/>
  <c r="BO222" i="101" s="1"/>
  <c r="B318" i="101"/>
  <c r="AS269" i="101"/>
  <c r="BE269" i="101"/>
  <c r="BK269" i="101"/>
  <c r="AM269" i="101"/>
  <c r="U269" i="101"/>
  <c r="O269" i="101"/>
  <c r="AG269" i="101"/>
  <c r="AY269" i="101"/>
  <c r="AA269" i="101"/>
  <c r="F269" i="101"/>
  <c r="AZ176" i="101"/>
  <c r="BA176" i="101" s="1"/>
  <c r="AZ169" i="101"/>
  <c r="BA169" i="101" s="1"/>
  <c r="AZ173" i="101"/>
  <c r="BA173" i="101" s="1"/>
  <c r="AZ167" i="101"/>
  <c r="BA167" i="101" s="1"/>
  <c r="AZ174" i="101"/>
  <c r="BA174" i="101" s="1"/>
  <c r="AZ171" i="101"/>
  <c r="BA171" i="101" s="1"/>
  <c r="AZ172" i="101"/>
  <c r="BA172" i="101" s="1"/>
  <c r="AZ175" i="101"/>
  <c r="BA175" i="101" s="1"/>
  <c r="AZ170" i="101"/>
  <c r="BA170" i="101" s="1"/>
  <c r="AZ168" i="101"/>
  <c r="BA168" i="101" s="1"/>
  <c r="AZ166" i="101"/>
  <c r="B309" i="104"/>
  <c r="CU216" i="104"/>
  <c r="CU217" i="104" s="1"/>
  <c r="CU215" i="104"/>
  <c r="I14" i="102"/>
  <c r="D24" i="61"/>
  <c r="D29" i="61" s="1"/>
  <c r="D47" i="61" s="1"/>
  <c r="D49" i="61" s="1"/>
  <c r="AZ160" i="105"/>
  <c r="AX172" i="105" s="1"/>
  <c r="F191" i="105" s="1"/>
  <c r="BA161" i="105"/>
  <c r="AX173" i="105" s="1"/>
  <c r="G191" i="105" s="1"/>
  <c r="B311" i="104"/>
  <c r="D9" i="104"/>
  <c r="D136" i="61" s="1"/>
  <c r="J116" i="104"/>
  <c r="K116" i="104"/>
  <c r="CB161" i="104"/>
  <c r="CB163" i="104"/>
  <c r="CC163" i="104" s="1"/>
  <c r="CB164" i="104"/>
  <c r="CC164" i="104" s="1"/>
  <c r="CB165" i="104"/>
  <c r="CC165" i="104" s="1"/>
  <c r="CB162" i="104"/>
  <c r="CC162" i="104" s="1"/>
  <c r="CB166" i="104"/>
  <c r="CC166" i="104" s="1"/>
  <c r="CB218" i="102"/>
  <c r="CC218" i="102" s="1"/>
  <c r="CB222" i="102"/>
  <c r="CC222" i="102" s="1"/>
  <c r="CB215" i="102"/>
  <c r="CB223" i="102"/>
  <c r="CC223" i="102" s="1"/>
  <c r="CB216" i="102"/>
  <c r="CC216" i="102" s="1"/>
  <c r="CB220" i="102"/>
  <c r="CC220" i="102" s="1"/>
  <c r="CB224" i="102"/>
  <c r="CC224" i="102" s="1"/>
  <c r="CB217" i="102"/>
  <c r="CC217" i="102" s="1"/>
  <c r="CB219" i="102"/>
  <c r="CC219" i="102" s="1"/>
  <c r="CB221" i="102"/>
  <c r="CC221" i="102" s="1"/>
  <c r="CB225" i="102"/>
  <c r="CC225" i="102" s="1"/>
  <c r="CP209" i="105"/>
  <c r="CN221" i="105" s="1"/>
  <c r="F246" i="105" s="1"/>
  <c r="CQ210" i="105"/>
  <c r="CN222" i="105" s="1"/>
  <c r="G246" i="105" s="1"/>
  <c r="X219" i="102"/>
  <c r="Y219" i="102" s="1"/>
  <c r="X218" i="102"/>
  <c r="Y218" i="102" s="1"/>
  <c r="X220" i="102"/>
  <c r="Y220" i="102" s="1"/>
  <c r="X223" i="102"/>
  <c r="Y223" i="102" s="1"/>
  <c r="X215" i="102"/>
  <c r="X217" i="102"/>
  <c r="Y217" i="102" s="1"/>
  <c r="X224" i="102"/>
  <c r="Y224" i="102" s="1"/>
  <c r="X221" i="102"/>
  <c r="Y221" i="102" s="1"/>
  <c r="X216" i="102"/>
  <c r="Y216" i="102" s="1"/>
  <c r="X225" i="102"/>
  <c r="Y225" i="102" s="1"/>
  <c r="X222" i="102"/>
  <c r="Y222" i="102" s="1"/>
  <c r="CC166" i="102"/>
  <c r="BZ178" i="102" s="1"/>
  <c r="G200" i="102" s="1"/>
  <c r="CB165" i="102"/>
  <c r="BZ177" i="102" s="1"/>
  <c r="F200" i="102" s="1"/>
  <c r="BO161" i="105"/>
  <c r="BL173" i="105" s="1"/>
  <c r="G193" i="105" s="1"/>
  <c r="BN160" i="105"/>
  <c r="BL172" i="105" s="1"/>
  <c r="F193" i="105" s="1"/>
  <c r="AS165" i="102"/>
  <c r="AQ177" i="102" s="1"/>
  <c r="F195" i="102" s="1"/>
  <c r="AT166" i="102"/>
  <c r="AQ178" i="102" s="1"/>
  <c r="G195" i="102" s="1"/>
  <c r="I110" i="105"/>
  <c r="G121" i="105" s="1"/>
  <c r="D34" i="105" s="1"/>
  <c r="D4" i="105"/>
  <c r="K111" i="105"/>
  <c r="J111" i="105"/>
  <c r="B319" i="101"/>
  <c r="O268" i="101"/>
  <c r="U267" i="102"/>
  <c r="U316" i="102"/>
  <c r="B321" i="101"/>
  <c r="CB170" i="101"/>
  <c r="CC170" i="101" s="1"/>
  <c r="AE169" i="101"/>
  <c r="AF169" i="101" s="1"/>
  <c r="F127" i="61"/>
  <c r="F128" i="61"/>
  <c r="E13" i="101"/>
  <c r="K175" i="101"/>
  <c r="J175" i="101"/>
  <c r="AS165" i="105"/>
  <c r="AT165" i="105" s="1"/>
  <c r="AQ174" i="105" s="1"/>
  <c r="H190" i="105" s="1"/>
  <c r="AX179" i="102"/>
  <c r="H196" i="102" s="1"/>
  <c r="D6" i="104"/>
  <c r="K113" i="104"/>
  <c r="J113" i="104"/>
  <c r="AM166" i="101"/>
  <c r="AJ178" i="101" s="1"/>
  <c r="G194" i="101" s="1"/>
  <c r="AL165" i="101"/>
  <c r="AJ177" i="101" s="1"/>
  <c r="F194" i="101" s="1"/>
  <c r="BU165" i="104"/>
  <c r="BV165" i="104" s="1"/>
  <c r="BU163" i="104"/>
  <c r="BV163" i="104" s="1"/>
  <c r="BU162" i="104"/>
  <c r="BV162" i="104" s="1"/>
  <c r="BU161" i="104"/>
  <c r="BU166" i="104"/>
  <c r="BV166" i="104" s="1"/>
  <c r="BU164" i="104"/>
  <c r="BV164" i="104" s="1"/>
  <c r="X163" i="104"/>
  <c r="Y163" i="104" s="1"/>
  <c r="X166" i="104"/>
  <c r="Y166" i="104" s="1"/>
  <c r="X161" i="104"/>
  <c r="X162" i="104"/>
  <c r="Y162" i="104" s="1"/>
  <c r="X165" i="104"/>
  <c r="Y165" i="104" s="1"/>
  <c r="X164" i="104"/>
  <c r="Y164" i="104" s="1"/>
  <c r="AS209" i="105"/>
  <c r="AQ221" i="105" s="1"/>
  <c r="F239" i="105" s="1"/>
  <c r="AT210" i="105"/>
  <c r="AQ222" i="105" s="1"/>
  <c r="G239" i="105" s="1"/>
  <c r="BE215" i="104"/>
  <c r="BE216" i="104"/>
  <c r="BE217" i="104" s="1"/>
  <c r="I200" i="105"/>
  <c r="E26" i="105" s="1"/>
  <c r="B196" i="105"/>
  <c r="I195" i="105"/>
  <c r="E21" i="105" s="1"/>
  <c r="I166" i="105"/>
  <c r="I164" i="105"/>
  <c r="B197" i="105"/>
  <c r="I202" i="105"/>
  <c r="E28" i="105" s="1"/>
  <c r="I28" i="105" s="1"/>
  <c r="B201" i="105"/>
  <c r="I201" i="105"/>
  <c r="E27" i="105" s="1"/>
  <c r="I27" i="105" s="1"/>
  <c r="I206" i="105"/>
  <c r="E32" i="105" s="1"/>
  <c r="I32" i="105" s="1"/>
  <c r="B187" i="105"/>
  <c r="I184" i="105"/>
  <c r="E10" i="105" s="1"/>
  <c r="I10" i="105" s="1"/>
  <c r="B190" i="105"/>
  <c r="I196" i="105"/>
  <c r="E22" i="105" s="1"/>
  <c r="I22" i="105" s="1"/>
  <c r="B202" i="105"/>
  <c r="B200" i="105"/>
  <c r="I204" i="105"/>
  <c r="E30" i="105" s="1"/>
  <c r="I30" i="105" s="1"/>
  <c r="B188" i="105"/>
  <c r="I194" i="105"/>
  <c r="E20" i="105" s="1"/>
  <c r="I20" i="105" s="1"/>
  <c r="B189" i="105"/>
  <c r="B184" i="105"/>
  <c r="B192" i="105"/>
  <c r="B193" i="105"/>
  <c r="I186" i="105"/>
  <c r="E12" i="105" s="1"/>
  <c r="I12" i="105" s="1"/>
  <c r="I189" i="105"/>
  <c r="E15" i="105" s="1"/>
  <c r="I15" i="105" s="1"/>
  <c r="I203" i="105"/>
  <c r="E29" i="105" s="1"/>
  <c r="I29" i="105" s="1"/>
  <c r="I190" i="105"/>
  <c r="E16" i="105" s="1"/>
  <c r="B203" i="105"/>
  <c r="B198" i="105"/>
  <c r="I205" i="105"/>
  <c r="E31" i="105" s="1"/>
  <c r="I185" i="105"/>
  <c r="E11" i="105" s="1"/>
  <c r="I187" i="105"/>
  <c r="E13" i="105" s="1"/>
  <c r="I13" i="105" s="1"/>
  <c r="I163" i="105"/>
  <c r="B194" i="105"/>
  <c r="I188" i="105"/>
  <c r="E14" i="105" s="1"/>
  <c r="I14" i="105" s="1"/>
  <c r="I191" i="105"/>
  <c r="E17" i="105" s="1"/>
  <c r="I17" i="105" s="1"/>
  <c r="I193" i="105"/>
  <c r="E19" i="105" s="1"/>
  <c r="I19" i="105" s="1"/>
  <c r="I192" i="105"/>
  <c r="E18" i="105" s="1"/>
  <c r="I18" i="105" s="1"/>
  <c r="I199" i="105"/>
  <c r="E25" i="105" s="1"/>
  <c r="I25" i="105" s="1"/>
  <c r="B205" i="105"/>
  <c r="B199" i="105"/>
  <c r="I198" i="105"/>
  <c r="E24" i="105" s="1"/>
  <c r="I24" i="105" s="1"/>
  <c r="B185" i="105"/>
  <c r="I161" i="105"/>
  <c r="I162" i="105"/>
  <c r="I165" i="105"/>
  <c r="B206" i="105"/>
  <c r="I197" i="105"/>
  <c r="E23" i="105" s="1"/>
  <c r="I23" i="105" s="1"/>
  <c r="B186" i="105"/>
  <c r="B204" i="105"/>
  <c r="B191" i="105"/>
  <c r="B195" i="105"/>
  <c r="I251" i="102"/>
  <c r="F28" i="102" s="1"/>
  <c r="I245" i="102"/>
  <c r="F22" i="102" s="1"/>
  <c r="B255" i="102"/>
  <c r="B239" i="102"/>
  <c r="B254" i="102"/>
  <c r="B253" i="102"/>
  <c r="I252" i="102"/>
  <c r="F29" i="102" s="1"/>
  <c r="B246" i="102"/>
  <c r="I249" i="102"/>
  <c r="F26" i="102" s="1"/>
  <c r="G26" i="61" s="1"/>
  <c r="I215" i="102"/>
  <c r="I238" i="102"/>
  <c r="F15" i="102" s="1"/>
  <c r="I244" i="102"/>
  <c r="F21" i="102" s="1"/>
  <c r="F26" i="61" s="1"/>
  <c r="B251" i="102"/>
  <c r="B249" i="102"/>
  <c r="I219" i="102"/>
  <c r="I218" i="102"/>
  <c r="B260" i="102"/>
  <c r="I248" i="102"/>
  <c r="F25" i="102" s="1"/>
  <c r="B256" i="102"/>
  <c r="B238" i="102"/>
  <c r="B257" i="102"/>
  <c r="I259" i="102"/>
  <c r="F36" i="102" s="1"/>
  <c r="I26" i="61" s="1"/>
  <c r="B252" i="102"/>
  <c r="I255" i="102"/>
  <c r="F32" i="102" s="1"/>
  <c r="I239" i="102"/>
  <c r="F16" i="102" s="1"/>
  <c r="E26" i="61" s="1"/>
  <c r="I256" i="102"/>
  <c r="F33" i="102" s="1"/>
  <c r="B243" i="102"/>
  <c r="B248" i="102"/>
  <c r="I243" i="102"/>
  <c r="F20" i="102" s="1"/>
  <c r="I222" i="102"/>
  <c r="B242" i="102"/>
  <c r="I221" i="102"/>
  <c r="I246" i="102"/>
  <c r="F23" i="102" s="1"/>
  <c r="I260" i="102"/>
  <c r="F37" i="102" s="1"/>
  <c r="B258" i="102"/>
  <c r="I217" i="102"/>
  <c r="I225" i="102"/>
  <c r="B244" i="102"/>
  <c r="I223" i="102"/>
  <c r="I241" i="102"/>
  <c r="F18" i="102" s="1"/>
  <c r="B241" i="102"/>
  <c r="B245" i="102"/>
  <c r="I250" i="102"/>
  <c r="F27" i="102" s="1"/>
  <c r="I258" i="102"/>
  <c r="F35" i="102" s="1"/>
  <c r="B240" i="102"/>
  <c r="I216" i="102"/>
  <c r="I224" i="102"/>
  <c r="B250" i="102"/>
  <c r="I253" i="102"/>
  <c r="F30" i="102" s="1"/>
  <c r="I254" i="102"/>
  <c r="F31" i="102" s="1"/>
  <c r="H26" i="61" s="1"/>
  <c r="I247" i="102"/>
  <c r="F24" i="102" s="1"/>
  <c r="I240" i="102"/>
  <c r="F17" i="102" s="1"/>
  <c r="I242" i="102"/>
  <c r="F19" i="102" s="1"/>
  <c r="I257" i="102"/>
  <c r="F34" i="102" s="1"/>
  <c r="B259" i="102"/>
  <c r="I220" i="102"/>
  <c r="B247" i="102"/>
  <c r="AE166" i="104"/>
  <c r="AF166" i="104" s="1"/>
  <c r="AE161" i="104"/>
  <c r="AE162" i="104"/>
  <c r="AF162" i="104" s="1"/>
  <c r="AC174" i="104" s="1"/>
  <c r="H188" i="104" s="1"/>
  <c r="AE163" i="104"/>
  <c r="AF163" i="104" s="1"/>
  <c r="AE164" i="104"/>
  <c r="AF164" i="104" s="1"/>
  <c r="AE165" i="104"/>
  <c r="AF165" i="104" s="1"/>
  <c r="DD160" i="105"/>
  <c r="DB172" i="105" s="1"/>
  <c r="F199" i="105" s="1"/>
  <c r="DE161" i="105"/>
  <c r="DB173" i="105" s="1"/>
  <c r="G199" i="105" s="1"/>
  <c r="AM210" i="105"/>
  <c r="AJ222" i="105" s="1"/>
  <c r="G238" i="105" s="1"/>
  <c r="AL209" i="105"/>
  <c r="AJ221" i="105" s="1"/>
  <c r="F238" i="105" s="1"/>
  <c r="U268" i="101"/>
  <c r="E13" i="102"/>
  <c r="K175" i="102"/>
  <c r="J175" i="102"/>
  <c r="V179" i="101"/>
  <c r="H192" i="101" s="1"/>
  <c r="T288" i="102"/>
  <c r="Z288" i="102" s="1"/>
  <c r="AF288" i="102" s="1"/>
  <c r="AL288" i="102" s="1"/>
  <c r="AR288" i="102" s="1"/>
  <c r="AX288" i="102" s="1"/>
  <c r="BD288" i="102" s="1"/>
  <c r="BJ288" i="102" s="1"/>
  <c r="N291" i="102"/>
  <c r="N338" i="102"/>
  <c r="BS174" i="105"/>
  <c r="H194" i="105" s="1"/>
  <c r="BU166" i="101"/>
  <c r="F263" i="105"/>
  <c r="N283" i="105" s="1"/>
  <c r="CI165" i="101"/>
  <c r="CG177" i="101" s="1"/>
  <c r="F201" i="101" s="1"/>
  <c r="CJ166" i="101"/>
  <c r="CG178" i="101" s="1"/>
  <c r="G201" i="101" s="1"/>
  <c r="I127" i="61"/>
  <c r="I128" i="61"/>
  <c r="O216" i="105"/>
  <c r="O217" i="105" s="1"/>
  <c r="BG171" i="101"/>
  <c r="BH171" i="101" s="1"/>
  <c r="BV215" i="101" l="1"/>
  <c r="G122" i="104"/>
  <c r="D35" i="104" s="1"/>
  <c r="F7" i="102"/>
  <c r="K218" i="102"/>
  <c r="J218" i="102"/>
  <c r="E9" i="105"/>
  <c r="K166" i="105"/>
  <c r="J166" i="105"/>
  <c r="BZ174" i="104"/>
  <c r="H195" i="104" s="1"/>
  <c r="AS211" i="104"/>
  <c r="AT211" i="104" s="1"/>
  <c r="AQ223" i="104" s="1"/>
  <c r="H239" i="104" s="1"/>
  <c r="AS212" i="104"/>
  <c r="AT212" i="104" s="1"/>
  <c r="AS214" i="104"/>
  <c r="AT214" i="104" s="1"/>
  <c r="AS215" i="104"/>
  <c r="AT215" i="104" s="1"/>
  <c r="AS210" i="104"/>
  <c r="AS213" i="104"/>
  <c r="AT213" i="104" s="1"/>
  <c r="I32" i="104"/>
  <c r="I137" i="61"/>
  <c r="I141" i="61" s="1"/>
  <c r="I150" i="61" s="1"/>
  <c r="CP218" i="101"/>
  <c r="CQ218" i="101" s="1"/>
  <c r="CP225" i="101"/>
  <c r="CQ225" i="101" s="1"/>
  <c r="CP223" i="101"/>
  <c r="CQ223" i="101" s="1"/>
  <c r="CP220" i="101"/>
  <c r="CQ220" i="101" s="1"/>
  <c r="CP224" i="101"/>
  <c r="CQ224" i="101" s="1"/>
  <c r="CP217" i="101"/>
  <c r="CQ217" i="101" s="1"/>
  <c r="CP215" i="101"/>
  <c r="CP222" i="101"/>
  <c r="CQ222" i="101" s="1"/>
  <c r="CP219" i="101"/>
  <c r="CQ219" i="101" s="1"/>
  <c r="CP216" i="101"/>
  <c r="CQ216" i="101" s="1"/>
  <c r="CP221" i="101"/>
  <c r="CQ221" i="101" s="1"/>
  <c r="AL223" i="101"/>
  <c r="AM223" i="101" s="1"/>
  <c r="U316" i="101"/>
  <c r="U267" i="101"/>
  <c r="F6" i="102"/>
  <c r="K217" i="102"/>
  <c r="J217" i="102"/>
  <c r="BG213" i="104"/>
  <c r="BH213" i="104" s="1"/>
  <c r="BG210" i="104"/>
  <c r="BG212" i="104"/>
  <c r="BH212" i="104" s="1"/>
  <c r="BG211" i="104"/>
  <c r="BH211" i="104" s="1"/>
  <c r="BE223" i="104" s="1"/>
  <c r="H241" i="104" s="1"/>
  <c r="BG215" i="104"/>
  <c r="BH215" i="104" s="1"/>
  <c r="BG214" i="104"/>
  <c r="BH214" i="104" s="1"/>
  <c r="CB214" i="102"/>
  <c r="BZ226" i="102" s="1"/>
  <c r="F249" i="102" s="1"/>
  <c r="CC215" i="102"/>
  <c r="BZ227" i="102" s="1"/>
  <c r="G249" i="102" s="1"/>
  <c r="CB160" i="104"/>
  <c r="BZ172" i="104" s="1"/>
  <c r="F195" i="104" s="1"/>
  <c r="CC161" i="104"/>
  <c r="BZ173" i="104" s="1"/>
  <c r="G195" i="104" s="1"/>
  <c r="BV215" i="102"/>
  <c r="BS227" i="102" s="1"/>
  <c r="G248" i="102" s="1"/>
  <c r="BU214" i="102"/>
  <c r="BS226" i="102" s="1"/>
  <c r="F248" i="102" s="1"/>
  <c r="E4" i="104"/>
  <c r="I4" i="104" s="1"/>
  <c r="I160" i="104"/>
  <c r="G172" i="104" s="1"/>
  <c r="E34" i="104" s="1"/>
  <c r="K161" i="104"/>
  <c r="J161" i="104"/>
  <c r="G181" i="102"/>
  <c r="E43" i="102" s="1"/>
  <c r="V174" i="105"/>
  <c r="H187" i="105" s="1"/>
  <c r="AZ215" i="104"/>
  <c r="BA215" i="104" s="1"/>
  <c r="AZ213" i="104"/>
  <c r="BA213" i="104" s="1"/>
  <c r="AZ211" i="104"/>
  <c r="BA211" i="104" s="1"/>
  <c r="AX223" i="104" s="1"/>
  <c r="H240" i="104" s="1"/>
  <c r="AZ214" i="104"/>
  <c r="BA214" i="104" s="1"/>
  <c r="AZ212" i="104"/>
  <c r="BA212" i="104" s="1"/>
  <c r="AZ210" i="104"/>
  <c r="O228" i="102"/>
  <c r="H240" i="102" s="1"/>
  <c r="G123" i="104"/>
  <c r="D36" i="104" s="1"/>
  <c r="BL228" i="102"/>
  <c r="H247" i="102" s="1"/>
  <c r="O262" i="104"/>
  <c r="O311" i="104"/>
  <c r="CI160" i="105"/>
  <c r="CG172" i="105" s="1"/>
  <c r="F196" i="105" s="1"/>
  <c r="CJ161" i="105"/>
  <c r="CG173" i="105" s="1"/>
  <c r="G196" i="105" s="1"/>
  <c r="AQ179" i="101"/>
  <c r="H195" i="101" s="1"/>
  <c r="Q215" i="105"/>
  <c r="R215" i="105" s="1"/>
  <c r="Q212" i="105"/>
  <c r="R212" i="105" s="1"/>
  <c r="Q214" i="105"/>
  <c r="R214" i="105" s="1"/>
  <c r="Q210" i="105"/>
  <c r="Q211" i="105"/>
  <c r="R211" i="105" s="1"/>
  <c r="O223" i="105" s="1"/>
  <c r="H235" i="105" s="1"/>
  <c r="Q213" i="105"/>
  <c r="R213" i="105" s="1"/>
  <c r="N337" i="102"/>
  <c r="T338" i="102"/>
  <c r="Z338" i="102" s="1"/>
  <c r="AF338" i="102" s="1"/>
  <c r="AL338" i="102" s="1"/>
  <c r="AR338" i="102" s="1"/>
  <c r="AX338" i="102" s="1"/>
  <c r="BD338" i="102" s="1"/>
  <c r="BJ338" i="102" s="1"/>
  <c r="G124" i="105"/>
  <c r="D37" i="105" s="1"/>
  <c r="X214" i="102"/>
  <c r="V226" i="102" s="1"/>
  <c r="F241" i="102" s="1"/>
  <c r="Y215" i="102"/>
  <c r="V227" i="102" s="1"/>
  <c r="G241" i="102" s="1"/>
  <c r="AX179" i="101"/>
  <c r="H196" i="101" s="1"/>
  <c r="DB174" i="104"/>
  <c r="H199" i="104" s="1"/>
  <c r="B253" i="101"/>
  <c r="I246" i="101"/>
  <c r="F23" i="101" s="1"/>
  <c r="B247" i="101"/>
  <c r="I243" i="101"/>
  <c r="F20" i="101" s="1"/>
  <c r="I257" i="101"/>
  <c r="F34" i="101" s="1"/>
  <c r="B245" i="101"/>
  <c r="I259" i="101"/>
  <c r="F36" i="101" s="1"/>
  <c r="B252" i="101"/>
  <c r="I254" i="101"/>
  <c r="F31" i="101" s="1"/>
  <c r="I240" i="101"/>
  <c r="F17" i="101" s="1"/>
  <c r="E129" i="61" s="1"/>
  <c r="E131" i="61" s="1"/>
  <c r="E149" i="61" s="1"/>
  <c r="I247" i="101"/>
  <c r="F24" i="101" s="1"/>
  <c r="I256" i="101"/>
  <c r="F33" i="101" s="1"/>
  <c r="B240" i="101"/>
  <c r="I219" i="101"/>
  <c r="I251" i="101"/>
  <c r="F28" i="101" s="1"/>
  <c r="I255" i="101"/>
  <c r="F32" i="101" s="1"/>
  <c r="H129" i="61" s="1"/>
  <c r="H131" i="61" s="1"/>
  <c r="H149" i="61" s="1"/>
  <c r="B258" i="101"/>
  <c r="I242" i="101"/>
  <c r="F19" i="101" s="1"/>
  <c r="I241" i="101"/>
  <c r="F18" i="101" s="1"/>
  <c r="B243" i="101"/>
  <c r="I253" i="101"/>
  <c r="F30" i="101" s="1"/>
  <c r="I215" i="101"/>
  <c r="I225" i="101"/>
  <c r="I222" i="101"/>
  <c r="I260" i="101"/>
  <c r="F37" i="101" s="1"/>
  <c r="I129" i="61" s="1"/>
  <c r="I131" i="61" s="1"/>
  <c r="I149" i="61" s="1"/>
  <c r="I216" i="101"/>
  <c r="I220" i="101"/>
  <c r="B259" i="101"/>
  <c r="I244" i="101"/>
  <c r="F21" i="101" s="1"/>
  <c r="I223" i="101"/>
  <c r="B239" i="101"/>
  <c r="B241" i="101"/>
  <c r="B251" i="101"/>
  <c r="I250" i="101"/>
  <c r="F27" i="101" s="1"/>
  <c r="G129" i="61" s="1"/>
  <c r="G131" i="61" s="1"/>
  <c r="G149" i="61" s="1"/>
  <c r="B244" i="101"/>
  <c r="I224" i="101"/>
  <c r="I248" i="101"/>
  <c r="F25" i="101" s="1"/>
  <c r="B248" i="101"/>
  <c r="B250" i="101"/>
  <c r="B256" i="101"/>
  <c r="I221" i="101"/>
  <c r="I238" i="101"/>
  <c r="F15" i="101" s="1"/>
  <c r="B257" i="101"/>
  <c r="B254" i="101"/>
  <c r="I239" i="101"/>
  <c r="F16" i="101" s="1"/>
  <c r="I249" i="101"/>
  <c r="F26" i="101" s="1"/>
  <c r="B255" i="101"/>
  <c r="I245" i="101"/>
  <c r="F22" i="101" s="1"/>
  <c r="F129" i="61" s="1"/>
  <c r="F131" i="61" s="1"/>
  <c r="F149" i="61" s="1"/>
  <c r="I218" i="101"/>
  <c r="B238" i="101"/>
  <c r="I217" i="101"/>
  <c r="B260" i="101"/>
  <c r="I258" i="101"/>
  <c r="F35" i="101" s="1"/>
  <c r="B249" i="101"/>
  <c r="B246" i="101"/>
  <c r="I252" i="101"/>
  <c r="F29" i="101" s="1"/>
  <c r="B242" i="101"/>
  <c r="CP160" i="104"/>
  <c r="CN172" i="104" s="1"/>
  <c r="F197" i="104" s="1"/>
  <c r="CQ161" i="104"/>
  <c r="CN173" i="104" s="1"/>
  <c r="G197" i="104" s="1"/>
  <c r="AE214" i="102"/>
  <c r="AC226" i="102" s="1"/>
  <c r="F242" i="102" s="1"/>
  <c r="AF215" i="102"/>
  <c r="AC227" i="102" s="1"/>
  <c r="G242" i="102" s="1"/>
  <c r="E7" i="104"/>
  <c r="I7" i="104" s="1"/>
  <c r="K164" i="104"/>
  <c r="J164" i="104"/>
  <c r="G179" i="102"/>
  <c r="E41" i="102" s="1"/>
  <c r="G125" i="105"/>
  <c r="D38" i="105" s="1"/>
  <c r="AJ174" i="104"/>
  <c r="H189" i="104" s="1"/>
  <c r="O311" i="105"/>
  <c r="O262" i="105"/>
  <c r="CQ215" i="102"/>
  <c r="CN227" i="102" s="1"/>
  <c r="G251" i="102" s="1"/>
  <c r="CP214" i="102"/>
  <c r="CN226" i="102" s="1"/>
  <c r="F251" i="102" s="1"/>
  <c r="G125" i="104"/>
  <c r="D38" i="104" s="1"/>
  <c r="CX215" i="102"/>
  <c r="CU227" i="102" s="1"/>
  <c r="G252" i="102" s="1"/>
  <c r="CW214" i="102"/>
  <c r="CU226" i="102" s="1"/>
  <c r="F252" i="102" s="1"/>
  <c r="G180" i="101"/>
  <c r="E42" i="101" s="1"/>
  <c r="D127" i="61"/>
  <c r="D128" i="61"/>
  <c r="Q160" i="105"/>
  <c r="O172" i="105" s="1"/>
  <c r="F186" i="105" s="1"/>
  <c r="R161" i="105"/>
  <c r="O173" i="105" s="1"/>
  <c r="G186" i="105" s="1"/>
  <c r="CB213" i="104"/>
  <c r="CC213" i="104" s="1"/>
  <c r="CB210" i="104"/>
  <c r="CB214" i="104"/>
  <c r="CC214" i="104" s="1"/>
  <c r="CB215" i="104"/>
  <c r="CC215" i="104" s="1"/>
  <c r="CB212" i="104"/>
  <c r="CC212" i="104" s="1"/>
  <c r="CB211" i="104"/>
  <c r="CC211" i="104" s="1"/>
  <c r="BZ223" i="104" s="1"/>
  <c r="H244" i="104" s="1"/>
  <c r="X217" i="101"/>
  <c r="Y217" i="101" s="1"/>
  <c r="X220" i="101"/>
  <c r="Y220" i="101" s="1"/>
  <c r="X222" i="101"/>
  <c r="Y222" i="101" s="1"/>
  <c r="X225" i="101"/>
  <c r="Y225" i="101" s="1"/>
  <c r="X216" i="101"/>
  <c r="Y216" i="101" s="1"/>
  <c r="V228" i="101" s="1"/>
  <c r="H241" i="101" s="1"/>
  <c r="X223" i="101"/>
  <c r="Y223" i="101" s="1"/>
  <c r="X224" i="101"/>
  <c r="Y224" i="101" s="1"/>
  <c r="X219" i="101"/>
  <c r="Y219" i="101" s="1"/>
  <c r="X221" i="101"/>
  <c r="Y221" i="101" s="1"/>
  <c r="X218" i="101"/>
  <c r="Y218" i="101" s="1"/>
  <c r="X215" i="101"/>
  <c r="BU224" i="101"/>
  <c r="BV224" i="101" s="1"/>
  <c r="BU222" i="101"/>
  <c r="BV222" i="101" s="1"/>
  <c r="AL218" i="101"/>
  <c r="AM218" i="101" s="1"/>
  <c r="CI214" i="101"/>
  <c r="CG226" i="101" s="1"/>
  <c r="F250" i="101" s="1"/>
  <c r="CJ215" i="101"/>
  <c r="CG227" i="101" s="1"/>
  <c r="G250" i="101" s="1"/>
  <c r="BG165" i="101"/>
  <c r="BE177" i="101" s="1"/>
  <c r="F197" i="101" s="1"/>
  <c r="DE161" i="104"/>
  <c r="DB173" i="104" s="1"/>
  <c r="G199" i="104" s="1"/>
  <c r="DD160" i="104"/>
  <c r="DB172" i="104" s="1"/>
  <c r="F199" i="104" s="1"/>
  <c r="X211" i="104"/>
  <c r="Y211" i="104" s="1"/>
  <c r="V223" i="104" s="1"/>
  <c r="H236" i="104" s="1"/>
  <c r="X215" i="104"/>
  <c r="Y215" i="104" s="1"/>
  <c r="X210" i="104"/>
  <c r="X213" i="104"/>
  <c r="Y213" i="104" s="1"/>
  <c r="X212" i="104"/>
  <c r="Y212" i="104" s="1"/>
  <c r="X214" i="104"/>
  <c r="Y214" i="104" s="1"/>
  <c r="AX228" i="102"/>
  <c r="H245" i="102" s="1"/>
  <c r="CB214" i="101"/>
  <c r="BZ226" i="101" s="1"/>
  <c r="F249" i="101" s="1"/>
  <c r="CC215" i="101"/>
  <c r="BZ227" i="101" s="1"/>
  <c r="G249" i="101" s="1"/>
  <c r="CX161" i="105"/>
  <c r="CU173" i="105" s="1"/>
  <c r="G198" i="105" s="1"/>
  <c r="CW160" i="105"/>
  <c r="CU172" i="105" s="1"/>
  <c r="F198" i="105" s="1"/>
  <c r="AC179" i="101"/>
  <c r="H193" i="101" s="1"/>
  <c r="DD214" i="101"/>
  <c r="DB226" i="101" s="1"/>
  <c r="F253" i="101" s="1"/>
  <c r="DE215" i="101"/>
  <c r="DB227" i="101" s="1"/>
  <c r="G253" i="101" s="1"/>
  <c r="F9" i="102"/>
  <c r="J220" i="102"/>
  <c r="K220" i="102"/>
  <c r="BU160" i="104"/>
  <c r="BS172" i="104" s="1"/>
  <c r="F194" i="104" s="1"/>
  <c r="BV161" i="104"/>
  <c r="BS173" i="104" s="1"/>
  <c r="G194" i="104" s="1"/>
  <c r="O267" i="101"/>
  <c r="O316" i="101"/>
  <c r="AE212" i="104"/>
  <c r="AF212" i="104" s="1"/>
  <c r="AE210" i="104"/>
  <c r="AE213" i="104"/>
  <c r="AF213" i="104" s="1"/>
  <c r="AE215" i="104"/>
  <c r="AF215" i="104" s="1"/>
  <c r="AE211" i="104"/>
  <c r="AF211" i="104" s="1"/>
  <c r="AC223" i="104" s="1"/>
  <c r="H237" i="104" s="1"/>
  <c r="AE214" i="104"/>
  <c r="AF214" i="104" s="1"/>
  <c r="G181" i="101"/>
  <c r="E43" i="101" s="1"/>
  <c r="CX161" i="104"/>
  <c r="CU173" i="104" s="1"/>
  <c r="G198" i="104" s="1"/>
  <c r="CW160" i="104"/>
  <c r="CU172" i="104" s="1"/>
  <c r="F198" i="104" s="1"/>
  <c r="DD210" i="104"/>
  <c r="DD215" i="104"/>
  <c r="DE215" i="104" s="1"/>
  <c r="DD214" i="104"/>
  <c r="DE214" i="104" s="1"/>
  <c r="DD211" i="104"/>
  <c r="DE211" i="104" s="1"/>
  <c r="DB223" i="104" s="1"/>
  <c r="H248" i="104" s="1"/>
  <c r="DD212" i="104"/>
  <c r="DE212" i="104" s="1"/>
  <c r="DD213" i="104"/>
  <c r="DE213" i="104" s="1"/>
  <c r="G123" i="105"/>
  <c r="D36" i="105" s="1"/>
  <c r="AL160" i="104"/>
  <c r="AJ172" i="104" s="1"/>
  <c r="F189" i="104" s="1"/>
  <c r="AM161" i="104"/>
  <c r="AJ173" i="104" s="1"/>
  <c r="G189" i="104" s="1"/>
  <c r="AL211" i="104"/>
  <c r="AM211" i="104" s="1"/>
  <c r="AJ223" i="104" s="1"/>
  <c r="H238" i="104" s="1"/>
  <c r="AL210" i="104"/>
  <c r="AL212" i="104"/>
  <c r="AM212" i="104" s="1"/>
  <c r="AL215" i="104"/>
  <c r="AM215" i="104" s="1"/>
  <c r="AL213" i="104"/>
  <c r="AM213" i="104" s="1"/>
  <c r="AL214" i="104"/>
  <c r="AM214" i="104" s="1"/>
  <c r="DE166" i="101"/>
  <c r="DB178" i="101" s="1"/>
  <c r="G204" i="101" s="1"/>
  <c r="DD165" i="101"/>
  <c r="DB177" i="101" s="1"/>
  <c r="F204" i="101" s="1"/>
  <c r="CX166" i="101"/>
  <c r="CU178" i="101" s="1"/>
  <c r="G203" i="101" s="1"/>
  <c r="CW165" i="101"/>
  <c r="CU177" i="101" s="1"/>
  <c r="F203" i="101" s="1"/>
  <c r="AT161" i="105"/>
  <c r="AQ173" i="105" s="1"/>
  <c r="G190" i="105" s="1"/>
  <c r="AS160" i="105"/>
  <c r="AQ172" i="105" s="1"/>
  <c r="F190" i="105" s="1"/>
  <c r="I233" i="104"/>
  <c r="F10" i="104" s="1"/>
  <c r="B244" i="104"/>
  <c r="I251" i="104"/>
  <c r="F28" i="104" s="1"/>
  <c r="B250" i="104"/>
  <c r="B233" i="104"/>
  <c r="I253" i="104"/>
  <c r="F30" i="104" s="1"/>
  <c r="I210" i="104"/>
  <c r="B238" i="104"/>
  <c r="B249" i="104"/>
  <c r="B246" i="104"/>
  <c r="B248" i="104"/>
  <c r="I241" i="104"/>
  <c r="F18" i="104" s="1"/>
  <c r="B235" i="104"/>
  <c r="B251" i="104"/>
  <c r="B241" i="104"/>
  <c r="B253" i="104"/>
  <c r="I247" i="104"/>
  <c r="F24" i="104" s="1"/>
  <c r="B236" i="104"/>
  <c r="B243" i="104"/>
  <c r="I246" i="104"/>
  <c r="F23" i="104" s="1"/>
  <c r="I249" i="104"/>
  <c r="F26" i="104" s="1"/>
  <c r="B252" i="104"/>
  <c r="I215" i="104"/>
  <c r="B242" i="104"/>
  <c r="I242" i="104"/>
  <c r="F19" i="104" s="1"/>
  <c r="I239" i="104"/>
  <c r="F16" i="104" s="1"/>
  <c r="I212" i="104"/>
  <c r="B255" i="104"/>
  <c r="I255" i="104"/>
  <c r="F32" i="104" s="1"/>
  <c r="I138" i="61" s="1"/>
  <c r="I213" i="104"/>
  <c r="I248" i="104"/>
  <c r="F25" i="104" s="1"/>
  <c r="I245" i="104"/>
  <c r="F22" i="104" s="1"/>
  <c r="G138" i="61" s="1"/>
  <c r="I237" i="104"/>
  <c r="F14" i="104" s="1"/>
  <c r="I238" i="104"/>
  <c r="F15" i="104" s="1"/>
  <c r="I250" i="104"/>
  <c r="F27" i="104" s="1"/>
  <c r="H138" i="61" s="1"/>
  <c r="I214" i="104"/>
  <c r="B245" i="104"/>
  <c r="I252" i="104"/>
  <c r="F29" i="104" s="1"/>
  <c r="I234" i="104"/>
  <c r="F11" i="104" s="1"/>
  <c r="B234" i="104"/>
  <c r="I254" i="104"/>
  <c r="F31" i="104" s="1"/>
  <c r="B254" i="104"/>
  <c r="I244" i="104"/>
  <c r="F21" i="104" s="1"/>
  <c r="B237" i="104"/>
  <c r="I243" i="104"/>
  <c r="F20" i="104" s="1"/>
  <c r="B239" i="104"/>
  <c r="B247" i="104"/>
  <c r="I240" i="104"/>
  <c r="F17" i="104" s="1"/>
  <c r="F138" i="61" s="1"/>
  <c r="I211" i="104"/>
  <c r="I235" i="104"/>
  <c r="F12" i="104" s="1"/>
  <c r="E138" i="61" s="1"/>
  <c r="I236" i="104"/>
  <c r="F13" i="104" s="1"/>
  <c r="B240" i="104"/>
  <c r="DB228" i="101"/>
  <c r="H253" i="101" s="1"/>
  <c r="R215" i="101"/>
  <c r="O227" i="101" s="1"/>
  <c r="G240" i="101" s="1"/>
  <c r="Q214" i="101"/>
  <c r="O226" i="101" s="1"/>
  <c r="F240" i="101" s="1"/>
  <c r="AL217" i="101"/>
  <c r="AM217" i="101" s="1"/>
  <c r="CG228" i="101"/>
  <c r="H250" i="101" s="1"/>
  <c r="AF161" i="104"/>
  <c r="AC173" i="104" s="1"/>
  <c r="G188" i="104" s="1"/>
  <c r="AE160" i="104"/>
  <c r="AC172" i="104" s="1"/>
  <c r="F188" i="104" s="1"/>
  <c r="E35" i="61"/>
  <c r="E39" i="61" s="1"/>
  <c r="E48" i="61" s="1"/>
  <c r="I11" i="105"/>
  <c r="F316" i="102"/>
  <c r="F267" i="102"/>
  <c r="F4" i="102"/>
  <c r="I214" i="102"/>
  <c r="H225" i="102" s="1"/>
  <c r="F39" i="102" s="1"/>
  <c r="K215" i="102"/>
  <c r="J215" i="102"/>
  <c r="E8" i="105"/>
  <c r="I8" i="105" s="1"/>
  <c r="K165" i="105"/>
  <c r="J165" i="105"/>
  <c r="I31" i="105"/>
  <c r="I35" i="61"/>
  <c r="I39" i="61" s="1"/>
  <c r="I48" i="61" s="1"/>
  <c r="S314" i="102"/>
  <c r="S316" i="102"/>
  <c r="S317" i="102"/>
  <c r="S323" i="102"/>
  <c r="AA316" i="102"/>
  <c r="S320" i="102"/>
  <c r="S319" i="102"/>
  <c r="S321" i="102"/>
  <c r="S313" i="102"/>
  <c r="E339" i="102"/>
  <c r="S315" i="102"/>
  <c r="S322" i="102"/>
  <c r="S318" i="102"/>
  <c r="G122" i="105"/>
  <c r="D35" i="105" s="1"/>
  <c r="D100" i="61"/>
  <c r="D103" i="61" s="1"/>
  <c r="D181" i="61" s="1"/>
  <c r="E49" i="61"/>
  <c r="BA166" i="101"/>
  <c r="AX178" i="101" s="1"/>
  <c r="G196" i="101" s="1"/>
  <c r="AZ165" i="101"/>
  <c r="AX177" i="101" s="1"/>
  <c r="F196" i="101" s="1"/>
  <c r="CG228" i="102"/>
  <c r="H250" i="102" s="1"/>
  <c r="DB228" i="102"/>
  <c r="H253" i="102" s="1"/>
  <c r="CG174" i="104"/>
  <c r="H196" i="104" s="1"/>
  <c r="I22" i="104"/>
  <c r="G137" i="61"/>
  <c r="G141" i="61" s="1"/>
  <c r="G150" i="61" s="1"/>
  <c r="Y161" i="105"/>
  <c r="V173" i="105" s="1"/>
  <c r="G187" i="105" s="1"/>
  <c r="X160" i="105"/>
  <c r="V172" i="105" s="1"/>
  <c r="F187" i="105" s="1"/>
  <c r="BU212" i="104"/>
  <c r="BV212" i="104" s="1"/>
  <c r="BU210" i="104"/>
  <c r="BU214" i="104"/>
  <c r="BV214" i="104" s="1"/>
  <c r="BU215" i="104"/>
  <c r="BV215" i="104" s="1"/>
  <c r="BU211" i="104"/>
  <c r="BV211" i="104" s="1"/>
  <c r="BS223" i="104" s="1"/>
  <c r="H243" i="104" s="1"/>
  <c r="BU213" i="104"/>
  <c r="BV213" i="104" s="1"/>
  <c r="G178" i="101"/>
  <c r="E40" i="101" s="1"/>
  <c r="BH215" i="102"/>
  <c r="BE227" i="102" s="1"/>
  <c r="G246" i="102" s="1"/>
  <c r="BG214" i="102"/>
  <c r="BE226" i="102" s="1"/>
  <c r="F246" i="102" s="1"/>
  <c r="BA215" i="102"/>
  <c r="AX227" i="102" s="1"/>
  <c r="G245" i="102" s="1"/>
  <c r="AZ214" i="102"/>
  <c r="AX226" i="102" s="1"/>
  <c r="F245" i="102" s="1"/>
  <c r="BO161" i="104"/>
  <c r="BL173" i="104" s="1"/>
  <c r="G193" i="104" s="1"/>
  <c r="BN160" i="104"/>
  <c r="BL172" i="104" s="1"/>
  <c r="F193" i="104" s="1"/>
  <c r="O174" i="105"/>
  <c r="H186" i="105" s="1"/>
  <c r="AQ174" i="104"/>
  <c r="H190" i="104" s="1"/>
  <c r="AQ228" i="102"/>
  <c r="H244" i="102" s="1"/>
  <c r="AT166" i="101"/>
  <c r="AQ178" i="101" s="1"/>
  <c r="G195" i="101" s="1"/>
  <c r="AS165" i="101"/>
  <c r="AQ177" i="101" s="1"/>
  <c r="F195" i="101" s="1"/>
  <c r="BH215" i="101"/>
  <c r="BE227" i="101" s="1"/>
  <c r="G246" i="101" s="1"/>
  <c r="BG214" i="101"/>
  <c r="BE226" i="101" s="1"/>
  <c r="F246" i="101" s="1"/>
  <c r="AQ228" i="101"/>
  <c r="H244" i="101" s="1"/>
  <c r="BU216" i="101"/>
  <c r="BV216" i="101" s="1"/>
  <c r="BU218" i="101"/>
  <c r="BV218" i="101" s="1"/>
  <c r="AL221" i="101"/>
  <c r="AM221" i="101" s="1"/>
  <c r="BE178" i="101"/>
  <c r="G197" i="101" s="1"/>
  <c r="S267" i="102"/>
  <c r="S268" i="102"/>
  <c r="E290" i="102"/>
  <c r="S274" i="102"/>
  <c r="S271" i="102"/>
  <c r="S264" i="102"/>
  <c r="S273" i="102"/>
  <c r="S266" i="102"/>
  <c r="AA267" i="102"/>
  <c r="S272" i="102"/>
  <c r="S270" i="102"/>
  <c r="S265" i="102"/>
  <c r="S269" i="102"/>
  <c r="BN214" i="101"/>
  <c r="BL226" i="101" s="1"/>
  <c r="F247" i="101" s="1"/>
  <c r="BO215" i="101"/>
  <c r="BL227" i="101" s="1"/>
  <c r="G247" i="101" s="1"/>
  <c r="E8" i="104"/>
  <c r="I8" i="104" s="1"/>
  <c r="J165" i="104"/>
  <c r="K165" i="104"/>
  <c r="CI213" i="104"/>
  <c r="CJ213" i="104" s="1"/>
  <c r="CI215" i="104"/>
  <c r="CJ215" i="104" s="1"/>
  <c r="CI214" i="104"/>
  <c r="CJ214" i="104" s="1"/>
  <c r="CI212" i="104"/>
  <c r="CJ212" i="104" s="1"/>
  <c r="CI210" i="104"/>
  <c r="CI211" i="104"/>
  <c r="CJ211" i="104" s="1"/>
  <c r="CG223" i="104" s="1"/>
  <c r="H245" i="104" s="1"/>
  <c r="AC228" i="102"/>
  <c r="H242" i="102" s="1"/>
  <c r="E5" i="104"/>
  <c r="I5" i="104" s="1"/>
  <c r="J162" i="104"/>
  <c r="K162" i="104"/>
  <c r="H137" i="61"/>
  <c r="H141" i="61" s="1"/>
  <c r="H150" i="61" s="1"/>
  <c r="I27" i="104"/>
  <c r="E9" i="104"/>
  <c r="J166" i="104"/>
  <c r="K166" i="104"/>
  <c r="BZ179" i="101"/>
  <c r="H200" i="101" s="1"/>
  <c r="M266" i="102"/>
  <c r="M268" i="102"/>
  <c r="M272" i="102"/>
  <c r="M274" i="102"/>
  <c r="M265" i="102"/>
  <c r="M264" i="102"/>
  <c r="M269" i="102"/>
  <c r="M270" i="102"/>
  <c r="M267" i="102"/>
  <c r="E289" i="102"/>
  <c r="M273" i="102"/>
  <c r="M271" i="102"/>
  <c r="BE228" i="101"/>
  <c r="H246" i="101" s="1"/>
  <c r="AL216" i="101"/>
  <c r="AM216" i="101" s="1"/>
  <c r="F12" i="102"/>
  <c r="K223" i="102"/>
  <c r="J223" i="102"/>
  <c r="F8" i="102"/>
  <c r="J219" i="102"/>
  <c r="K219" i="102"/>
  <c r="BS174" i="104"/>
  <c r="H194" i="104" s="1"/>
  <c r="V228" i="102"/>
  <c r="H241" i="102" s="1"/>
  <c r="O179" i="101"/>
  <c r="H191" i="101" s="1"/>
  <c r="CI160" i="104"/>
  <c r="CG172" i="104" s="1"/>
  <c r="F196" i="104" s="1"/>
  <c r="CJ161" i="104"/>
  <c r="CG173" i="104" s="1"/>
  <c r="G196" i="104" s="1"/>
  <c r="CP215" i="104"/>
  <c r="CQ215" i="104" s="1"/>
  <c r="CP214" i="104"/>
  <c r="CQ214" i="104" s="1"/>
  <c r="CP213" i="104"/>
  <c r="CQ213" i="104" s="1"/>
  <c r="CP212" i="104"/>
  <c r="CQ212" i="104" s="1"/>
  <c r="CP211" i="104"/>
  <c r="CQ211" i="104" s="1"/>
  <c r="CN223" i="104" s="1"/>
  <c r="H246" i="104" s="1"/>
  <c r="CP210" i="104"/>
  <c r="CC166" i="101"/>
  <c r="BZ178" i="101" s="1"/>
  <c r="G200" i="101" s="1"/>
  <c r="CB165" i="101"/>
  <c r="BZ177" i="101" s="1"/>
  <c r="F200" i="101" s="1"/>
  <c r="AJ228" i="102"/>
  <c r="H243" i="102" s="1"/>
  <c r="G180" i="102"/>
  <c r="E42" i="102" s="1"/>
  <c r="S262" i="105"/>
  <c r="S261" i="105"/>
  <c r="E285" i="105"/>
  <c r="AA262" i="105"/>
  <c r="S259" i="105"/>
  <c r="S264" i="105"/>
  <c r="S260" i="105"/>
  <c r="S263" i="105"/>
  <c r="CG174" i="105"/>
  <c r="H196" i="105" s="1"/>
  <c r="AL215" i="101"/>
  <c r="AL225" i="101"/>
  <c r="AM225" i="101" s="1"/>
  <c r="AE214" i="101"/>
  <c r="AC226" i="101" s="1"/>
  <c r="F242" i="101" s="1"/>
  <c r="AF215" i="101"/>
  <c r="AC227" i="101" s="1"/>
  <c r="G242" i="101" s="1"/>
  <c r="N333" i="105"/>
  <c r="N286" i="105"/>
  <c r="T283" i="105"/>
  <c r="Z283" i="105" s="1"/>
  <c r="AF283" i="105" s="1"/>
  <c r="AL283" i="105" s="1"/>
  <c r="AR283" i="105" s="1"/>
  <c r="AX283" i="105" s="1"/>
  <c r="BD283" i="105" s="1"/>
  <c r="BJ283" i="105" s="1"/>
  <c r="F5" i="102"/>
  <c r="J216" i="102"/>
  <c r="K216" i="102"/>
  <c r="K222" i="102"/>
  <c r="F11" i="102"/>
  <c r="J222" i="102"/>
  <c r="V174" i="104"/>
  <c r="H187" i="104" s="1"/>
  <c r="BZ228" i="102"/>
  <c r="H249" i="102" s="1"/>
  <c r="BE179" i="101"/>
  <c r="H197" i="101" s="1"/>
  <c r="CI214" i="102"/>
  <c r="CG226" i="102" s="1"/>
  <c r="F250" i="102" s="1"/>
  <c r="CJ215" i="102"/>
  <c r="CG227" i="102" s="1"/>
  <c r="G250" i="102" s="1"/>
  <c r="E6" i="104"/>
  <c r="I6" i="104" s="1"/>
  <c r="K163" i="104"/>
  <c r="J163" i="104"/>
  <c r="F137" i="61"/>
  <c r="F141" i="61" s="1"/>
  <c r="F150" i="61" s="1"/>
  <c r="I17" i="104"/>
  <c r="AF161" i="105"/>
  <c r="AC173" i="105" s="1"/>
  <c r="G188" i="105" s="1"/>
  <c r="AE160" i="105"/>
  <c r="AC172" i="105" s="1"/>
  <c r="F188" i="105" s="1"/>
  <c r="Q214" i="102"/>
  <c r="O226" i="102" s="1"/>
  <c r="F240" i="102" s="1"/>
  <c r="R215" i="102"/>
  <c r="O227" i="102" s="1"/>
  <c r="G240" i="102" s="1"/>
  <c r="CN228" i="102"/>
  <c r="H251" i="102" s="1"/>
  <c r="CU228" i="102"/>
  <c r="H252" i="102" s="1"/>
  <c r="BE228" i="102"/>
  <c r="H246" i="102" s="1"/>
  <c r="BL174" i="104"/>
  <c r="H193" i="104" s="1"/>
  <c r="Q212" i="104"/>
  <c r="R212" i="104" s="1"/>
  <c r="Q211" i="104"/>
  <c r="R211" i="104" s="1"/>
  <c r="O223" i="104" s="1"/>
  <c r="H235" i="104" s="1"/>
  <c r="Q215" i="104"/>
  <c r="R215" i="104" s="1"/>
  <c r="Q214" i="104"/>
  <c r="R214" i="104" s="1"/>
  <c r="Q213" i="104"/>
  <c r="R213" i="104" s="1"/>
  <c r="Q210" i="104"/>
  <c r="BN210" i="104"/>
  <c r="BN212" i="104"/>
  <c r="BO212" i="104" s="1"/>
  <c r="BN215" i="104"/>
  <c r="BO215" i="104" s="1"/>
  <c r="BN211" i="104"/>
  <c r="BO211" i="104" s="1"/>
  <c r="BL223" i="104" s="1"/>
  <c r="H242" i="104" s="1"/>
  <c r="BN214" i="104"/>
  <c r="BO214" i="104" s="1"/>
  <c r="BN213" i="104"/>
  <c r="BO213" i="104" s="1"/>
  <c r="G178" i="102"/>
  <c r="E40" i="102" s="1"/>
  <c r="S308" i="105"/>
  <c r="E334" i="105"/>
  <c r="S309" i="105"/>
  <c r="S310" i="105"/>
  <c r="AA311" i="105"/>
  <c r="S312" i="105"/>
  <c r="S313" i="105"/>
  <c r="S311" i="105"/>
  <c r="AT215" i="101"/>
  <c r="AQ227" i="101" s="1"/>
  <c r="G244" i="101" s="1"/>
  <c r="AS214" i="101"/>
  <c r="AQ226" i="101" s="1"/>
  <c r="F244" i="101" s="1"/>
  <c r="BU225" i="101"/>
  <c r="BV225" i="101" s="1"/>
  <c r="AL224" i="101"/>
  <c r="AM224" i="101" s="1"/>
  <c r="AC178" i="101"/>
  <c r="G193" i="101" s="1"/>
  <c r="E5" i="105"/>
  <c r="I5" i="105" s="1"/>
  <c r="K162" i="105"/>
  <c r="G174" i="105" s="1"/>
  <c r="E36" i="105" s="1"/>
  <c r="J162" i="105"/>
  <c r="K164" i="105"/>
  <c r="J164" i="105"/>
  <c r="E7" i="105"/>
  <c r="I7" i="105" s="1"/>
  <c r="N291" i="101"/>
  <c r="T288" i="101"/>
  <c r="Z288" i="101" s="1"/>
  <c r="AF288" i="101" s="1"/>
  <c r="AL288" i="101" s="1"/>
  <c r="AR288" i="101" s="1"/>
  <c r="AX288" i="101" s="1"/>
  <c r="BD288" i="101" s="1"/>
  <c r="BJ288" i="101" s="1"/>
  <c r="N338" i="101"/>
  <c r="BH161" i="104"/>
  <c r="BE173" i="104" s="1"/>
  <c r="G192" i="104" s="1"/>
  <c r="BG160" i="104"/>
  <c r="BE172" i="104" s="1"/>
  <c r="F192" i="104" s="1"/>
  <c r="BN214" i="102"/>
  <c r="BL226" i="102" s="1"/>
  <c r="F247" i="102" s="1"/>
  <c r="BO215" i="102"/>
  <c r="BL227" i="102" s="1"/>
  <c r="G247" i="102" s="1"/>
  <c r="N335" i="104"/>
  <c r="T335" i="104" s="1"/>
  <c r="Z335" i="104" s="1"/>
  <c r="AF335" i="104" s="1"/>
  <c r="AL335" i="104" s="1"/>
  <c r="AR335" i="104" s="1"/>
  <c r="AX335" i="104" s="1"/>
  <c r="BD335" i="104" s="1"/>
  <c r="BJ335" i="104" s="1"/>
  <c r="N285" i="104"/>
  <c r="T285" i="104" s="1"/>
  <c r="Z285" i="104" s="1"/>
  <c r="AF285" i="104" s="1"/>
  <c r="AL285" i="104" s="1"/>
  <c r="AR285" i="104" s="1"/>
  <c r="AX285" i="104" s="1"/>
  <c r="BD285" i="104" s="1"/>
  <c r="BJ285" i="104" s="1"/>
  <c r="M323" i="102"/>
  <c r="M316" i="102"/>
  <c r="M321" i="102"/>
  <c r="M319" i="102"/>
  <c r="M315" i="102"/>
  <c r="M322" i="102"/>
  <c r="M320" i="102"/>
  <c r="M318" i="102"/>
  <c r="E338" i="102"/>
  <c r="M317" i="102"/>
  <c r="M314" i="102"/>
  <c r="M313" i="102"/>
  <c r="F10" i="102"/>
  <c r="K221" i="102"/>
  <c r="J221" i="102"/>
  <c r="E4" i="105"/>
  <c r="I4" i="105" s="1"/>
  <c r="I160" i="105"/>
  <c r="G172" i="105" s="1"/>
  <c r="E34" i="105" s="1"/>
  <c r="J161" i="105"/>
  <c r="K161" i="105"/>
  <c r="AL214" i="102"/>
  <c r="AJ226" i="102" s="1"/>
  <c r="F243" i="102" s="1"/>
  <c r="AM215" i="102"/>
  <c r="AJ227" i="102" s="1"/>
  <c r="G243" i="102" s="1"/>
  <c r="BA215" i="101"/>
  <c r="AX227" i="101" s="1"/>
  <c r="G245" i="101" s="1"/>
  <c r="AZ214" i="101"/>
  <c r="AX226" i="101" s="1"/>
  <c r="F245" i="101" s="1"/>
  <c r="CU179" i="101"/>
  <c r="H203" i="101" s="1"/>
  <c r="U262" i="104"/>
  <c r="U311" i="104"/>
  <c r="F13" i="102"/>
  <c r="J224" i="102"/>
  <c r="K224" i="102"/>
  <c r="I16" i="105"/>
  <c r="F35" i="61"/>
  <c r="F39" i="61" s="1"/>
  <c r="F48" i="61" s="1"/>
  <c r="I21" i="105"/>
  <c r="G35" i="61"/>
  <c r="G39" i="61" s="1"/>
  <c r="G48" i="61" s="1"/>
  <c r="CW210" i="104"/>
  <c r="CW215" i="104"/>
  <c r="CX215" i="104" s="1"/>
  <c r="CW213" i="104"/>
  <c r="CX213" i="104" s="1"/>
  <c r="CW214" i="104"/>
  <c r="CX214" i="104" s="1"/>
  <c r="CW212" i="104"/>
  <c r="CX212" i="104" s="1"/>
  <c r="CW211" i="104"/>
  <c r="CX211" i="104" s="1"/>
  <c r="CU223" i="104" s="1"/>
  <c r="H247" i="104" s="1"/>
  <c r="R166" i="101"/>
  <c r="O178" i="101" s="1"/>
  <c r="G191" i="101" s="1"/>
  <c r="Q165" i="101"/>
  <c r="O177" i="101" s="1"/>
  <c r="F191" i="101" s="1"/>
  <c r="BS228" i="102"/>
  <c r="H248" i="102" s="1"/>
  <c r="I255" i="105"/>
  <c r="F32" i="105" s="1"/>
  <c r="I252" i="105"/>
  <c r="F29" i="105" s="1"/>
  <c r="I253" i="105"/>
  <c r="F30" i="105" s="1"/>
  <c r="B245" i="105"/>
  <c r="I245" i="105"/>
  <c r="F22" i="105" s="1"/>
  <c r="B252" i="105"/>
  <c r="I236" i="105"/>
  <c r="F13" i="105" s="1"/>
  <c r="B244" i="105"/>
  <c r="I254" i="105"/>
  <c r="F31" i="105" s="1"/>
  <c r="I36" i="61" s="1"/>
  <c r="I242" i="105"/>
  <c r="F19" i="105" s="1"/>
  <c r="B235" i="105"/>
  <c r="I244" i="105"/>
  <c r="F21" i="105" s="1"/>
  <c r="G36" i="61" s="1"/>
  <c r="B236" i="105"/>
  <c r="I210" i="105"/>
  <c r="I234" i="105"/>
  <c r="F11" i="105" s="1"/>
  <c r="E36" i="61" s="1"/>
  <c r="B255" i="105"/>
  <c r="I211" i="105"/>
  <c r="I247" i="105"/>
  <c r="F24" i="105" s="1"/>
  <c r="I212" i="105"/>
  <c r="B249" i="105"/>
  <c r="B240" i="105"/>
  <c r="I243" i="105"/>
  <c r="F20" i="105" s="1"/>
  <c r="I214" i="105"/>
  <c r="I213" i="105"/>
  <c r="B239" i="105"/>
  <c r="I240" i="105"/>
  <c r="F17" i="105" s="1"/>
  <c r="B250" i="105"/>
  <c r="I215" i="105"/>
  <c r="B234" i="105"/>
  <c r="B246" i="105"/>
  <c r="I251" i="105"/>
  <c r="F28" i="105" s="1"/>
  <c r="I250" i="105"/>
  <c r="F27" i="105" s="1"/>
  <c r="B242" i="105"/>
  <c r="I249" i="105"/>
  <c r="F26" i="105" s="1"/>
  <c r="H36" i="61" s="1"/>
  <c r="I239" i="105"/>
  <c r="F16" i="105" s="1"/>
  <c r="F36" i="61" s="1"/>
  <c r="I233" i="105"/>
  <c r="F10" i="105" s="1"/>
  <c r="I248" i="105"/>
  <c r="F25" i="105" s="1"/>
  <c r="I237" i="105"/>
  <c r="F14" i="105" s="1"/>
  <c r="B241" i="105"/>
  <c r="I246" i="105"/>
  <c r="F23" i="105" s="1"/>
  <c r="B248" i="105"/>
  <c r="B238" i="105"/>
  <c r="B243" i="105"/>
  <c r="I238" i="105"/>
  <c r="F15" i="105" s="1"/>
  <c r="B247" i="105"/>
  <c r="B254" i="105"/>
  <c r="B233" i="105"/>
  <c r="B251" i="105"/>
  <c r="B253" i="105"/>
  <c r="I241" i="105"/>
  <c r="F18" i="105" s="1"/>
  <c r="I235" i="105"/>
  <c r="F12" i="105" s="1"/>
  <c r="B237" i="105"/>
  <c r="CB160" i="105"/>
  <c r="BZ172" i="105" s="1"/>
  <c r="F195" i="105" s="1"/>
  <c r="CC161" i="105"/>
  <c r="BZ173" i="105" s="1"/>
  <c r="G195" i="105" s="1"/>
  <c r="R161" i="104"/>
  <c r="O173" i="104" s="1"/>
  <c r="G186" i="104" s="1"/>
  <c r="Q160" i="104"/>
  <c r="O172" i="104" s="1"/>
  <c r="F186" i="104" s="1"/>
  <c r="G179" i="101"/>
  <c r="E41" i="101" s="1"/>
  <c r="AT161" i="104"/>
  <c r="AQ173" i="104" s="1"/>
  <c r="G190" i="104" s="1"/>
  <c r="AS160" i="104"/>
  <c r="AQ172" i="104" s="1"/>
  <c r="F190" i="104" s="1"/>
  <c r="BU165" i="101"/>
  <c r="BS177" i="101" s="1"/>
  <c r="F199" i="101" s="1"/>
  <c r="BV166" i="101"/>
  <c r="BS178" i="101" s="1"/>
  <c r="G199" i="101" s="1"/>
  <c r="F14" i="102"/>
  <c r="D26" i="61" s="1"/>
  <c r="J225" i="102"/>
  <c r="K225" i="102"/>
  <c r="E6" i="105"/>
  <c r="I6" i="105" s="1"/>
  <c r="J163" i="105"/>
  <c r="K163" i="105"/>
  <c r="H35" i="61"/>
  <c r="H39" i="61" s="1"/>
  <c r="H48" i="61" s="1"/>
  <c r="I26" i="105"/>
  <c r="X160" i="104"/>
  <c r="V172" i="104" s="1"/>
  <c r="F187" i="104" s="1"/>
  <c r="Y161" i="104"/>
  <c r="V173" i="104" s="1"/>
  <c r="G187" i="104" s="1"/>
  <c r="BL228" i="101"/>
  <c r="H247" i="101" s="1"/>
  <c r="DD214" i="102"/>
  <c r="DB226" i="102" s="1"/>
  <c r="F253" i="102" s="1"/>
  <c r="DE215" i="102"/>
  <c r="DB227" i="102" s="1"/>
  <c r="G253" i="102" s="1"/>
  <c r="I12" i="104"/>
  <c r="E137" i="61"/>
  <c r="E141" i="61" s="1"/>
  <c r="E150" i="61" s="1"/>
  <c r="AC174" i="105"/>
  <c r="H188" i="105" s="1"/>
  <c r="CW220" i="101"/>
  <c r="CX220" i="101" s="1"/>
  <c r="CW216" i="101"/>
  <c r="CX216" i="101" s="1"/>
  <c r="CU228" i="101" s="1"/>
  <c r="H252" i="101" s="1"/>
  <c r="CW223" i="101"/>
  <c r="CX223" i="101" s="1"/>
  <c r="CW222" i="101"/>
  <c r="CX222" i="101" s="1"/>
  <c r="CW217" i="101"/>
  <c r="CX217" i="101" s="1"/>
  <c r="CW218" i="101"/>
  <c r="CX218" i="101" s="1"/>
  <c r="CW221" i="101"/>
  <c r="CX221" i="101" s="1"/>
  <c r="CW225" i="101"/>
  <c r="CX225" i="101" s="1"/>
  <c r="CW215" i="101"/>
  <c r="CW224" i="101"/>
  <c r="CX224" i="101" s="1"/>
  <c r="CW219" i="101"/>
  <c r="CX219" i="101" s="1"/>
  <c r="N286" i="104"/>
  <c r="T283" i="104"/>
  <c r="Z283" i="104" s="1"/>
  <c r="AF283" i="104" s="1"/>
  <c r="AL283" i="104" s="1"/>
  <c r="AR283" i="104" s="1"/>
  <c r="AX283" i="104" s="1"/>
  <c r="BD283" i="104" s="1"/>
  <c r="BJ283" i="104" s="1"/>
  <c r="N333" i="104"/>
  <c r="AT215" i="102"/>
  <c r="AQ227" i="102" s="1"/>
  <c r="G244" i="102" s="1"/>
  <c r="AS214" i="102"/>
  <c r="AQ226" i="102" s="1"/>
  <c r="F244" i="102" s="1"/>
  <c r="BA161" i="104"/>
  <c r="AX173" i="104" s="1"/>
  <c r="G191" i="104" s="1"/>
  <c r="AZ160" i="104"/>
  <c r="AX172" i="104" s="1"/>
  <c r="F191" i="104" s="1"/>
  <c r="O228" i="101"/>
  <c r="H240" i="101" s="1"/>
  <c r="AC228" i="101"/>
  <c r="H242" i="101" s="1"/>
  <c r="AE165" i="101"/>
  <c r="AC177" i="101" s="1"/>
  <c r="F193" i="101" s="1"/>
  <c r="N332" i="105" l="1"/>
  <c r="T333" i="105"/>
  <c r="Z333" i="105" s="1"/>
  <c r="AF333" i="105" s="1"/>
  <c r="AL333" i="105" s="1"/>
  <c r="AR333" i="105" s="1"/>
  <c r="AX333" i="105" s="1"/>
  <c r="BD333" i="105" s="1"/>
  <c r="BJ333" i="105" s="1"/>
  <c r="CQ210" i="104"/>
  <c r="CN222" i="104" s="1"/>
  <c r="G246" i="104" s="1"/>
  <c r="CP209" i="104"/>
  <c r="CN221" i="104" s="1"/>
  <c r="F246" i="104" s="1"/>
  <c r="O272" i="102"/>
  <c r="O271" i="102"/>
  <c r="O273" i="102" s="1"/>
  <c r="CX215" i="101"/>
  <c r="CU227" i="101" s="1"/>
  <c r="G252" i="101" s="1"/>
  <c r="CW214" i="101"/>
  <c r="CU226" i="101" s="1"/>
  <c r="F252" i="101" s="1"/>
  <c r="F5" i="105"/>
  <c r="J211" i="105"/>
  <c r="K211" i="105"/>
  <c r="G173" i="105"/>
  <c r="E35" i="105" s="1"/>
  <c r="O318" i="102"/>
  <c r="O321" i="102" s="1"/>
  <c r="O319" i="102"/>
  <c r="O322" i="102" s="1"/>
  <c r="N337" i="101"/>
  <c r="T338" i="101"/>
  <c r="Z338" i="101" s="1"/>
  <c r="AF338" i="101" s="1"/>
  <c r="AL338" i="101" s="1"/>
  <c r="AR338" i="101" s="1"/>
  <c r="AX338" i="101" s="1"/>
  <c r="BD338" i="101" s="1"/>
  <c r="BJ338" i="101" s="1"/>
  <c r="G174" i="104"/>
  <c r="H226" i="102"/>
  <c r="F40" i="102" s="1"/>
  <c r="CC210" i="104"/>
  <c r="BZ222" i="104" s="1"/>
  <c r="G244" i="104" s="1"/>
  <c r="CB209" i="104"/>
  <c r="BZ221" i="104" s="1"/>
  <c r="F244" i="104" s="1"/>
  <c r="J218" i="101"/>
  <c r="K218" i="101"/>
  <c r="F7" i="101"/>
  <c r="F10" i="101"/>
  <c r="K221" i="101"/>
  <c r="J221" i="101"/>
  <c r="R210" i="105"/>
  <c r="O222" i="105" s="1"/>
  <c r="G235" i="105" s="1"/>
  <c r="Q209" i="105"/>
  <c r="O221" i="105" s="1"/>
  <c r="F235" i="105" s="1"/>
  <c r="E284" i="104"/>
  <c r="M262" i="104"/>
  <c r="M261" i="104"/>
  <c r="M260" i="104"/>
  <c r="M259" i="104"/>
  <c r="M264" i="104"/>
  <c r="M263" i="104"/>
  <c r="S314" i="101"/>
  <c r="S318" i="101"/>
  <c r="E339" i="101"/>
  <c r="S322" i="101"/>
  <c r="AA316" i="101"/>
  <c r="S323" i="101"/>
  <c r="S317" i="101"/>
  <c r="S313" i="101"/>
  <c r="S321" i="101"/>
  <c r="S319" i="101"/>
  <c r="S316" i="101"/>
  <c r="S315" i="101"/>
  <c r="S320" i="101"/>
  <c r="AS209" i="104"/>
  <c r="AQ221" i="104" s="1"/>
  <c r="F239" i="104" s="1"/>
  <c r="AT210" i="104"/>
  <c r="AQ222" i="104" s="1"/>
  <c r="G239" i="104" s="1"/>
  <c r="D35" i="61"/>
  <c r="D39" i="61" s="1"/>
  <c r="D48" i="61" s="1"/>
  <c r="I9" i="105"/>
  <c r="F7" i="105"/>
  <c r="J213" i="105"/>
  <c r="K213" i="105"/>
  <c r="CW209" i="104"/>
  <c r="CU221" i="104" s="1"/>
  <c r="F247" i="104" s="1"/>
  <c r="CX210" i="104"/>
  <c r="CU222" i="104" s="1"/>
  <c r="G247" i="104" s="1"/>
  <c r="S309" i="104"/>
  <c r="S311" i="104"/>
  <c r="E334" i="104"/>
  <c r="S310" i="104"/>
  <c r="S308" i="104"/>
  <c r="S313" i="104"/>
  <c r="AA311" i="104"/>
  <c r="S312" i="104"/>
  <c r="G175" i="105"/>
  <c r="E37" i="105" s="1"/>
  <c r="N196" i="102"/>
  <c r="AJ228" i="101"/>
  <c r="H243" i="101" s="1"/>
  <c r="G176" i="104"/>
  <c r="E38" i="104" s="1"/>
  <c r="U272" i="102"/>
  <c r="U271" i="102"/>
  <c r="U273" i="102" s="1"/>
  <c r="BV210" i="104"/>
  <c r="BS222" i="104" s="1"/>
  <c r="G243" i="104" s="1"/>
  <c r="BU209" i="104"/>
  <c r="BS221" i="104" s="1"/>
  <c r="F243" i="104" s="1"/>
  <c r="F5" i="104"/>
  <c r="J211" i="104"/>
  <c r="K211" i="104"/>
  <c r="DD209" i="104"/>
  <c r="DB221" i="104" s="1"/>
  <c r="F248" i="104" s="1"/>
  <c r="DE210" i="104"/>
  <c r="DB222" i="104" s="1"/>
  <c r="G248" i="104" s="1"/>
  <c r="AE209" i="104"/>
  <c r="AC221" i="104" s="1"/>
  <c r="F237" i="104" s="1"/>
  <c r="AF210" i="104"/>
  <c r="AC222" i="104" s="1"/>
  <c r="G237" i="104" s="1"/>
  <c r="Y215" i="101"/>
  <c r="V227" i="101" s="1"/>
  <c r="G241" i="101" s="1"/>
  <c r="X214" i="101"/>
  <c r="V226" i="101" s="1"/>
  <c r="F241" i="101" s="1"/>
  <c r="F11" i="101"/>
  <c r="J222" i="101"/>
  <c r="K222" i="101"/>
  <c r="F49" i="61"/>
  <c r="E100" i="61"/>
  <c r="E103" i="61" s="1"/>
  <c r="E181" i="61" s="1"/>
  <c r="H228" i="102"/>
  <c r="F42" i="102" s="1"/>
  <c r="BN209" i="104"/>
  <c r="BL221" i="104" s="1"/>
  <c r="F242" i="104" s="1"/>
  <c r="BO210" i="104"/>
  <c r="BL222" i="104" s="1"/>
  <c r="G242" i="104" s="1"/>
  <c r="Y318" i="102"/>
  <c r="Y316" i="102"/>
  <c r="Y323" i="102"/>
  <c r="Y321" i="102"/>
  <c r="E340" i="102"/>
  <c r="Y317" i="102"/>
  <c r="Y319" i="102"/>
  <c r="AG316" i="102"/>
  <c r="Y322" i="102"/>
  <c r="Y313" i="102"/>
  <c r="Y320" i="102"/>
  <c r="Y315" i="102"/>
  <c r="Y314" i="102"/>
  <c r="BG209" i="104"/>
  <c r="BE221" i="104" s="1"/>
  <c r="F241" i="104" s="1"/>
  <c r="BH210" i="104"/>
  <c r="BE222" i="104" s="1"/>
  <c r="G241" i="104" s="1"/>
  <c r="H229" i="102"/>
  <c r="F43" i="102" s="1"/>
  <c r="U266" i="105"/>
  <c r="U268" i="105" s="1"/>
  <c r="U267" i="105"/>
  <c r="I214" i="101"/>
  <c r="H225" i="101" s="1"/>
  <c r="F39" i="101" s="1"/>
  <c r="F4" i="101"/>
  <c r="J215" i="101"/>
  <c r="K215" i="101"/>
  <c r="C323" i="102"/>
  <c r="C321" i="102"/>
  <c r="C313" i="102"/>
  <c r="C318" i="102"/>
  <c r="C319" i="102"/>
  <c r="C314" i="102"/>
  <c r="C317" i="102"/>
  <c r="C322" i="102"/>
  <c r="C316" i="102"/>
  <c r="C320" i="102"/>
  <c r="C315" i="102"/>
  <c r="F7" i="104"/>
  <c r="K213" i="104"/>
  <c r="J213" i="104"/>
  <c r="AM210" i="104"/>
  <c r="AJ222" i="104" s="1"/>
  <c r="G238" i="104" s="1"/>
  <c r="AL209" i="104"/>
  <c r="AJ221" i="104" s="1"/>
  <c r="F238" i="104" s="1"/>
  <c r="M265" i="101"/>
  <c r="M267" i="101"/>
  <c r="E289" i="101"/>
  <c r="M264" i="101"/>
  <c r="M266" i="101"/>
  <c r="M272" i="101"/>
  <c r="M273" i="101"/>
  <c r="M268" i="101"/>
  <c r="M274" i="101"/>
  <c r="M269" i="101"/>
  <c r="M270" i="101"/>
  <c r="M271" i="101"/>
  <c r="M263" i="105"/>
  <c r="E284" i="105"/>
  <c r="M260" i="105"/>
  <c r="M259" i="105"/>
  <c r="M262" i="105"/>
  <c r="M261" i="105"/>
  <c r="M264" i="105"/>
  <c r="AZ209" i="104"/>
  <c r="AX221" i="104" s="1"/>
  <c r="F240" i="104" s="1"/>
  <c r="BA210" i="104"/>
  <c r="AX222" i="104" s="1"/>
  <c r="G240" i="104" s="1"/>
  <c r="G175" i="104"/>
  <c r="E37" i="104" s="1"/>
  <c r="F6" i="104"/>
  <c r="J212" i="104"/>
  <c r="K212" i="104"/>
  <c r="S273" i="101"/>
  <c r="S272" i="101"/>
  <c r="S270" i="101"/>
  <c r="S271" i="101"/>
  <c r="S265" i="101"/>
  <c r="S274" i="101"/>
  <c r="S268" i="101"/>
  <c r="AA267" i="101"/>
  <c r="S267" i="101"/>
  <c r="S264" i="101"/>
  <c r="S266" i="101"/>
  <c r="E290" i="101"/>
  <c r="S269" i="101"/>
  <c r="F8" i="105"/>
  <c r="K214" i="105"/>
  <c r="J214" i="105"/>
  <c r="T333" i="104"/>
  <c r="Z333" i="104" s="1"/>
  <c r="AF333" i="104" s="1"/>
  <c r="AL333" i="104" s="1"/>
  <c r="AR333" i="104" s="1"/>
  <c r="AX333" i="104" s="1"/>
  <c r="BD333" i="104" s="1"/>
  <c r="BJ333" i="104" s="1"/>
  <c r="N332" i="104"/>
  <c r="F4" i="105"/>
  <c r="I209" i="105"/>
  <c r="H220" i="105" s="1"/>
  <c r="F34" i="105" s="1"/>
  <c r="J210" i="105"/>
  <c r="K210" i="105"/>
  <c r="R210" i="104"/>
  <c r="O222" i="104" s="1"/>
  <c r="G235" i="104" s="1"/>
  <c r="Q209" i="104"/>
  <c r="O221" i="104" s="1"/>
  <c r="F235" i="104" s="1"/>
  <c r="AM215" i="101"/>
  <c r="AJ227" i="101" s="1"/>
  <c r="G243" i="101" s="1"/>
  <c r="AL214" i="101"/>
  <c r="AJ226" i="101" s="1"/>
  <c r="F243" i="101" s="1"/>
  <c r="C264" i="102"/>
  <c r="C274" i="102"/>
  <c r="C273" i="102"/>
  <c r="C270" i="102"/>
  <c r="C266" i="102"/>
  <c r="C267" i="102"/>
  <c r="C269" i="102"/>
  <c r="C271" i="102"/>
  <c r="C268" i="102"/>
  <c r="C265" i="102"/>
  <c r="C272" i="102"/>
  <c r="J215" i="104"/>
  <c r="K215" i="104"/>
  <c r="F9" i="104"/>
  <c r="D138" i="61" s="1"/>
  <c r="F4" i="104"/>
  <c r="I209" i="104"/>
  <c r="H220" i="104" s="1"/>
  <c r="F34" i="104" s="1"/>
  <c r="J210" i="104"/>
  <c r="K210" i="104"/>
  <c r="M322" i="101"/>
  <c r="E338" i="101"/>
  <c r="M320" i="101"/>
  <c r="M314" i="101"/>
  <c r="M319" i="101"/>
  <c r="M323" i="101"/>
  <c r="M315" i="101"/>
  <c r="M316" i="101"/>
  <c r="M317" i="101"/>
  <c r="M313" i="101"/>
  <c r="M321" i="101"/>
  <c r="M318" i="101"/>
  <c r="F12" i="101"/>
  <c r="K223" i="101"/>
  <c r="J223" i="101"/>
  <c r="F8" i="101"/>
  <c r="J219" i="101"/>
  <c r="K219" i="101"/>
  <c r="CN228" i="101"/>
  <c r="H251" i="101" s="1"/>
  <c r="F262" i="104"/>
  <c r="F311" i="104"/>
  <c r="F9" i="105"/>
  <c r="D36" i="61" s="1"/>
  <c r="J215" i="105"/>
  <c r="K215" i="105"/>
  <c r="I9" i="104"/>
  <c r="D137" i="61"/>
  <c r="D141" i="61" s="1"/>
  <c r="D150" i="61" s="1"/>
  <c r="CJ210" i="104"/>
  <c r="CG222" i="104" s="1"/>
  <c r="G245" i="104" s="1"/>
  <c r="CI209" i="104"/>
  <c r="CG221" i="104" s="1"/>
  <c r="F245" i="104" s="1"/>
  <c r="Y273" i="102"/>
  <c r="Y272" i="102"/>
  <c r="Y271" i="102"/>
  <c r="Y269" i="102"/>
  <c r="AG267" i="102"/>
  <c r="Y264" i="102"/>
  <c r="Y270" i="102"/>
  <c r="Y265" i="102"/>
  <c r="Y274" i="102"/>
  <c r="Y267" i="102"/>
  <c r="Y268" i="102"/>
  <c r="Y266" i="102"/>
  <c r="E291" i="102"/>
  <c r="BS228" i="101"/>
  <c r="H248" i="101" s="1"/>
  <c r="M308" i="105"/>
  <c r="M313" i="105"/>
  <c r="M310" i="105"/>
  <c r="M309" i="105"/>
  <c r="M311" i="105"/>
  <c r="E333" i="105"/>
  <c r="M312" i="105"/>
  <c r="F13" i="101"/>
  <c r="J224" i="101"/>
  <c r="K224" i="101"/>
  <c r="G173" i="104"/>
  <c r="E35" i="104" s="1"/>
  <c r="BS227" i="101"/>
  <c r="G248" i="101" s="1"/>
  <c r="N191" i="105"/>
  <c r="F5" i="101"/>
  <c r="J216" i="101"/>
  <c r="K216" i="101"/>
  <c r="M311" i="104"/>
  <c r="M308" i="104"/>
  <c r="M312" i="104"/>
  <c r="M310" i="104"/>
  <c r="M309" i="104"/>
  <c r="M313" i="104"/>
  <c r="E333" i="104"/>
  <c r="S259" i="104"/>
  <c r="S264" i="104"/>
  <c r="S262" i="104"/>
  <c r="AA262" i="104"/>
  <c r="S261" i="104"/>
  <c r="E285" i="104"/>
  <c r="S263" i="104"/>
  <c r="S260" i="104"/>
  <c r="F267" i="101"/>
  <c r="F316" i="101"/>
  <c r="E335" i="105"/>
  <c r="Y313" i="105"/>
  <c r="Y309" i="105"/>
  <c r="Y310" i="105"/>
  <c r="Y311" i="105"/>
  <c r="Y312" i="105"/>
  <c r="Y308" i="105"/>
  <c r="AG311" i="105"/>
  <c r="H227" i="102"/>
  <c r="F41" i="102" s="1"/>
  <c r="U318" i="102"/>
  <c r="U321" i="102" s="1"/>
  <c r="U319" i="102"/>
  <c r="U322" i="102" s="1"/>
  <c r="F14" i="101"/>
  <c r="D129" i="61" s="1"/>
  <c r="D131" i="61" s="1"/>
  <c r="D149" i="61" s="1"/>
  <c r="D151" i="61" s="1"/>
  <c r="K225" i="101"/>
  <c r="J225" i="101"/>
  <c r="N196" i="101"/>
  <c r="U314" i="105"/>
  <c r="U317" i="105" s="1"/>
  <c r="U313" i="105"/>
  <c r="U316" i="105" s="1"/>
  <c r="F6" i="105"/>
  <c r="K212" i="105"/>
  <c r="J212" i="105"/>
  <c r="G176" i="105"/>
  <c r="E38" i="105" s="1"/>
  <c r="F262" i="105"/>
  <c r="F311" i="105"/>
  <c r="Y263" i="105"/>
  <c r="Y259" i="105"/>
  <c r="Y261" i="105"/>
  <c r="Y264" i="105"/>
  <c r="E286" i="105"/>
  <c r="Y262" i="105"/>
  <c r="AG262" i="105"/>
  <c r="Y260" i="105"/>
  <c r="F8" i="104"/>
  <c r="J214" i="104"/>
  <c r="K214" i="104"/>
  <c r="Y210" i="104"/>
  <c r="V222" i="104" s="1"/>
  <c r="G236" i="104" s="1"/>
  <c r="X209" i="104"/>
  <c r="V221" i="104" s="1"/>
  <c r="F236" i="104" s="1"/>
  <c r="J217" i="101"/>
  <c r="K217" i="101"/>
  <c r="F6" i="101"/>
  <c r="F9" i="101"/>
  <c r="K220" i="101"/>
  <c r="J220" i="101"/>
  <c r="CP214" i="101"/>
  <c r="CN226" i="101" s="1"/>
  <c r="F251" i="101" s="1"/>
  <c r="CQ215" i="101"/>
  <c r="CN227" i="101" s="1"/>
  <c r="G251" i="101" s="1"/>
  <c r="BU214" i="101"/>
  <c r="BS226" i="101" s="1"/>
  <c r="F248" i="101" s="1"/>
  <c r="AA266" i="105" l="1"/>
  <c r="AA268" i="105" s="1"/>
  <c r="AA267" i="105"/>
  <c r="V313" i="105"/>
  <c r="W313" i="105" s="1"/>
  <c r="V308" i="105"/>
  <c r="V312" i="105"/>
  <c r="W312" i="105" s="1"/>
  <c r="V311" i="105"/>
  <c r="W311" i="105" s="1"/>
  <c r="V309" i="105"/>
  <c r="W309" i="105" s="1"/>
  <c r="V310" i="105"/>
  <c r="W310" i="105" s="1"/>
  <c r="C269" i="101"/>
  <c r="C274" i="101"/>
  <c r="C266" i="101"/>
  <c r="C273" i="101"/>
  <c r="C268" i="101"/>
  <c r="C272" i="101"/>
  <c r="C270" i="101"/>
  <c r="C267" i="101"/>
  <c r="C265" i="101"/>
  <c r="C271" i="101"/>
  <c r="C264" i="101"/>
  <c r="O272" i="101"/>
  <c r="O271" i="101"/>
  <c r="O273" i="101" s="1"/>
  <c r="AE314" i="102"/>
  <c r="AE313" i="102"/>
  <c r="AM316" i="102"/>
  <c r="AE320" i="102"/>
  <c r="AE323" i="102"/>
  <c r="AE318" i="102"/>
  <c r="AE317" i="102"/>
  <c r="AE321" i="102"/>
  <c r="AE316" i="102"/>
  <c r="AE315" i="102"/>
  <c r="AE322" i="102"/>
  <c r="AE319" i="102"/>
  <c r="E341" i="102"/>
  <c r="U318" i="101"/>
  <c r="U321" i="101" s="1"/>
  <c r="U319" i="101"/>
  <c r="U322" i="101" s="1"/>
  <c r="AE313" i="105"/>
  <c r="AE311" i="105"/>
  <c r="AE312" i="105"/>
  <c r="AE308" i="105"/>
  <c r="AM311" i="105"/>
  <c r="E336" i="105"/>
  <c r="AE309" i="105"/>
  <c r="AE310" i="105"/>
  <c r="O314" i="105"/>
  <c r="O317" i="105" s="1"/>
  <c r="O313" i="105"/>
  <c r="O316" i="105" s="1"/>
  <c r="H221" i="105"/>
  <c r="F35" i="105" s="1"/>
  <c r="O267" i="105"/>
  <c r="O266" i="105"/>
  <c r="O268" i="105" s="1"/>
  <c r="V261" i="105"/>
  <c r="W261" i="105" s="1"/>
  <c r="V260" i="105"/>
  <c r="W260" i="105" s="1"/>
  <c r="V262" i="105"/>
  <c r="W262" i="105" s="1"/>
  <c r="V263" i="105"/>
  <c r="W263" i="105" s="1"/>
  <c r="V264" i="105"/>
  <c r="W264" i="105" s="1"/>
  <c r="V259" i="105"/>
  <c r="Y311" i="104"/>
  <c r="Y309" i="104"/>
  <c r="E335" i="104"/>
  <c r="Y310" i="104"/>
  <c r="Y312" i="104"/>
  <c r="Y308" i="104"/>
  <c r="AG311" i="104"/>
  <c r="Y313" i="104"/>
  <c r="U272" i="101"/>
  <c r="U271" i="101"/>
  <c r="U273" i="101" s="1"/>
  <c r="O314" i="104"/>
  <c r="O317" i="104" s="1"/>
  <c r="O313" i="104"/>
  <c r="O316" i="104" s="1"/>
  <c r="H221" i="104"/>
  <c r="F35" i="104" s="1"/>
  <c r="V273" i="102"/>
  <c r="W273" i="102" s="1"/>
  <c r="V264" i="102"/>
  <c r="V268" i="102"/>
  <c r="W268" i="102" s="1"/>
  <c r="V270" i="102"/>
  <c r="W270" i="102" s="1"/>
  <c r="V272" i="102"/>
  <c r="W272" i="102" s="1"/>
  <c r="V266" i="102"/>
  <c r="W266" i="102" s="1"/>
  <c r="V269" i="102"/>
  <c r="W269" i="102" s="1"/>
  <c r="V271" i="102"/>
  <c r="W271" i="102" s="1"/>
  <c r="V265" i="102"/>
  <c r="W265" i="102" s="1"/>
  <c r="V274" i="102"/>
  <c r="W274" i="102" s="1"/>
  <c r="V267" i="102"/>
  <c r="W267" i="102" s="1"/>
  <c r="P270" i="102"/>
  <c r="Q270" i="102" s="1"/>
  <c r="P267" i="102"/>
  <c r="Q267" i="102" s="1"/>
  <c r="P265" i="102"/>
  <c r="Q265" i="102" s="1"/>
  <c r="P274" i="102"/>
  <c r="Q274" i="102" s="1"/>
  <c r="P269" i="102"/>
  <c r="Q269" i="102" s="1"/>
  <c r="P271" i="102"/>
  <c r="Q271" i="102" s="1"/>
  <c r="P268" i="102"/>
  <c r="Q268" i="102" s="1"/>
  <c r="P273" i="102"/>
  <c r="Q273" i="102" s="1"/>
  <c r="P272" i="102"/>
  <c r="Q272" i="102" s="1"/>
  <c r="P264" i="102"/>
  <c r="P266" i="102"/>
  <c r="Q266" i="102" s="1"/>
  <c r="C261" i="105"/>
  <c r="C260" i="105"/>
  <c r="C264" i="105"/>
  <c r="C259" i="105"/>
  <c r="C262" i="105"/>
  <c r="C263" i="105"/>
  <c r="Y261" i="104"/>
  <c r="Y259" i="104"/>
  <c r="E286" i="104"/>
  <c r="AG262" i="104"/>
  <c r="Y264" i="104"/>
  <c r="Y260" i="104"/>
  <c r="Y263" i="104"/>
  <c r="Y262" i="104"/>
  <c r="C260" i="104"/>
  <c r="C262" i="104"/>
  <c r="C259" i="104"/>
  <c r="C264" i="104"/>
  <c r="C261" i="104"/>
  <c r="C263" i="104"/>
  <c r="H223" i="104"/>
  <c r="F37" i="104" s="1"/>
  <c r="Y272" i="101"/>
  <c r="Y267" i="101"/>
  <c r="E291" i="101"/>
  <c r="Y264" i="101"/>
  <c r="Y270" i="101"/>
  <c r="Y269" i="101"/>
  <c r="Y273" i="101"/>
  <c r="Y266" i="101"/>
  <c r="AG267" i="101"/>
  <c r="Y274" i="101"/>
  <c r="Y265" i="101"/>
  <c r="Y268" i="101"/>
  <c r="Y271" i="101"/>
  <c r="AA314" i="105"/>
  <c r="AA317" i="105" s="1"/>
  <c r="AA313" i="105"/>
  <c r="AA316" i="105" s="1"/>
  <c r="H227" i="101"/>
  <c r="F41" i="101" s="1"/>
  <c r="F271" i="102"/>
  <c r="F273" i="102" s="1"/>
  <c r="F272" i="102"/>
  <c r="AA319" i="102"/>
  <c r="AA322" i="102" s="1"/>
  <c r="AA318" i="102"/>
  <c r="AA321" i="102" s="1"/>
  <c r="H222" i="104"/>
  <c r="F36" i="104" s="1"/>
  <c r="O266" i="104"/>
  <c r="O268" i="104" s="1"/>
  <c r="O267" i="104"/>
  <c r="H222" i="105"/>
  <c r="F36" i="105" s="1"/>
  <c r="C316" i="101"/>
  <c r="C319" i="101"/>
  <c r="C320" i="101"/>
  <c r="C318" i="101"/>
  <c r="C323" i="101"/>
  <c r="C315" i="101"/>
  <c r="C313" i="101"/>
  <c r="C317" i="101"/>
  <c r="C321" i="101"/>
  <c r="C314" i="101"/>
  <c r="C322" i="101"/>
  <c r="C308" i="105"/>
  <c r="C310" i="105"/>
  <c r="C313" i="105"/>
  <c r="C309" i="105"/>
  <c r="C311" i="105"/>
  <c r="C312" i="105"/>
  <c r="C311" i="104"/>
  <c r="C309" i="104"/>
  <c r="C308" i="104"/>
  <c r="C310" i="104"/>
  <c r="C313" i="104"/>
  <c r="C312" i="104"/>
  <c r="F100" i="61"/>
  <c r="F103" i="61" s="1"/>
  <c r="F181" i="61" s="1"/>
  <c r="G49" i="61"/>
  <c r="P323" i="102"/>
  <c r="Q323" i="102" s="1"/>
  <c r="P321" i="102"/>
  <c r="Q321" i="102" s="1"/>
  <c r="P319" i="102"/>
  <c r="Q319" i="102" s="1"/>
  <c r="P317" i="102"/>
  <c r="Q317" i="102" s="1"/>
  <c r="P318" i="102"/>
  <c r="Q318" i="102" s="1"/>
  <c r="P314" i="102"/>
  <c r="Q314" i="102" s="1"/>
  <c r="O326" i="102" s="1"/>
  <c r="H338" i="102" s="1"/>
  <c r="P322" i="102"/>
  <c r="Q322" i="102" s="1"/>
  <c r="P320" i="102"/>
  <c r="Q320" i="102" s="1"/>
  <c r="P313" i="102"/>
  <c r="P316" i="102"/>
  <c r="Q316" i="102" s="1"/>
  <c r="P315" i="102"/>
  <c r="Q315" i="102" s="1"/>
  <c r="E151" i="61"/>
  <c r="D155" i="61"/>
  <c r="D157" i="61" s="1"/>
  <c r="D182" i="61" s="1"/>
  <c r="D184" i="61" s="1"/>
  <c r="H229" i="101"/>
  <c r="F43" i="101" s="1"/>
  <c r="AA272" i="102"/>
  <c r="AA271" i="102"/>
  <c r="AA273" i="102" s="1"/>
  <c r="O318" i="101"/>
  <c r="O321" i="101" s="1"/>
  <c r="O319" i="101"/>
  <c r="O322" i="101" s="1"/>
  <c r="H226" i="101"/>
  <c r="F40" i="101" s="1"/>
  <c r="H224" i="104"/>
  <c r="F38" i="104" s="1"/>
  <c r="U314" i="104"/>
  <c r="U317" i="104" s="1"/>
  <c r="U313" i="104"/>
  <c r="U316" i="104" s="1"/>
  <c r="H224" i="105"/>
  <c r="F38" i="105" s="1"/>
  <c r="V319" i="102"/>
  <c r="W319" i="102" s="1"/>
  <c r="V316" i="102"/>
  <c r="W316" i="102" s="1"/>
  <c r="V313" i="102"/>
  <c r="V320" i="102"/>
  <c r="W320" i="102" s="1"/>
  <c r="V323" i="102"/>
  <c r="W323" i="102" s="1"/>
  <c r="V317" i="102"/>
  <c r="W317" i="102" s="1"/>
  <c r="V318" i="102"/>
  <c r="W318" i="102" s="1"/>
  <c r="V314" i="102"/>
  <c r="W314" i="102" s="1"/>
  <c r="V321" i="102"/>
  <c r="W321" i="102" s="1"/>
  <c r="V315" i="102"/>
  <c r="W315" i="102" s="1"/>
  <c r="V322" i="102"/>
  <c r="W322" i="102" s="1"/>
  <c r="AE263" i="105"/>
  <c r="E287" i="105"/>
  <c r="AE260" i="105"/>
  <c r="AE261" i="105"/>
  <c r="AE264" i="105"/>
  <c r="AE262" i="105"/>
  <c r="AE259" i="105"/>
  <c r="AM262" i="105"/>
  <c r="H223" i="105"/>
  <c r="F37" i="105" s="1"/>
  <c r="F319" i="102"/>
  <c r="F322" i="102" s="1"/>
  <c r="F318" i="102"/>
  <c r="F321" i="102" s="1"/>
  <c r="U267" i="104"/>
  <c r="U266" i="104"/>
  <c r="U268" i="104" s="1"/>
  <c r="AE267" i="102"/>
  <c r="E292" i="102"/>
  <c r="AE264" i="102"/>
  <c r="AE271" i="102"/>
  <c r="AM267" i="102"/>
  <c r="AE270" i="102"/>
  <c r="AE266" i="102"/>
  <c r="AE272" i="102"/>
  <c r="AE274" i="102"/>
  <c r="AE269" i="102"/>
  <c r="AE268" i="102"/>
  <c r="AE265" i="102"/>
  <c r="AE273" i="102"/>
  <c r="H228" i="101"/>
  <c r="F42" i="101" s="1"/>
  <c r="Y317" i="101"/>
  <c r="Y322" i="101"/>
  <c r="Y320" i="101"/>
  <c r="Y318" i="101"/>
  <c r="E340" i="101"/>
  <c r="Y319" i="101"/>
  <c r="Y315" i="101"/>
  <c r="AG316" i="101"/>
  <c r="Y314" i="101"/>
  <c r="Y316" i="101"/>
  <c r="Y313" i="101"/>
  <c r="Y323" i="101"/>
  <c r="Y321" i="101"/>
  <c r="E36" i="104"/>
  <c r="N191" i="104"/>
  <c r="V312" i="104" l="1"/>
  <c r="W312" i="104" s="1"/>
  <c r="V310" i="104"/>
  <c r="W310" i="104" s="1"/>
  <c r="V309" i="104"/>
  <c r="W309" i="104" s="1"/>
  <c r="V308" i="104"/>
  <c r="V313" i="104"/>
  <c r="W313" i="104" s="1"/>
  <c r="V311" i="104"/>
  <c r="W311" i="104" s="1"/>
  <c r="E287" i="104"/>
  <c r="AM262" i="104"/>
  <c r="AE263" i="104"/>
  <c r="AE262" i="104"/>
  <c r="AE259" i="104"/>
  <c r="AE261" i="104"/>
  <c r="AE260" i="104"/>
  <c r="AE264" i="104"/>
  <c r="D188" i="61"/>
  <c r="D195" i="61" s="1"/>
  <c r="D194" i="61"/>
  <c r="F319" i="101"/>
  <c r="F322" i="101" s="1"/>
  <c r="F318" i="101"/>
  <c r="F321" i="101" s="1"/>
  <c r="P262" i="104"/>
  <c r="Q262" i="104" s="1"/>
  <c r="P261" i="104"/>
  <c r="Q261" i="104" s="1"/>
  <c r="P264" i="104"/>
  <c r="Q264" i="104" s="1"/>
  <c r="P263" i="104"/>
  <c r="Q263" i="104" s="1"/>
  <c r="P260" i="104"/>
  <c r="Q260" i="104" s="1"/>
  <c r="O272" i="104" s="1"/>
  <c r="H284" i="104" s="1"/>
  <c r="P259" i="104"/>
  <c r="AB311" i="105"/>
  <c r="AC311" i="105" s="1"/>
  <c r="AB308" i="105"/>
  <c r="AB309" i="105"/>
  <c r="AC309" i="105" s="1"/>
  <c r="AB312" i="105"/>
  <c r="AC312" i="105" s="1"/>
  <c r="AB310" i="105"/>
  <c r="AC310" i="105" s="1"/>
  <c r="AB313" i="105"/>
  <c r="AC313" i="105" s="1"/>
  <c r="V319" i="101"/>
  <c r="W319" i="101" s="1"/>
  <c r="V315" i="101"/>
  <c r="W315" i="101" s="1"/>
  <c r="V317" i="101"/>
  <c r="W317" i="101" s="1"/>
  <c r="V321" i="101"/>
  <c r="W321" i="101" s="1"/>
  <c r="V314" i="101"/>
  <c r="W314" i="101" s="1"/>
  <c r="V323" i="101"/>
  <c r="W323" i="101" s="1"/>
  <c r="V316" i="101"/>
  <c r="W316" i="101" s="1"/>
  <c r="V322" i="101"/>
  <c r="W322" i="101" s="1"/>
  <c r="V318" i="101"/>
  <c r="W318" i="101" s="1"/>
  <c r="V320" i="101"/>
  <c r="W320" i="101" s="1"/>
  <c r="V313" i="101"/>
  <c r="F271" i="101"/>
  <c r="F273" i="101" s="1"/>
  <c r="F272" i="101"/>
  <c r="U321" i="105"/>
  <c r="H334" i="105" s="1"/>
  <c r="V263" i="104"/>
  <c r="W263" i="104" s="1"/>
  <c r="V262" i="104"/>
  <c r="W262" i="104" s="1"/>
  <c r="V259" i="104"/>
  <c r="V264" i="104"/>
  <c r="W264" i="104" s="1"/>
  <c r="V260" i="104"/>
  <c r="W260" i="104" s="1"/>
  <c r="V261" i="104"/>
  <c r="W261" i="104" s="1"/>
  <c r="F151" i="61"/>
  <c r="E155" i="61"/>
  <c r="E157" i="61" s="1"/>
  <c r="E182" i="61" s="1"/>
  <c r="E184" i="61" s="1"/>
  <c r="AA267" i="104"/>
  <c r="AA266" i="104"/>
  <c r="AA268" i="104" s="1"/>
  <c r="V263" i="102"/>
  <c r="U275" i="102" s="1"/>
  <c r="F290" i="102" s="1"/>
  <c r="W264" i="102"/>
  <c r="U276" i="102" s="1"/>
  <c r="G290" i="102" s="1"/>
  <c r="AK261" i="105"/>
  <c r="AK259" i="105"/>
  <c r="AS262" i="105"/>
  <c r="AK264" i="105"/>
  <c r="AK263" i="105"/>
  <c r="AK262" i="105"/>
  <c r="AK260" i="105"/>
  <c r="E288" i="105"/>
  <c r="P309" i="105"/>
  <c r="Q309" i="105" s="1"/>
  <c r="O321" i="105" s="1"/>
  <c r="H333" i="105" s="1"/>
  <c r="P312" i="105"/>
  <c r="Q312" i="105" s="1"/>
  <c r="P310" i="105"/>
  <c r="Q310" i="105" s="1"/>
  <c r="P313" i="105"/>
  <c r="Q313" i="105" s="1"/>
  <c r="P308" i="105"/>
  <c r="P311" i="105"/>
  <c r="Q311" i="105" s="1"/>
  <c r="AA318" i="101"/>
  <c r="AA321" i="101" s="1"/>
  <c r="AA319" i="101"/>
  <c r="AA322" i="101" s="1"/>
  <c r="P265" i="101"/>
  <c r="Q265" i="101" s="1"/>
  <c r="P271" i="101"/>
  <c r="Q271" i="101" s="1"/>
  <c r="P267" i="101"/>
  <c r="Q267" i="101" s="1"/>
  <c r="P272" i="101"/>
  <c r="Q272" i="101" s="1"/>
  <c r="P274" i="101"/>
  <c r="Q274" i="101" s="1"/>
  <c r="P268" i="101"/>
  <c r="Q268" i="101" s="1"/>
  <c r="P266" i="101"/>
  <c r="Q266" i="101" s="1"/>
  <c r="P264" i="101"/>
  <c r="P270" i="101"/>
  <c r="Q270" i="101" s="1"/>
  <c r="P269" i="101"/>
  <c r="Q269" i="101" s="1"/>
  <c r="P273" i="101"/>
  <c r="Q273" i="101" s="1"/>
  <c r="AK267" i="102"/>
  <c r="AK265" i="102"/>
  <c r="AK274" i="102"/>
  <c r="AK269" i="102"/>
  <c r="AK272" i="102"/>
  <c r="AS267" i="102"/>
  <c r="AK268" i="102"/>
  <c r="AK264" i="102"/>
  <c r="E293" i="102"/>
  <c r="AK271" i="102"/>
  <c r="AK266" i="102"/>
  <c r="AK273" i="102"/>
  <c r="AK270" i="102"/>
  <c r="AB315" i="102"/>
  <c r="AC315" i="102" s="1"/>
  <c r="AB318" i="102"/>
  <c r="AC318" i="102" s="1"/>
  <c r="AB317" i="102"/>
  <c r="AC317" i="102" s="1"/>
  <c r="AB323" i="102"/>
  <c r="AC323" i="102" s="1"/>
  <c r="AB313" i="102"/>
  <c r="AB320" i="102"/>
  <c r="AC320" i="102" s="1"/>
  <c r="AB314" i="102"/>
  <c r="AC314" i="102" s="1"/>
  <c r="AB319" i="102"/>
  <c r="AC319" i="102" s="1"/>
  <c r="AB316" i="102"/>
  <c r="AC316" i="102" s="1"/>
  <c r="AB322" i="102"/>
  <c r="AC322" i="102" s="1"/>
  <c r="AB321" i="102"/>
  <c r="AC321" i="102" s="1"/>
  <c r="AG313" i="105"/>
  <c r="AG316" i="105" s="1"/>
  <c r="AG314" i="105"/>
  <c r="AG317" i="105" s="1"/>
  <c r="W308" i="105"/>
  <c r="U320" i="105" s="1"/>
  <c r="G334" i="105" s="1"/>
  <c r="V307" i="105"/>
  <c r="U319" i="105" s="1"/>
  <c r="F334" i="105" s="1"/>
  <c r="AE323" i="101"/>
  <c r="AE317" i="101"/>
  <c r="AM316" i="101"/>
  <c r="AE313" i="101"/>
  <c r="AE316" i="101"/>
  <c r="AE322" i="101"/>
  <c r="AE319" i="101"/>
  <c r="E341" i="101"/>
  <c r="AE314" i="101"/>
  <c r="AE321" i="101"/>
  <c r="AE318" i="101"/>
  <c r="AE315" i="101"/>
  <c r="AE320" i="101"/>
  <c r="P319" i="101"/>
  <c r="Q319" i="101" s="1"/>
  <c r="P314" i="101"/>
  <c r="Q314" i="101" s="1"/>
  <c r="P316" i="101"/>
  <c r="Q316" i="101" s="1"/>
  <c r="P322" i="101"/>
  <c r="Q322" i="101" s="1"/>
  <c r="P318" i="101"/>
  <c r="Q318" i="101" s="1"/>
  <c r="P323" i="101"/>
  <c r="Q323" i="101" s="1"/>
  <c r="P317" i="101"/>
  <c r="Q317" i="101" s="1"/>
  <c r="P313" i="101"/>
  <c r="P315" i="101"/>
  <c r="Q315" i="101" s="1"/>
  <c r="P321" i="101"/>
  <c r="Q321" i="101" s="1"/>
  <c r="P320" i="101"/>
  <c r="Q320" i="101" s="1"/>
  <c r="Q313" i="102"/>
  <c r="O325" i="102" s="1"/>
  <c r="G338" i="102" s="1"/>
  <c r="P312" i="102"/>
  <c r="O324" i="102" s="1"/>
  <c r="F338" i="102" s="1"/>
  <c r="AE266" i="101"/>
  <c r="AE264" i="101"/>
  <c r="AE268" i="101"/>
  <c r="AE273" i="101"/>
  <c r="AE269" i="101"/>
  <c r="AE270" i="101"/>
  <c r="AE267" i="101"/>
  <c r="AE274" i="101"/>
  <c r="AE272" i="101"/>
  <c r="AM267" i="101"/>
  <c r="E292" i="101"/>
  <c r="AE265" i="101"/>
  <c r="AE271" i="101"/>
  <c r="P312" i="104"/>
  <c r="Q312" i="104" s="1"/>
  <c r="P308" i="104"/>
  <c r="P309" i="104"/>
  <c r="Q309" i="104" s="1"/>
  <c r="P313" i="104"/>
  <c r="Q313" i="104" s="1"/>
  <c r="P311" i="104"/>
  <c r="Q311" i="104" s="1"/>
  <c r="P310" i="104"/>
  <c r="Q310" i="104" s="1"/>
  <c r="AM311" i="104"/>
  <c r="AE310" i="104"/>
  <c r="E336" i="104"/>
  <c r="AE311" i="104"/>
  <c r="AE308" i="104"/>
  <c r="AE309" i="104"/>
  <c r="AE312" i="104"/>
  <c r="AE313" i="104"/>
  <c r="AG318" i="102"/>
  <c r="AG321" i="102" s="1"/>
  <c r="AG319" i="102"/>
  <c r="AG322" i="102" s="1"/>
  <c r="AG266" i="105"/>
  <c r="AG268" i="105" s="1"/>
  <c r="AG267" i="105"/>
  <c r="F314" i="104"/>
  <c r="F317" i="104" s="1"/>
  <c r="F313" i="104"/>
  <c r="F316" i="104" s="1"/>
  <c r="U277" i="102"/>
  <c r="H290" i="102" s="1"/>
  <c r="U272" i="105"/>
  <c r="H285" i="105" s="1"/>
  <c r="AG272" i="102"/>
  <c r="AG271" i="102"/>
  <c r="AG273" i="102" s="1"/>
  <c r="G100" i="61"/>
  <c r="G103" i="61" s="1"/>
  <c r="G181" i="61" s="1"/>
  <c r="H49" i="61"/>
  <c r="I290" i="102"/>
  <c r="G18" i="102" s="1"/>
  <c r="I298" i="102"/>
  <c r="G26" i="102" s="1"/>
  <c r="G27" i="61" s="1"/>
  <c r="I294" i="102"/>
  <c r="G22" i="102" s="1"/>
  <c r="B291" i="102"/>
  <c r="B305" i="102"/>
  <c r="B303" i="102"/>
  <c r="I273" i="102"/>
  <c r="I287" i="102"/>
  <c r="G15" i="102" s="1"/>
  <c r="B309" i="102"/>
  <c r="B302" i="102"/>
  <c r="I268" i="102"/>
  <c r="I306" i="102"/>
  <c r="G34" i="102" s="1"/>
  <c r="I308" i="102"/>
  <c r="G36" i="102" s="1"/>
  <c r="I27" i="61" s="1"/>
  <c r="B289" i="102"/>
  <c r="B292" i="102"/>
  <c r="B295" i="102"/>
  <c r="I267" i="102"/>
  <c r="B297" i="102"/>
  <c r="I266" i="102"/>
  <c r="B298" i="102"/>
  <c r="I302" i="102"/>
  <c r="G30" i="102" s="1"/>
  <c r="I288" i="102"/>
  <c r="G16" i="102" s="1"/>
  <c r="E27" i="61" s="1"/>
  <c r="B308" i="102"/>
  <c r="B306" i="102"/>
  <c r="I264" i="102"/>
  <c r="I295" i="102"/>
  <c r="G23" i="102" s="1"/>
  <c r="I300" i="102"/>
  <c r="G28" i="102" s="1"/>
  <c r="I272" i="102"/>
  <c r="I307" i="102"/>
  <c r="G35" i="102" s="1"/>
  <c r="I296" i="102"/>
  <c r="G24" i="102" s="1"/>
  <c r="I297" i="102"/>
  <c r="G25" i="102" s="1"/>
  <c r="B307" i="102"/>
  <c r="I293" i="102"/>
  <c r="G21" i="102" s="1"/>
  <c r="F27" i="61" s="1"/>
  <c r="B296" i="102"/>
  <c r="B288" i="102"/>
  <c r="I304" i="102"/>
  <c r="G32" i="102" s="1"/>
  <c r="B287" i="102"/>
  <c r="I270" i="102"/>
  <c r="B294" i="102"/>
  <c r="I303" i="102"/>
  <c r="G31" i="102" s="1"/>
  <c r="H27" i="61" s="1"/>
  <c r="B300" i="102"/>
  <c r="I309" i="102"/>
  <c r="G37" i="102" s="1"/>
  <c r="B290" i="102"/>
  <c r="I271" i="102"/>
  <c r="I299" i="102"/>
  <c r="G27" i="102" s="1"/>
  <c r="B304" i="102"/>
  <c r="I265" i="102"/>
  <c r="I289" i="102"/>
  <c r="G17" i="102" s="1"/>
  <c r="I269" i="102"/>
  <c r="I301" i="102"/>
  <c r="G29" i="102" s="1"/>
  <c r="B301" i="102"/>
  <c r="I274" i="102"/>
  <c r="I292" i="102"/>
  <c r="G20" i="102" s="1"/>
  <c r="B299" i="102"/>
  <c r="I291" i="102"/>
  <c r="G19" i="102" s="1"/>
  <c r="B293" i="102"/>
  <c r="I305" i="102"/>
  <c r="G33" i="102" s="1"/>
  <c r="O277" i="102"/>
  <c r="H289" i="102" s="1"/>
  <c r="P264" i="105"/>
  <c r="Q264" i="105" s="1"/>
  <c r="P259" i="105"/>
  <c r="P262" i="105"/>
  <c r="Q262" i="105" s="1"/>
  <c r="P261" i="105"/>
  <c r="Q261" i="105" s="1"/>
  <c r="P263" i="105"/>
  <c r="Q263" i="105" s="1"/>
  <c r="P260" i="105"/>
  <c r="Q260" i="105" s="1"/>
  <c r="O272" i="105" s="1"/>
  <c r="H284" i="105" s="1"/>
  <c r="AB259" i="105"/>
  <c r="AB261" i="105"/>
  <c r="AC261" i="105" s="1"/>
  <c r="AB264" i="105"/>
  <c r="AC264" i="105" s="1"/>
  <c r="AB263" i="105"/>
  <c r="AC263" i="105" s="1"/>
  <c r="AB260" i="105"/>
  <c r="AC260" i="105" s="1"/>
  <c r="AB262" i="105"/>
  <c r="AC262" i="105" s="1"/>
  <c r="V265" i="101"/>
  <c r="W265" i="101" s="1"/>
  <c r="V272" i="101"/>
  <c r="W272" i="101" s="1"/>
  <c r="V264" i="101"/>
  <c r="V273" i="101"/>
  <c r="W273" i="101" s="1"/>
  <c r="V266" i="101"/>
  <c r="W266" i="101" s="1"/>
  <c r="V268" i="101"/>
  <c r="W268" i="101" s="1"/>
  <c r="V269" i="101"/>
  <c r="W269" i="101" s="1"/>
  <c r="V267" i="101"/>
  <c r="W267" i="101" s="1"/>
  <c r="V271" i="101"/>
  <c r="W271" i="101" s="1"/>
  <c r="V274" i="101"/>
  <c r="W274" i="101" s="1"/>
  <c r="V270" i="101"/>
  <c r="W270" i="101" s="1"/>
  <c r="I348" i="102"/>
  <c r="H27" i="102" s="1"/>
  <c r="B343" i="102"/>
  <c r="I313" i="102"/>
  <c r="I344" i="102"/>
  <c r="H23" i="102" s="1"/>
  <c r="B344" i="102"/>
  <c r="B354" i="102"/>
  <c r="B350" i="102"/>
  <c r="B355" i="102"/>
  <c r="I350" i="102"/>
  <c r="H29" i="102" s="1"/>
  <c r="B358" i="102"/>
  <c r="I318" i="102"/>
  <c r="I355" i="102"/>
  <c r="H34" i="102" s="1"/>
  <c r="I351" i="102"/>
  <c r="H30" i="102" s="1"/>
  <c r="I342" i="102"/>
  <c r="H21" i="102" s="1"/>
  <c r="F28" i="61" s="1"/>
  <c r="I338" i="102"/>
  <c r="H17" i="102" s="1"/>
  <c r="I337" i="102"/>
  <c r="H16" i="102" s="1"/>
  <c r="E28" i="61" s="1"/>
  <c r="B337" i="102"/>
  <c r="I346" i="102"/>
  <c r="H25" i="102" s="1"/>
  <c r="B340" i="102"/>
  <c r="I339" i="102"/>
  <c r="H18" i="102" s="1"/>
  <c r="B341" i="102"/>
  <c r="I317" i="102"/>
  <c r="I314" i="102"/>
  <c r="B357" i="102"/>
  <c r="B347" i="102"/>
  <c r="I321" i="102"/>
  <c r="B338" i="102"/>
  <c r="B353" i="102"/>
  <c r="B352" i="102"/>
  <c r="I353" i="102"/>
  <c r="H32" i="102" s="1"/>
  <c r="B336" i="102"/>
  <c r="I316" i="102"/>
  <c r="B342" i="102"/>
  <c r="B351" i="102"/>
  <c r="I322" i="102"/>
  <c r="I354" i="102"/>
  <c r="H33" i="102" s="1"/>
  <c r="I340" i="102"/>
  <c r="H19" i="102" s="1"/>
  <c r="I323" i="102"/>
  <c r="I356" i="102"/>
  <c r="H35" i="102" s="1"/>
  <c r="I352" i="102"/>
  <c r="H31" i="102" s="1"/>
  <c r="H28" i="61" s="1"/>
  <c r="I357" i="102"/>
  <c r="H36" i="102" s="1"/>
  <c r="I28" i="61" s="1"/>
  <c r="B348" i="102"/>
  <c r="I343" i="102"/>
  <c r="H22" i="102" s="1"/>
  <c r="I315" i="102"/>
  <c r="B339" i="102"/>
  <c r="B349" i="102"/>
  <c r="I358" i="102"/>
  <c r="H37" i="102" s="1"/>
  <c r="I320" i="102"/>
  <c r="I341" i="102"/>
  <c r="H20" i="102" s="1"/>
  <c r="I319" i="102"/>
  <c r="I345" i="102"/>
  <c r="H24" i="102" s="1"/>
  <c r="B345" i="102"/>
  <c r="I349" i="102"/>
  <c r="H28" i="102" s="1"/>
  <c r="B356" i="102"/>
  <c r="I347" i="102"/>
  <c r="H26" i="102" s="1"/>
  <c r="G28" i="61" s="1"/>
  <c r="B346" i="102"/>
  <c r="I336" i="102"/>
  <c r="H15" i="102" s="1"/>
  <c r="F314" i="105"/>
  <c r="F317" i="105" s="1"/>
  <c r="F313" i="105"/>
  <c r="F316" i="105" s="1"/>
  <c r="F266" i="104"/>
  <c r="F268" i="104" s="1"/>
  <c r="F267" i="104"/>
  <c r="F267" i="105"/>
  <c r="F266" i="105"/>
  <c r="F268" i="105" s="1"/>
  <c r="AK313" i="105"/>
  <c r="E337" i="105"/>
  <c r="AS311" i="105"/>
  <c r="AK309" i="105"/>
  <c r="AK308" i="105"/>
  <c r="AK311" i="105"/>
  <c r="AK312" i="105"/>
  <c r="AK310" i="105"/>
  <c r="V312" i="102"/>
  <c r="U324" i="102" s="1"/>
  <c r="F339" i="102" s="1"/>
  <c r="W313" i="102"/>
  <c r="U325" i="102" s="1"/>
  <c r="G339" i="102" s="1"/>
  <c r="U326" i="102"/>
  <c r="H339" i="102" s="1"/>
  <c r="AB272" i="102"/>
  <c r="AC272" i="102" s="1"/>
  <c r="AB267" i="102"/>
  <c r="AC267" i="102" s="1"/>
  <c r="AB270" i="102"/>
  <c r="AC270" i="102" s="1"/>
  <c r="AB273" i="102"/>
  <c r="AC273" i="102" s="1"/>
  <c r="AB266" i="102"/>
  <c r="AC266" i="102" s="1"/>
  <c r="AB268" i="102"/>
  <c r="AC268" i="102" s="1"/>
  <c r="AB264" i="102"/>
  <c r="AB271" i="102"/>
  <c r="AC271" i="102" s="1"/>
  <c r="AB274" i="102"/>
  <c r="AC274" i="102" s="1"/>
  <c r="AB269" i="102"/>
  <c r="AC269" i="102" s="1"/>
  <c r="AB265" i="102"/>
  <c r="AC265" i="102" s="1"/>
  <c r="AA272" i="101"/>
  <c r="AA271" i="101"/>
  <c r="AA273" i="101" s="1"/>
  <c r="Q264" i="102"/>
  <c r="O276" i="102" s="1"/>
  <c r="G289" i="102" s="1"/>
  <c r="P263" i="102"/>
  <c r="O275" i="102" s="1"/>
  <c r="F289" i="102" s="1"/>
  <c r="AA313" i="104"/>
  <c r="AA316" i="104" s="1"/>
  <c r="AA314" i="104"/>
  <c r="AA317" i="104" s="1"/>
  <c r="V258" i="105"/>
  <c r="U270" i="105" s="1"/>
  <c r="F285" i="105" s="1"/>
  <c r="W259" i="105"/>
  <c r="U271" i="105" s="1"/>
  <c r="G285" i="105" s="1"/>
  <c r="E342" i="102"/>
  <c r="AK322" i="102"/>
  <c r="AK313" i="102"/>
  <c r="AK315" i="102"/>
  <c r="AK321" i="102"/>
  <c r="AK317" i="102"/>
  <c r="AK316" i="102"/>
  <c r="AK319" i="102"/>
  <c r="AS316" i="102"/>
  <c r="AK320" i="102"/>
  <c r="AK318" i="102"/>
  <c r="AK323" i="102"/>
  <c r="AK314" i="102"/>
  <c r="W264" i="101" l="1"/>
  <c r="U276" i="101" s="1"/>
  <c r="G290" i="101" s="1"/>
  <c r="V263" i="101"/>
  <c r="U275" i="101" s="1"/>
  <c r="F290" i="101" s="1"/>
  <c r="J269" i="102"/>
  <c r="K269" i="102"/>
  <c r="G9" i="102"/>
  <c r="P263" i="101"/>
  <c r="O275" i="101" s="1"/>
  <c r="F289" i="101" s="1"/>
  <c r="Q264" i="101"/>
  <c r="O276" i="101" s="1"/>
  <c r="G289" i="101" s="1"/>
  <c r="H6" i="102"/>
  <c r="K315" i="102"/>
  <c r="J315" i="102"/>
  <c r="AH318" i="102"/>
  <c r="AI318" i="102" s="1"/>
  <c r="AH319" i="102"/>
  <c r="AI319" i="102" s="1"/>
  <c r="AH321" i="102"/>
  <c r="AI321" i="102" s="1"/>
  <c r="AH323" i="102"/>
  <c r="AI323" i="102" s="1"/>
  <c r="AH322" i="102"/>
  <c r="AI322" i="102" s="1"/>
  <c r="AH313" i="102"/>
  <c r="AH315" i="102"/>
  <c r="AI315" i="102" s="1"/>
  <c r="AH317" i="102"/>
  <c r="AI317" i="102" s="1"/>
  <c r="AH314" i="102"/>
  <c r="AI314" i="102" s="1"/>
  <c r="AH316" i="102"/>
  <c r="AI316" i="102" s="1"/>
  <c r="AH320" i="102"/>
  <c r="AI320" i="102" s="1"/>
  <c r="AM266" i="105"/>
  <c r="AM268" i="105" s="1"/>
  <c r="AM267" i="105"/>
  <c r="I355" i="101"/>
  <c r="H34" i="101" s="1"/>
  <c r="I316" i="101"/>
  <c r="I341" i="101"/>
  <c r="H20" i="101" s="1"/>
  <c r="I352" i="101"/>
  <c r="H31" i="101" s="1"/>
  <c r="I318" i="101"/>
  <c r="I339" i="101"/>
  <c r="H18" i="101" s="1"/>
  <c r="B355" i="101"/>
  <c r="I350" i="101"/>
  <c r="H29" i="101" s="1"/>
  <c r="I349" i="101"/>
  <c r="H28" i="101" s="1"/>
  <c r="I323" i="101"/>
  <c r="I313" i="101"/>
  <c r="I317" i="101"/>
  <c r="B356" i="101"/>
  <c r="B343" i="101"/>
  <c r="I347" i="101"/>
  <c r="H26" i="101" s="1"/>
  <c r="B350" i="101"/>
  <c r="B338" i="101"/>
  <c r="B351" i="101"/>
  <c r="B345" i="101"/>
  <c r="I315" i="101"/>
  <c r="B358" i="101"/>
  <c r="I358" i="101"/>
  <c r="H37" i="101" s="1"/>
  <c r="B357" i="101"/>
  <c r="B339" i="101"/>
  <c r="B342" i="101"/>
  <c r="B347" i="101"/>
  <c r="I314" i="101"/>
  <c r="I320" i="101"/>
  <c r="I340" i="101"/>
  <c r="H19" i="101" s="1"/>
  <c r="I344" i="101"/>
  <c r="H23" i="101" s="1"/>
  <c r="I356" i="101"/>
  <c r="H35" i="101" s="1"/>
  <c r="B336" i="101"/>
  <c r="B337" i="101"/>
  <c r="I357" i="101"/>
  <c r="H36" i="101" s="1"/>
  <c r="I338" i="101"/>
  <c r="H17" i="101" s="1"/>
  <c r="B346" i="101"/>
  <c r="I321" i="101"/>
  <c r="B349" i="101"/>
  <c r="B341" i="101"/>
  <c r="B344" i="101"/>
  <c r="B352" i="101"/>
  <c r="I346" i="101"/>
  <c r="H25" i="101" s="1"/>
  <c r="I345" i="101"/>
  <c r="H24" i="101" s="1"/>
  <c r="I342" i="101"/>
  <c r="H21" i="101" s="1"/>
  <c r="B354" i="101"/>
  <c r="B348" i="101"/>
  <c r="I351" i="101"/>
  <c r="H30" i="101" s="1"/>
  <c r="B353" i="101"/>
  <c r="I354" i="101"/>
  <c r="H33" i="101" s="1"/>
  <c r="I343" i="101"/>
  <c r="H22" i="101" s="1"/>
  <c r="I336" i="101"/>
  <c r="H15" i="101" s="1"/>
  <c r="I348" i="101"/>
  <c r="H27" i="101" s="1"/>
  <c r="I337" i="101"/>
  <c r="H16" i="101" s="1"/>
  <c r="I353" i="101"/>
  <c r="H32" i="101" s="1"/>
  <c r="I319" i="101"/>
  <c r="I322" i="101"/>
  <c r="B340" i="101"/>
  <c r="AK260" i="104"/>
  <c r="AS262" i="104"/>
  <c r="AK264" i="104"/>
  <c r="AK263" i="104"/>
  <c r="AK259" i="104"/>
  <c r="AK262" i="104"/>
  <c r="E288" i="104"/>
  <c r="AK261" i="104"/>
  <c r="AA277" i="102"/>
  <c r="H291" i="102" s="1"/>
  <c r="I336" i="105"/>
  <c r="H15" i="105" s="1"/>
  <c r="B333" i="105"/>
  <c r="B340" i="105"/>
  <c r="B348" i="105"/>
  <c r="I338" i="105"/>
  <c r="H17" i="105" s="1"/>
  <c r="I333" i="105"/>
  <c r="H12" i="105" s="1"/>
  <c r="I337" i="105"/>
  <c r="H16" i="105" s="1"/>
  <c r="F38" i="61" s="1"/>
  <c r="B353" i="105"/>
  <c r="B331" i="105"/>
  <c r="B349" i="105"/>
  <c r="I308" i="105"/>
  <c r="I353" i="105"/>
  <c r="H32" i="105" s="1"/>
  <c r="B346" i="105"/>
  <c r="I342" i="105"/>
  <c r="H21" i="105" s="1"/>
  <c r="G38" i="61" s="1"/>
  <c r="B339" i="105"/>
  <c r="I346" i="105"/>
  <c r="H25" i="105" s="1"/>
  <c r="I311" i="105"/>
  <c r="B345" i="105"/>
  <c r="I348" i="105"/>
  <c r="H27" i="105" s="1"/>
  <c r="I312" i="105"/>
  <c r="I344" i="105"/>
  <c r="H23" i="105" s="1"/>
  <c r="B351" i="105"/>
  <c r="I343" i="105"/>
  <c r="H22" i="105" s="1"/>
  <c r="I339" i="105"/>
  <c r="H18" i="105" s="1"/>
  <c r="B338" i="105"/>
  <c r="B350" i="105"/>
  <c r="B341" i="105"/>
  <c r="B336" i="105"/>
  <c r="I351" i="105"/>
  <c r="H30" i="105" s="1"/>
  <c r="I310" i="105"/>
  <c r="B332" i="105"/>
  <c r="I335" i="105"/>
  <c r="H14" i="105" s="1"/>
  <c r="B352" i="105"/>
  <c r="B335" i="105"/>
  <c r="B342" i="105"/>
  <c r="I331" i="105"/>
  <c r="H10" i="105" s="1"/>
  <c r="I352" i="105"/>
  <c r="H31" i="105" s="1"/>
  <c r="I38" i="61" s="1"/>
  <c r="I334" i="105"/>
  <c r="H13" i="105" s="1"/>
  <c r="I345" i="105"/>
  <c r="H24" i="105" s="1"/>
  <c r="I332" i="105"/>
  <c r="H11" i="105" s="1"/>
  <c r="E38" i="61" s="1"/>
  <c r="I347" i="105"/>
  <c r="H26" i="105" s="1"/>
  <c r="H38" i="61" s="1"/>
  <c r="I341" i="105"/>
  <c r="H20" i="105" s="1"/>
  <c r="B334" i="105"/>
  <c r="B344" i="105"/>
  <c r="I309" i="105"/>
  <c r="B337" i="105"/>
  <c r="I340" i="105"/>
  <c r="H19" i="105" s="1"/>
  <c r="B347" i="105"/>
  <c r="I349" i="105"/>
  <c r="H28" i="105" s="1"/>
  <c r="I350" i="105"/>
  <c r="H29" i="105" s="1"/>
  <c r="B343" i="105"/>
  <c r="I313" i="105"/>
  <c r="H13" i="102"/>
  <c r="K322" i="102"/>
  <c r="J322" i="102"/>
  <c r="H9" i="102"/>
  <c r="J318" i="102"/>
  <c r="K318" i="102"/>
  <c r="I312" i="102"/>
  <c r="G324" i="102" s="1"/>
  <c r="H39" i="102" s="1"/>
  <c r="H4" i="102"/>
  <c r="J313" i="102"/>
  <c r="K313" i="102"/>
  <c r="Q259" i="105"/>
  <c r="O271" i="105" s="1"/>
  <c r="G284" i="105" s="1"/>
  <c r="P258" i="105"/>
  <c r="O270" i="105" s="1"/>
  <c r="F284" i="105" s="1"/>
  <c r="G14" i="102"/>
  <c r="D27" i="61" s="1"/>
  <c r="K274" i="102"/>
  <c r="J274" i="102"/>
  <c r="J271" i="102"/>
  <c r="K271" i="102"/>
  <c r="G11" i="102"/>
  <c r="G12" i="102"/>
  <c r="K272" i="102"/>
  <c r="J272" i="102"/>
  <c r="AM272" i="102"/>
  <c r="AM271" i="102"/>
  <c r="AM273" i="102" s="1"/>
  <c r="U272" i="104"/>
  <c r="H285" i="104" s="1"/>
  <c r="W313" i="101"/>
  <c r="U325" i="101" s="1"/>
  <c r="G339" i="101" s="1"/>
  <c r="V312" i="101"/>
  <c r="U324" i="101" s="1"/>
  <c r="F339" i="101" s="1"/>
  <c r="B352" i="104"/>
  <c r="B331" i="104"/>
  <c r="B351" i="104"/>
  <c r="I333" i="104"/>
  <c r="H12" i="104" s="1"/>
  <c r="E140" i="61" s="1"/>
  <c r="I308" i="104"/>
  <c r="B333" i="104"/>
  <c r="I334" i="104"/>
  <c r="H13" i="104" s="1"/>
  <c r="B353" i="104"/>
  <c r="I350" i="104"/>
  <c r="H29" i="104" s="1"/>
  <c r="I337" i="104"/>
  <c r="H16" i="104" s="1"/>
  <c r="B350" i="104"/>
  <c r="I342" i="104"/>
  <c r="H21" i="104" s="1"/>
  <c r="I347" i="104"/>
  <c r="H26" i="104" s="1"/>
  <c r="B339" i="104"/>
  <c r="I311" i="104"/>
  <c r="I344" i="104"/>
  <c r="H23" i="104" s="1"/>
  <c r="I309" i="104"/>
  <c r="B345" i="104"/>
  <c r="B336" i="104"/>
  <c r="I313" i="104"/>
  <c r="B344" i="104"/>
  <c r="I336" i="104"/>
  <c r="H15" i="104" s="1"/>
  <c r="I332" i="104"/>
  <c r="H11" i="104" s="1"/>
  <c r="B348" i="104"/>
  <c r="B334" i="104"/>
  <c r="I352" i="104"/>
  <c r="H31" i="104" s="1"/>
  <c r="B340" i="104"/>
  <c r="B335" i="104"/>
  <c r="I351" i="104"/>
  <c r="H30" i="104" s="1"/>
  <c r="I343" i="104"/>
  <c r="H22" i="104" s="1"/>
  <c r="G140" i="61" s="1"/>
  <c r="B337" i="104"/>
  <c r="I331" i="104"/>
  <c r="H10" i="104" s="1"/>
  <c r="B347" i="104"/>
  <c r="I353" i="104"/>
  <c r="H32" i="104" s="1"/>
  <c r="I140" i="61" s="1"/>
  <c r="B338" i="104"/>
  <c r="B343" i="104"/>
  <c r="I345" i="104"/>
  <c r="H24" i="104" s="1"/>
  <c r="I340" i="104"/>
  <c r="H19" i="104" s="1"/>
  <c r="I310" i="104"/>
  <c r="I339" i="104"/>
  <c r="H18" i="104" s="1"/>
  <c r="I348" i="104"/>
  <c r="H27" i="104" s="1"/>
  <c r="H140" i="61" s="1"/>
  <c r="B346" i="104"/>
  <c r="I346" i="104"/>
  <c r="H25" i="104" s="1"/>
  <c r="I349" i="104"/>
  <c r="H28" i="104" s="1"/>
  <c r="B349" i="104"/>
  <c r="I312" i="104"/>
  <c r="I341" i="104"/>
  <c r="H20" i="104" s="1"/>
  <c r="B332" i="104"/>
  <c r="I338" i="104"/>
  <c r="H17" i="104" s="1"/>
  <c r="F140" i="61" s="1"/>
  <c r="I335" i="104"/>
  <c r="H14" i="104" s="1"/>
  <c r="B342" i="104"/>
  <c r="B341" i="104"/>
  <c r="H7" i="102"/>
  <c r="J316" i="102"/>
  <c r="K316" i="102"/>
  <c r="G7" i="102"/>
  <c r="K267" i="102"/>
  <c r="J267" i="102"/>
  <c r="AG267" i="104"/>
  <c r="AG266" i="104"/>
  <c r="AG268" i="104" s="1"/>
  <c r="AB274" i="101"/>
  <c r="AC274" i="101" s="1"/>
  <c r="AB270" i="101"/>
  <c r="AC270" i="101" s="1"/>
  <c r="AB273" i="101"/>
  <c r="AC273" i="101" s="1"/>
  <c r="AB271" i="101"/>
  <c r="AC271" i="101" s="1"/>
  <c r="AB272" i="101"/>
  <c r="AC272" i="101" s="1"/>
  <c r="AB266" i="101"/>
  <c r="AC266" i="101" s="1"/>
  <c r="AB268" i="101"/>
  <c r="AC268" i="101" s="1"/>
  <c r="AB265" i="101"/>
  <c r="AC265" i="101" s="1"/>
  <c r="AB267" i="101"/>
  <c r="AC267" i="101" s="1"/>
  <c r="AB264" i="101"/>
  <c r="AB269" i="101"/>
  <c r="AC269" i="101" s="1"/>
  <c r="AA272" i="105"/>
  <c r="H286" i="105" s="1"/>
  <c r="AH273" i="102"/>
  <c r="AI273" i="102" s="1"/>
  <c r="AH266" i="102"/>
  <c r="AI266" i="102" s="1"/>
  <c r="AH264" i="102"/>
  <c r="AH271" i="102"/>
  <c r="AI271" i="102" s="1"/>
  <c r="AH274" i="102"/>
  <c r="AI274" i="102" s="1"/>
  <c r="AH269" i="102"/>
  <c r="AI269" i="102" s="1"/>
  <c r="AH270" i="102"/>
  <c r="AI270" i="102" s="1"/>
  <c r="AH267" i="102"/>
  <c r="AI267" i="102" s="1"/>
  <c r="AH268" i="102"/>
  <c r="AI268" i="102" s="1"/>
  <c r="AH265" i="102"/>
  <c r="AI265" i="102" s="1"/>
  <c r="AH272" i="102"/>
  <c r="AI272" i="102" s="1"/>
  <c r="O326" i="101"/>
  <c r="H338" i="101" s="1"/>
  <c r="AB307" i="105"/>
  <c r="AA319" i="105" s="1"/>
  <c r="F335" i="105" s="1"/>
  <c r="AC308" i="105"/>
  <c r="AA320" i="105" s="1"/>
  <c r="G335" i="105" s="1"/>
  <c r="AY311" i="105"/>
  <c r="E338" i="105"/>
  <c r="AQ311" i="105"/>
  <c r="AQ312" i="105"/>
  <c r="AQ313" i="105"/>
  <c r="AQ310" i="105"/>
  <c r="AQ308" i="105"/>
  <c r="AQ309" i="105"/>
  <c r="AQ330" i="105"/>
  <c r="J319" i="102"/>
  <c r="H10" i="102"/>
  <c r="K319" i="102"/>
  <c r="H12" i="102"/>
  <c r="K321" i="102"/>
  <c r="J321" i="102"/>
  <c r="G6" i="102"/>
  <c r="J266" i="102"/>
  <c r="K266" i="102"/>
  <c r="G8" i="102"/>
  <c r="K268" i="102"/>
  <c r="J268" i="102"/>
  <c r="AG314" i="104"/>
  <c r="AG317" i="104" s="1"/>
  <c r="AG313" i="104"/>
  <c r="AG316" i="104" s="1"/>
  <c r="O321" i="104"/>
  <c r="H333" i="104" s="1"/>
  <c r="Q313" i="101"/>
  <c r="O325" i="101" s="1"/>
  <c r="G338" i="101" s="1"/>
  <c r="P312" i="101"/>
  <c r="O324" i="101" s="1"/>
  <c r="F338" i="101" s="1"/>
  <c r="AA326" i="102"/>
  <c r="H340" i="102" s="1"/>
  <c r="P258" i="104"/>
  <c r="O270" i="104" s="1"/>
  <c r="F284" i="104" s="1"/>
  <c r="Q259" i="104"/>
  <c r="O271" i="104" s="1"/>
  <c r="G284" i="104" s="1"/>
  <c r="Q308" i="104"/>
  <c r="O320" i="104" s="1"/>
  <c r="G333" i="104" s="1"/>
  <c r="P307" i="104"/>
  <c r="O319" i="104" s="1"/>
  <c r="F333" i="104" s="1"/>
  <c r="AG272" i="101"/>
  <c r="AG271" i="101"/>
  <c r="AG273" i="101" s="1"/>
  <c r="V258" i="104"/>
  <c r="U270" i="104" s="1"/>
  <c r="F285" i="104" s="1"/>
  <c r="W259" i="104"/>
  <c r="U271" i="104" s="1"/>
  <c r="G285" i="104" s="1"/>
  <c r="AB311" i="104"/>
  <c r="AC311" i="104" s="1"/>
  <c r="AB309" i="104"/>
  <c r="AC309" i="104" s="1"/>
  <c r="AB313" i="104"/>
  <c r="AC313" i="104" s="1"/>
  <c r="AB312" i="104"/>
  <c r="AC312" i="104" s="1"/>
  <c r="AB310" i="104"/>
  <c r="AC310" i="104" s="1"/>
  <c r="AB308" i="104"/>
  <c r="AB258" i="105"/>
  <c r="AA270" i="105" s="1"/>
  <c r="F286" i="105" s="1"/>
  <c r="AC259" i="105"/>
  <c r="AA271" i="105" s="1"/>
  <c r="G286" i="105" s="1"/>
  <c r="G4" i="102"/>
  <c r="I263" i="102"/>
  <c r="G275" i="102" s="1"/>
  <c r="G39" i="102" s="1"/>
  <c r="J264" i="102"/>
  <c r="K264" i="102"/>
  <c r="W308" i="104"/>
  <c r="U320" i="104" s="1"/>
  <c r="G334" i="104" s="1"/>
  <c r="V307" i="104"/>
  <c r="U319" i="104" s="1"/>
  <c r="F334" i="104" s="1"/>
  <c r="AQ335" i="102"/>
  <c r="AQ314" i="102"/>
  <c r="AQ318" i="102"/>
  <c r="AQ322" i="102"/>
  <c r="AQ319" i="102"/>
  <c r="AQ313" i="102"/>
  <c r="AQ317" i="102"/>
  <c r="AQ315" i="102"/>
  <c r="E343" i="102"/>
  <c r="AY316" i="102"/>
  <c r="AQ323" i="102"/>
  <c r="AQ316" i="102"/>
  <c r="AQ321" i="102"/>
  <c r="AQ320" i="102"/>
  <c r="AC264" i="102"/>
  <c r="AA276" i="102" s="1"/>
  <c r="G291" i="102" s="1"/>
  <c r="AB263" i="102"/>
  <c r="AA275" i="102" s="1"/>
  <c r="F291" i="102" s="1"/>
  <c r="AM313" i="105"/>
  <c r="AM316" i="105" s="1"/>
  <c r="AM314" i="105"/>
  <c r="AM317" i="105" s="1"/>
  <c r="AH262" i="105"/>
  <c r="AI262" i="105" s="1"/>
  <c r="AH259" i="105"/>
  <c r="AH264" i="105"/>
  <c r="AI264" i="105" s="1"/>
  <c r="AH263" i="105"/>
  <c r="AI263" i="105" s="1"/>
  <c r="AH261" i="105"/>
  <c r="AI261" i="105" s="1"/>
  <c r="AH260" i="105"/>
  <c r="AI260" i="105" s="1"/>
  <c r="AG272" i="105" s="1"/>
  <c r="H287" i="105" s="1"/>
  <c r="AH312" i="105"/>
  <c r="AI312" i="105" s="1"/>
  <c r="AH308" i="105"/>
  <c r="AH311" i="105"/>
  <c r="AI311" i="105" s="1"/>
  <c r="AH309" i="105"/>
  <c r="AI309" i="105" s="1"/>
  <c r="AH310" i="105"/>
  <c r="AI310" i="105" s="1"/>
  <c r="AH313" i="105"/>
  <c r="AI313" i="105" s="1"/>
  <c r="AB316" i="101"/>
  <c r="AC316" i="101" s="1"/>
  <c r="AB315" i="101"/>
  <c r="AC315" i="101" s="1"/>
  <c r="AB321" i="101"/>
  <c r="AC321" i="101" s="1"/>
  <c r="AB320" i="101"/>
  <c r="AC320" i="101" s="1"/>
  <c r="AB323" i="101"/>
  <c r="AC323" i="101" s="1"/>
  <c r="AB322" i="101"/>
  <c r="AC322" i="101" s="1"/>
  <c r="AB317" i="101"/>
  <c r="AC317" i="101" s="1"/>
  <c r="AB313" i="101"/>
  <c r="AB314" i="101"/>
  <c r="AC314" i="101" s="1"/>
  <c r="AB318" i="101"/>
  <c r="AC318" i="101" s="1"/>
  <c r="AB319" i="101"/>
  <c r="AC319" i="101" s="1"/>
  <c r="AB260" i="104"/>
  <c r="AC260" i="104" s="1"/>
  <c r="AB262" i="104"/>
  <c r="AC262" i="104" s="1"/>
  <c r="AB259" i="104"/>
  <c r="AB261" i="104"/>
  <c r="AC261" i="104" s="1"/>
  <c r="AB264" i="104"/>
  <c r="AC264" i="104" s="1"/>
  <c r="AB263" i="104"/>
  <c r="AC263" i="104" s="1"/>
  <c r="U321" i="104"/>
  <c r="H334" i="104" s="1"/>
  <c r="AM318" i="102"/>
  <c r="AM321" i="102" s="1"/>
  <c r="AM319" i="102"/>
  <c r="AM322" i="102" s="1"/>
  <c r="I288" i="105"/>
  <c r="G16" i="105" s="1"/>
  <c r="F37" i="61" s="1"/>
  <c r="B298" i="105"/>
  <c r="I302" i="105"/>
  <c r="G30" i="105" s="1"/>
  <c r="B297" i="105"/>
  <c r="B303" i="105"/>
  <c r="B286" i="105"/>
  <c r="I290" i="105"/>
  <c r="G18" i="105" s="1"/>
  <c r="I286" i="105"/>
  <c r="G14" i="105" s="1"/>
  <c r="I263" i="105"/>
  <c r="I289" i="105"/>
  <c r="G17" i="105" s="1"/>
  <c r="B293" i="105"/>
  <c r="B304" i="105"/>
  <c r="I303" i="105"/>
  <c r="G31" i="105" s="1"/>
  <c r="I37" i="61" s="1"/>
  <c r="B300" i="105"/>
  <c r="I283" i="105"/>
  <c r="G11" i="105" s="1"/>
  <c r="E37" i="61" s="1"/>
  <c r="B283" i="105"/>
  <c r="I294" i="105"/>
  <c r="G22" i="105" s="1"/>
  <c r="B299" i="105"/>
  <c r="I285" i="105"/>
  <c r="G13" i="105" s="1"/>
  <c r="I301" i="105"/>
  <c r="G29" i="105" s="1"/>
  <c r="I262" i="105"/>
  <c r="B296" i="105"/>
  <c r="I293" i="105"/>
  <c r="G21" i="105" s="1"/>
  <c r="G37" i="61" s="1"/>
  <c r="I284" i="105"/>
  <c r="G12" i="105" s="1"/>
  <c r="B292" i="105"/>
  <c r="I298" i="105"/>
  <c r="G26" i="105" s="1"/>
  <c r="H37" i="61" s="1"/>
  <c r="I291" i="105"/>
  <c r="G19" i="105" s="1"/>
  <c r="I300" i="105"/>
  <c r="G28" i="105" s="1"/>
  <c r="B285" i="105"/>
  <c r="I297" i="105"/>
  <c r="G25" i="105" s="1"/>
  <c r="B302" i="105"/>
  <c r="B284" i="105"/>
  <c r="I260" i="105"/>
  <c r="B294" i="105"/>
  <c r="I261" i="105"/>
  <c r="B289" i="105"/>
  <c r="B282" i="105"/>
  <c r="I299" i="105"/>
  <c r="G27" i="105" s="1"/>
  <c r="B291" i="105"/>
  <c r="I287" i="105"/>
  <c r="G15" i="105" s="1"/>
  <c r="B301" i="105"/>
  <c r="I259" i="105"/>
  <c r="I304" i="105"/>
  <c r="G32" i="105" s="1"/>
  <c r="B288" i="105"/>
  <c r="I264" i="105"/>
  <c r="I282" i="105"/>
  <c r="G10" i="105" s="1"/>
  <c r="I295" i="105"/>
  <c r="G23" i="105" s="1"/>
  <c r="I292" i="105"/>
  <c r="G20" i="105" s="1"/>
  <c r="B290" i="105"/>
  <c r="B287" i="105"/>
  <c r="I296" i="105"/>
  <c r="G24" i="105" s="1"/>
  <c r="B295" i="105"/>
  <c r="H14" i="102"/>
  <c r="D28" i="61" s="1"/>
  <c r="K323" i="102"/>
  <c r="J323" i="102"/>
  <c r="H8" i="102"/>
  <c r="K317" i="102"/>
  <c r="J317" i="102"/>
  <c r="U277" i="101"/>
  <c r="H290" i="101" s="1"/>
  <c r="G5" i="102"/>
  <c r="J265" i="102"/>
  <c r="G279" i="102" s="1"/>
  <c r="G43" i="102" s="1"/>
  <c r="K265" i="102"/>
  <c r="G277" i="102" s="1"/>
  <c r="G41" i="102" s="1"/>
  <c r="G13" i="102"/>
  <c r="K273" i="102"/>
  <c r="J273" i="102"/>
  <c r="AK310" i="104"/>
  <c r="AK311" i="104"/>
  <c r="AK313" i="104"/>
  <c r="AK309" i="104"/>
  <c r="AK312" i="104"/>
  <c r="AK308" i="104"/>
  <c r="AS311" i="104"/>
  <c r="E337" i="104"/>
  <c r="AG319" i="101"/>
  <c r="AG322" i="101" s="1"/>
  <c r="AG318" i="101"/>
  <c r="AG321" i="101" s="1"/>
  <c r="E194" i="61"/>
  <c r="E188" i="61"/>
  <c r="E195" i="61" s="1"/>
  <c r="AS267" i="101"/>
  <c r="E293" i="101"/>
  <c r="AK272" i="101"/>
  <c r="AK267" i="101"/>
  <c r="AK273" i="101"/>
  <c r="AK269" i="101"/>
  <c r="AK270" i="101"/>
  <c r="AK268" i="101"/>
  <c r="AK265" i="101"/>
  <c r="AK264" i="101"/>
  <c r="AK266" i="101"/>
  <c r="AK274" i="101"/>
  <c r="AK271" i="101"/>
  <c r="AY267" i="102"/>
  <c r="AQ274" i="102"/>
  <c r="AQ273" i="102"/>
  <c r="AQ269" i="102"/>
  <c r="AQ267" i="102"/>
  <c r="AQ266" i="102"/>
  <c r="AQ268" i="102"/>
  <c r="AQ265" i="102"/>
  <c r="AQ264" i="102"/>
  <c r="AQ270" i="102"/>
  <c r="AQ272" i="102"/>
  <c r="AQ271" i="102"/>
  <c r="E294" i="102"/>
  <c r="O277" i="101"/>
  <c r="H289" i="101" s="1"/>
  <c r="J320" i="102"/>
  <c r="H11" i="102"/>
  <c r="K320" i="102"/>
  <c r="AB312" i="102"/>
  <c r="AA324" i="102" s="1"/>
  <c r="F340" i="102" s="1"/>
  <c r="AC313" i="102"/>
  <c r="AA325" i="102" s="1"/>
  <c r="G340" i="102" s="1"/>
  <c r="H5" i="102"/>
  <c r="J314" i="102"/>
  <c r="K314" i="102"/>
  <c r="H100" i="61"/>
  <c r="H103" i="61" s="1"/>
  <c r="H181" i="61" s="1"/>
  <c r="I49" i="61"/>
  <c r="I100" i="61" s="1"/>
  <c r="I103" i="61" s="1"/>
  <c r="I181" i="61" s="1"/>
  <c r="I282" i="104"/>
  <c r="G10" i="104" s="1"/>
  <c r="B290" i="104"/>
  <c r="B303" i="104"/>
  <c r="I300" i="104"/>
  <c r="G28" i="104" s="1"/>
  <c r="B291" i="104"/>
  <c r="I260" i="104"/>
  <c r="I284" i="104"/>
  <c r="G12" i="104" s="1"/>
  <c r="E139" i="61" s="1"/>
  <c r="I288" i="104"/>
  <c r="G16" i="104" s="1"/>
  <c r="B301" i="104"/>
  <c r="B288" i="104"/>
  <c r="B296" i="104"/>
  <c r="B304" i="104"/>
  <c r="B289" i="104"/>
  <c r="I302" i="104"/>
  <c r="G30" i="104" s="1"/>
  <c r="I261" i="104"/>
  <c r="B295" i="104"/>
  <c r="I296" i="104"/>
  <c r="G24" i="104" s="1"/>
  <c r="B293" i="104"/>
  <c r="I299" i="104"/>
  <c r="G27" i="104" s="1"/>
  <c r="H139" i="61" s="1"/>
  <c r="I295" i="104"/>
  <c r="G23" i="104" s="1"/>
  <c r="B287" i="104"/>
  <c r="B283" i="104"/>
  <c r="I293" i="104"/>
  <c r="G21" i="104" s="1"/>
  <c r="I262" i="104"/>
  <c r="B297" i="104"/>
  <c r="I287" i="104"/>
  <c r="G15" i="104" s="1"/>
  <c r="B302" i="104"/>
  <c r="I286" i="104"/>
  <c r="G14" i="104" s="1"/>
  <c r="I301" i="104"/>
  <c r="G29" i="104" s="1"/>
  <c r="I283" i="104"/>
  <c r="G11" i="104" s="1"/>
  <c r="I264" i="104"/>
  <c r="I292" i="104"/>
  <c r="G20" i="104" s="1"/>
  <c r="B299" i="104"/>
  <c r="B292" i="104"/>
  <c r="B285" i="104"/>
  <c r="B286" i="104"/>
  <c r="B284" i="104"/>
  <c r="I298" i="104"/>
  <c r="G26" i="104" s="1"/>
  <c r="I291" i="104"/>
  <c r="G19" i="104" s="1"/>
  <c r="I294" i="104"/>
  <c r="G22" i="104" s="1"/>
  <c r="G139" i="61" s="1"/>
  <c r="I263" i="104"/>
  <c r="B294" i="104"/>
  <c r="I304" i="104"/>
  <c r="G32" i="104" s="1"/>
  <c r="I139" i="61" s="1"/>
  <c r="B300" i="104"/>
  <c r="B298" i="104"/>
  <c r="B282" i="104"/>
  <c r="I297" i="104"/>
  <c r="G25" i="104" s="1"/>
  <c r="I285" i="104"/>
  <c r="G13" i="104" s="1"/>
  <c r="I289" i="104"/>
  <c r="G17" i="104" s="1"/>
  <c r="F139" i="61" s="1"/>
  <c r="I290" i="104"/>
  <c r="G18" i="104" s="1"/>
  <c r="I303" i="104"/>
  <c r="G31" i="104" s="1"/>
  <c r="I259" i="104"/>
  <c r="G10" i="102"/>
  <c r="J270" i="102"/>
  <c r="K270" i="102"/>
  <c r="AK319" i="101"/>
  <c r="AS316" i="101"/>
  <c r="AK321" i="101"/>
  <c r="AK318" i="101"/>
  <c r="AK315" i="101"/>
  <c r="E342" i="101"/>
  <c r="AK313" i="101"/>
  <c r="AK317" i="101"/>
  <c r="AK323" i="101"/>
  <c r="AK316" i="101"/>
  <c r="AK314" i="101"/>
  <c r="AK322" i="101"/>
  <c r="AK320" i="101"/>
  <c r="Q308" i="105"/>
  <c r="O320" i="105" s="1"/>
  <c r="G333" i="105" s="1"/>
  <c r="P307" i="105"/>
  <c r="O319" i="105" s="1"/>
  <c r="F333" i="105" s="1"/>
  <c r="AY262" i="105"/>
  <c r="AQ259" i="105"/>
  <c r="AQ262" i="105"/>
  <c r="E289" i="105"/>
  <c r="AQ261" i="105"/>
  <c r="AQ260" i="105"/>
  <c r="AQ264" i="105"/>
  <c r="AQ263" i="105"/>
  <c r="F155" i="61"/>
  <c r="F157" i="61" s="1"/>
  <c r="F182" i="61" s="1"/>
  <c r="F184" i="61" s="1"/>
  <c r="G151" i="61"/>
  <c r="I299" i="101"/>
  <c r="G27" i="101" s="1"/>
  <c r="I269" i="101"/>
  <c r="I290" i="101"/>
  <c r="G18" i="101" s="1"/>
  <c r="I18" i="101" s="1"/>
  <c r="B294" i="101"/>
  <c r="I270" i="101"/>
  <c r="I306" i="101"/>
  <c r="G34" i="101" s="1"/>
  <c r="I34" i="101" s="1"/>
  <c r="I273" i="101"/>
  <c r="I264" i="101"/>
  <c r="B306" i="101"/>
  <c r="I274" i="101"/>
  <c r="B295" i="101"/>
  <c r="I287" i="101"/>
  <c r="G15" i="101" s="1"/>
  <c r="I15" i="101" s="1"/>
  <c r="B287" i="101"/>
  <c r="I302" i="101"/>
  <c r="G30" i="101" s="1"/>
  <c r="I30" i="101" s="1"/>
  <c r="B293" i="101"/>
  <c r="I265" i="101"/>
  <c r="I288" i="101"/>
  <c r="G16" i="101" s="1"/>
  <c r="I16" i="101" s="1"/>
  <c r="I289" i="101"/>
  <c r="G17" i="101" s="1"/>
  <c r="I271" i="101"/>
  <c r="B303" i="101"/>
  <c r="I267" i="101"/>
  <c r="B288" i="101"/>
  <c r="I291" i="101"/>
  <c r="G19" i="101" s="1"/>
  <c r="I19" i="101" s="1"/>
  <c r="I292" i="101"/>
  <c r="G20" i="101" s="1"/>
  <c r="I20" i="101" s="1"/>
  <c r="I295" i="101"/>
  <c r="G23" i="101" s="1"/>
  <c r="I23" i="101" s="1"/>
  <c r="B309" i="101"/>
  <c r="I301" i="101"/>
  <c r="G29" i="101" s="1"/>
  <c r="I29" i="101" s="1"/>
  <c r="B302" i="101"/>
  <c r="B307" i="101"/>
  <c r="B297" i="101"/>
  <c r="I272" i="101"/>
  <c r="B305" i="101"/>
  <c r="I300" i="101"/>
  <c r="G28" i="101" s="1"/>
  <c r="I28" i="101" s="1"/>
  <c r="I296" i="101"/>
  <c r="G24" i="101" s="1"/>
  <c r="I24" i="101" s="1"/>
  <c r="B308" i="101"/>
  <c r="I304" i="101"/>
  <c r="G32" i="101" s="1"/>
  <c r="I305" i="101"/>
  <c r="G33" i="101" s="1"/>
  <c r="I33" i="101" s="1"/>
  <c r="B300" i="101"/>
  <c r="I266" i="101"/>
  <c r="I308" i="101"/>
  <c r="G36" i="101" s="1"/>
  <c r="I36" i="101" s="1"/>
  <c r="I303" i="101"/>
  <c r="G31" i="101" s="1"/>
  <c r="I31" i="101" s="1"/>
  <c r="B289" i="101"/>
  <c r="B304" i="101"/>
  <c r="I294" i="101"/>
  <c r="G22" i="101" s="1"/>
  <c r="B298" i="101"/>
  <c r="B296" i="101"/>
  <c r="I268" i="101"/>
  <c r="I293" i="101"/>
  <c r="G21" i="101" s="1"/>
  <c r="I21" i="101" s="1"/>
  <c r="I298" i="101"/>
  <c r="G26" i="101" s="1"/>
  <c r="I26" i="101" s="1"/>
  <c r="B291" i="101"/>
  <c r="B299" i="101"/>
  <c r="I309" i="101"/>
  <c r="G37" i="101" s="1"/>
  <c r="B290" i="101"/>
  <c r="I297" i="101"/>
  <c r="G25" i="101" s="1"/>
  <c r="I25" i="101" s="1"/>
  <c r="B292" i="101"/>
  <c r="I307" i="101"/>
  <c r="G35" i="101" s="1"/>
  <c r="I35" i="101" s="1"/>
  <c r="B301" i="101"/>
  <c r="U326" i="101"/>
  <c r="H339" i="101" s="1"/>
  <c r="AA321" i="105"/>
  <c r="H335" i="105" s="1"/>
  <c r="G12" i="101" l="1"/>
  <c r="I12" i="101" s="1"/>
  <c r="K272" i="101"/>
  <c r="J272" i="101"/>
  <c r="G7" i="104"/>
  <c r="J262" i="104"/>
  <c r="K262" i="104"/>
  <c r="I17" i="101"/>
  <c r="E130" i="61"/>
  <c r="G9" i="101"/>
  <c r="I9" i="101" s="1"/>
  <c r="K269" i="101"/>
  <c r="J269" i="101"/>
  <c r="G5" i="105"/>
  <c r="J260" i="105"/>
  <c r="K260" i="105"/>
  <c r="G8" i="105"/>
  <c r="K263" i="105"/>
  <c r="J263" i="105"/>
  <c r="AS319" i="102"/>
  <c r="AS322" i="102" s="1"/>
  <c r="AS318" i="102"/>
  <c r="AS321" i="102" s="1"/>
  <c r="AH261" i="104"/>
  <c r="AI261" i="104" s="1"/>
  <c r="AH262" i="104"/>
  <c r="AI262" i="104" s="1"/>
  <c r="AH259" i="104"/>
  <c r="AH264" i="104"/>
  <c r="AI264" i="104" s="1"/>
  <c r="AH260" i="104"/>
  <c r="AI260" i="104" s="1"/>
  <c r="AG272" i="104" s="1"/>
  <c r="H287" i="104" s="1"/>
  <c r="AH263" i="104"/>
  <c r="AI263" i="104" s="1"/>
  <c r="H7" i="105"/>
  <c r="K311" i="105"/>
  <c r="J311" i="105"/>
  <c r="AI313" i="102"/>
  <c r="AG325" i="102" s="1"/>
  <c r="G341" i="102" s="1"/>
  <c r="AH312" i="102"/>
  <c r="AG324" i="102" s="1"/>
  <c r="F341" i="102" s="1"/>
  <c r="G130" i="61"/>
  <c r="I27" i="101"/>
  <c r="BE262" i="105"/>
  <c r="E290" i="105"/>
  <c r="AW263" i="105"/>
  <c r="AW261" i="105"/>
  <c r="AW259" i="105"/>
  <c r="AW260" i="105"/>
  <c r="AW264" i="105"/>
  <c r="AW262" i="105"/>
  <c r="AA272" i="104"/>
  <c r="H286" i="104" s="1"/>
  <c r="AI308" i="105"/>
  <c r="AG320" i="105" s="1"/>
  <c r="G336" i="105" s="1"/>
  <c r="AH307" i="105"/>
  <c r="AG319" i="105" s="1"/>
  <c r="F336" i="105" s="1"/>
  <c r="G278" i="102"/>
  <c r="G42" i="102" s="1"/>
  <c r="AG277" i="102"/>
  <c r="H292" i="102" s="1"/>
  <c r="H13" i="101"/>
  <c r="J322" i="101"/>
  <c r="K322" i="101"/>
  <c r="AN262" i="105"/>
  <c r="AO262" i="105" s="1"/>
  <c r="AN263" i="105"/>
  <c r="AO263" i="105" s="1"/>
  <c r="AN261" i="105"/>
  <c r="AO261" i="105" s="1"/>
  <c r="AN264" i="105"/>
  <c r="AO264" i="105" s="1"/>
  <c r="AN260" i="105"/>
  <c r="AO260" i="105" s="1"/>
  <c r="AN259" i="105"/>
  <c r="G14" i="101"/>
  <c r="K274" i="101"/>
  <c r="J274" i="101"/>
  <c r="AH323" i="101"/>
  <c r="AI323" i="101" s="1"/>
  <c r="AH314" i="101"/>
  <c r="AI314" i="101" s="1"/>
  <c r="AH322" i="101"/>
  <c r="AI322" i="101" s="1"/>
  <c r="AH319" i="101"/>
  <c r="AI319" i="101" s="1"/>
  <c r="AH313" i="101"/>
  <c r="AH315" i="101"/>
  <c r="AI315" i="101" s="1"/>
  <c r="AH318" i="101"/>
  <c r="AI318" i="101" s="1"/>
  <c r="AH316" i="101"/>
  <c r="AI316" i="101" s="1"/>
  <c r="AH320" i="101"/>
  <c r="AI320" i="101" s="1"/>
  <c r="AH321" i="101"/>
  <c r="AI321" i="101" s="1"/>
  <c r="AH317" i="101"/>
  <c r="AI317" i="101" s="1"/>
  <c r="G276" i="102"/>
  <c r="G40" i="102" s="1"/>
  <c r="AH313" i="104"/>
  <c r="AI313" i="104" s="1"/>
  <c r="AH309" i="104"/>
  <c r="AI309" i="104" s="1"/>
  <c r="AH310" i="104"/>
  <c r="AI310" i="104" s="1"/>
  <c r="AH312" i="104"/>
  <c r="AI312" i="104" s="1"/>
  <c r="AH311" i="104"/>
  <c r="AI311" i="104" s="1"/>
  <c r="AH308" i="104"/>
  <c r="AH263" i="102"/>
  <c r="AG275" i="102" s="1"/>
  <c r="F292" i="102" s="1"/>
  <c r="AI264" i="102"/>
  <c r="AG276" i="102" s="1"/>
  <c r="G292" i="102" s="1"/>
  <c r="G5" i="101"/>
  <c r="I5" i="101" s="1"/>
  <c r="J265" i="101"/>
  <c r="K265" i="101"/>
  <c r="G4" i="101"/>
  <c r="I4" i="101" s="1"/>
  <c r="I263" i="101"/>
  <c r="G275" i="101" s="1"/>
  <c r="G39" i="101" s="1"/>
  <c r="K264" i="101"/>
  <c r="J264" i="101"/>
  <c r="H151" i="61"/>
  <c r="G155" i="61"/>
  <c r="G157" i="61" s="1"/>
  <c r="G182" i="61" s="1"/>
  <c r="G184" i="61" s="1"/>
  <c r="AQ315" i="101"/>
  <c r="AQ317" i="101"/>
  <c r="AY316" i="101"/>
  <c r="AQ321" i="101"/>
  <c r="AQ335" i="101"/>
  <c r="AQ322" i="101"/>
  <c r="AQ319" i="101"/>
  <c r="AQ323" i="101"/>
  <c r="E343" i="101"/>
  <c r="AQ316" i="101"/>
  <c r="AQ318" i="101"/>
  <c r="AQ320" i="101"/>
  <c r="AQ313" i="101"/>
  <c r="AQ314" i="101"/>
  <c r="G8" i="104"/>
  <c r="J263" i="104"/>
  <c r="K263" i="104"/>
  <c r="AN323" i="102"/>
  <c r="AO323" i="102" s="1"/>
  <c r="AN313" i="102"/>
  <c r="AN318" i="102"/>
  <c r="AO318" i="102" s="1"/>
  <c r="AN322" i="102"/>
  <c r="AO322" i="102" s="1"/>
  <c r="AN319" i="102"/>
  <c r="AO319" i="102" s="1"/>
  <c r="AN317" i="102"/>
  <c r="AO317" i="102" s="1"/>
  <c r="AN320" i="102"/>
  <c r="AO320" i="102" s="1"/>
  <c r="AN316" i="102"/>
  <c r="AO316" i="102" s="1"/>
  <c r="AN321" i="102"/>
  <c r="AO321" i="102" s="1"/>
  <c r="AN314" i="102"/>
  <c r="AO314" i="102" s="1"/>
  <c r="AN315" i="102"/>
  <c r="AO315" i="102" s="1"/>
  <c r="AN309" i="105"/>
  <c r="AO309" i="105" s="1"/>
  <c r="AN313" i="105"/>
  <c r="AO313" i="105" s="1"/>
  <c r="AN312" i="105"/>
  <c r="AO312" i="105" s="1"/>
  <c r="AN311" i="105"/>
  <c r="AO311" i="105" s="1"/>
  <c r="AN308" i="105"/>
  <c r="AN310" i="105"/>
  <c r="AO310" i="105" s="1"/>
  <c r="AA321" i="104"/>
  <c r="H335" i="104" s="1"/>
  <c r="AS313" i="105"/>
  <c r="AS316" i="105" s="1"/>
  <c r="AS314" i="105"/>
  <c r="AS317" i="105" s="1"/>
  <c r="H5" i="104"/>
  <c r="J309" i="104"/>
  <c r="K309" i="104"/>
  <c r="H10" i="101"/>
  <c r="K319" i="101"/>
  <c r="J319" i="101"/>
  <c r="K266" i="101"/>
  <c r="J266" i="101"/>
  <c r="G6" i="101"/>
  <c r="I6" i="101" s="1"/>
  <c r="G13" i="101"/>
  <c r="I13" i="101" s="1"/>
  <c r="K273" i="101"/>
  <c r="J273" i="101"/>
  <c r="G325" i="102"/>
  <c r="H40" i="102" s="1"/>
  <c r="H6" i="105"/>
  <c r="K310" i="105"/>
  <c r="J310" i="105"/>
  <c r="AM266" i="104"/>
  <c r="AM268" i="104" s="1"/>
  <c r="AM267" i="104"/>
  <c r="J264" i="104"/>
  <c r="K264" i="104"/>
  <c r="G9" i="104"/>
  <c r="D139" i="61" s="1"/>
  <c r="J261" i="104"/>
  <c r="K261" i="104"/>
  <c r="G6" i="104"/>
  <c r="E338" i="104"/>
  <c r="AQ310" i="104"/>
  <c r="AQ309" i="104"/>
  <c r="AQ308" i="104"/>
  <c r="AQ330" i="104"/>
  <c r="AQ313" i="104"/>
  <c r="AQ312" i="104"/>
  <c r="AY311" i="104"/>
  <c r="AQ311" i="104"/>
  <c r="G9" i="105"/>
  <c r="D37" i="61" s="1"/>
  <c r="J264" i="105"/>
  <c r="K264" i="105"/>
  <c r="G7" i="105"/>
  <c r="K262" i="105"/>
  <c r="J262" i="105"/>
  <c r="AA326" i="101"/>
  <c r="H340" i="101" s="1"/>
  <c r="AW310" i="105"/>
  <c r="AW312" i="105"/>
  <c r="AW308" i="105"/>
  <c r="AW309" i="105"/>
  <c r="AW311" i="105"/>
  <c r="AW313" i="105"/>
  <c r="BE311" i="105"/>
  <c r="E339" i="105"/>
  <c r="H7" i="104"/>
  <c r="J311" i="104"/>
  <c r="K311" i="104"/>
  <c r="G327" i="102"/>
  <c r="H42" i="102" s="1"/>
  <c r="H5" i="105"/>
  <c r="K309" i="105"/>
  <c r="J309" i="105"/>
  <c r="H12" i="101"/>
  <c r="K321" i="101"/>
  <c r="J321" i="101"/>
  <c r="H9" i="101"/>
  <c r="K318" i="101"/>
  <c r="J318" i="101"/>
  <c r="G7" i="101"/>
  <c r="I7" i="101" s="1"/>
  <c r="K267" i="101"/>
  <c r="J267" i="101"/>
  <c r="G10" i="101"/>
  <c r="I10" i="101" s="1"/>
  <c r="J270" i="101"/>
  <c r="K270" i="101"/>
  <c r="G326" i="102"/>
  <c r="H41" i="102" s="1"/>
  <c r="AS272" i="102"/>
  <c r="AS271" i="102"/>
  <c r="AS273" i="102" s="1"/>
  <c r="AM314" i="104"/>
  <c r="AM317" i="104" s="1"/>
  <c r="AM313" i="104"/>
  <c r="AM316" i="104" s="1"/>
  <c r="AC264" i="101"/>
  <c r="AA276" i="101" s="1"/>
  <c r="G291" i="101" s="1"/>
  <c r="AB263" i="101"/>
  <c r="AA275" i="101" s="1"/>
  <c r="F291" i="101" s="1"/>
  <c r="H9" i="105"/>
  <c r="D38" i="61" s="1"/>
  <c r="J313" i="105"/>
  <c r="K313" i="105"/>
  <c r="H8" i="105"/>
  <c r="J312" i="105"/>
  <c r="K312" i="105"/>
  <c r="K320" i="101"/>
  <c r="J320" i="101"/>
  <c r="H11" i="101"/>
  <c r="J315" i="101"/>
  <c r="H6" i="101"/>
  <c r="K315" i="101"/>
  <c r="H8" i="101"/>
  <c r="J317" i="101"/>
  <c r="K317" i="101"/>
  <c r="AG326" i="102"/>
  <c r="H341" i="102" s="1"/>
  <c r="I130" i="61"/>
  <c r="I37" i="101"/>
  <c r="I22" i="101"/>
  <c r="F130" i="61"/>
  <c r="I32" i="101"/>
  <c r="H130" i="61"/>
  <c r="G328" i="102"/>
  <c r="H43" i="102" s="1"/>
  <c r="G6" i="105"/>
  <c r="J261" i="105"/>
  <c r="K261" i="105"/>
  <c r="AC308" i="104"/>
  <c r="AA320" i="104" s="1"/>
  <c r="G335" i="104" s="1"/>
  <c r="AB307" i="104"/>
  <c r="AA319" i="104" s="1"/>
  <c r="F335" i="104" s="1"/>
  <c r="I307" i="104"/>
  <c r="G319" i="104" s="1"/>
  <c r="H34" i="104" s="1"/>
  <c r="H4" i="104"/>
  <c r="K308" i="104"/>
  <c r="J308" i="104"/>
  <c r="I307" i="105"/>
  <c r="G319" i="105" s="1"/>
  <c r="H34" i="105" s="1"/>
  <c r="H4" i="105"/>
  <c r="J308" i="105"/>
  <c r="G322" i="105" s="1"/>
  <c r="H37" i="105" s="1"/>
  <c r="K308" i="105"/>
  <c r="AQ264" i="104"/>
  <c r="AQ260" i="104"/>
  <c r="AY262" i="104"/>
  <c r="E289" i="104"/>
  <c r="AQ259" i="104"/>
  <c r="AQ263" i="104"/>
  <c r="AQ261" i="104"/>
  <c r="AQ262" i="104"/>
  <c r="H5" i="101"/>
  <c r="J314" i="101"/>
  <c r="K314" i="101"/>
  <c r="I312" i="101"/>
  <c r="G324" i="101" s="1"/>
  <c r="H39" i="101" s="1"/>
  <c r="H4" i="101"/>
  <c r="J313" i="101"/>
  <c r="K313" i="101"/>
  <c r="G8" i="101"/>
  <c r="I8" i="101" s="1"/>
  <c r="J268" i="101"/>
  <c r="K268" i="101"/>
  <c r="F194" i="61"/>
  <c r="F188" i="61"/>
  <c r="F195" i="61" s="1"/>
  <c r="AM271" i="101"/>
  <c r="AM273" i="101" s="1"/>
  <c r="AM272" i="101"/>
  <c r="J310" i="104"/>
  <c r="K310" i="104"/>
  <c r="H6" i="104"/>
  <c r="AM318" i="101"/>
  <c r="AM321" i="101" s="1"/>
  <c r="AM319" i="101"/>
  <c r="AM322" i="101" s="1"/>
  <c r="G5" i="104"/>
  <c r="K260" i="104"/>
  <c r="J260" i="104"/>
  <c r="AW268" i="102"/>
  <c r="AW272" i="102"/>
  <c r="BE267" i="102"/>
  <c r="AW270" i="102"/>
  <c r="AW266" i="102"/>
  <c r="AW273" i="102"/>
  <c r="AW265" i="102"/>
  <c r="AW264" i="102"/>
  <c r="AW271" i="102"/>
  <c r="AW274" i="102"/>
  <c r="AW269" i="102"/>
  <c r="E295" i="102"/>
  <c r="AW267" i="102"/>
  <c r="AQ264" i="101"/>
  <c r="AQ270" i="101"/>
  <c r="AY267" i="101"/>
  <c r="AQ271" i="101"/>
  <c r="AQ269" i="101"/>
  <c r="AQ267" i="101"/>
  <c r="AQ272" i="101"/>
  <c r="AQ268" i="101"/>
  <c r="AQ273" i="101"/>
  <c r="AQ266" i="101"/>
  <c r="AQ274" i="101"/>
  <c r="AQ265" i="101"/>
  <c r="E294" i="101"/>
  <c r="AB312" i="101"/>
  <c r="AA324" i="101" s="1"/>
  <c r="F340" i="101" s="1"/>
  <c r="AC313" i="101"/>
  <c r="AA325" i="101" s="1"/>
  <c r="G340" i="101" s="1"/>
  <c r="H8" i="104"/>
  <c r="J312" i="104"/>
  <c r="K312" i="104"/>
  <c r="K271" i="101"/>
  <c r="J271" i="101"/>
  <c r="G11" i="101"/>
  <c r="I11" i="101" s="1"/>
  <c r="AS267" i="105"/>
  <c r="AS266" i="105"/>
  <c r="AS268" i="105" s="1"/>
  <c r="G4" i="104"/>
  <c r="I258" i="104"/>
  <c r="G270" i="104" s="1"/>
  <c r="G34" i="104" s="1"/>
  <c r="K259" i="104"/>
  <c r="J259" i="104"/>
  <c r="G273" i="104" s="1"/>
  <c r="G37" i="104" s="1"/>
  <c r="G4" i="105"/>
  <c r="I258" i="105"/>
  <c r="G270" i="105" s="1"/>
  <c r="G34" i="105" s="1"/>
  <c r="J259" i="105"/>
  <c r="K259" i="105"/>
  <c r="AB258" i="104"/>
  <c r="AA270" i="104" s="1"/>
  <c r="F286" i="104" s="1"/>
  <c r="AC259" i="104"/>
  <c r="AA271" i="104" s="1"/>
  <c r="G286" i="104" s="1"/>
  <c r="AG321" i="105"/>
  <c r="H336" i="105" s="1"/>
  <c r="AH258" i="105"/>
  <c r="AG270" i="105" s="1"/>
  <c r="F287" i="105" s="1"/>
  <c r="AI259" i="105"/>
  <c r="AG271" i="105" s="1"/>
  <c r="G287" i="105" s="1"/>
  <c r="E344" i="102"/>
  <c r="AW320" i="102"/>
  <c r="AW313" i="102"/>
  <c r="AW314" i="102"/>
  <c r="AW323" i="102"/>
  <c r="AW315" i="102"/>
  <c r="AW321" i="102"/>
  <c r="BE316" i="102"/>
  <c r="AW317" i="102"/>
  <c r="AW322" i="102"/>
  <c r="AW319" i="102"/>
  <c r="AW316" i="102"/>
  <c r="AW318" i="102"/>
  <c r="AH268" i="101"/>
  <c r="AI268" i="101" s="1"/>
  <c r="AH270" i="101"/>
  <c r="AI270" i="101" s="1"/>
  <c r="AH266" i="101"/>
  <c r="AI266" i="101" s="1"/>
  <c r="AH272" i="101"/>
  <c r="AI272" i="101" s="1"/>
  <c r="AH264" i="101"/>
  <c r="AH274" i="101"/>
  <c r="AI274" i="101" s="1"/>
  <c r="AH271" i="101"/>
  <c r="AI271" i="101" s="1"/>
  <c r="AH267" i="101"/>
  <c r="AI267" i="101" s="1"/>
  <c r="AH273" i="101"/>
  <c r="AI273" i="101" s="1"/>
  <c r="AH269" i="101"/>
  <c r="AI269" i="101" s="1"/>
  <c r="AH265" i="101"/>
  <c r="AI265" i="101" s="1"/>
  <c r="AA277" i="101"/>
  <c r="H291" i="101" s="1"/>
  <c r="H9" i="104"/>
  <c r="D140" i="61" s="1"/>
  <c r="K313" i="104"/>
  <c r="J313" i="104"/>
  <c r="AN271" i="102"/>
  <c r="AO271" i="102" s="1"/>
  <c r="AN268" i="102"/>
  <c r="AO268" i="102" s="1"/>
  <c r="AN274" i="102"/>
  <c r="AO274" i="102" s="1"/>
  <c r="AN269" i="102"/>
  <c r="AO269" i="102" s="1"/>
  <c r="AN270" i="102"/>
  <c r="AO270" i="102" s="1"/>
  <c r="AN264" i="102"/>
  <c r="AN273" i="102"/>
  <c r="AO273" i="102" s="1"/>
  <c r="AN267" i="102"/>
  <c r="AO267" i="102" s="1"/>
  <c r="AN265" i="102"/>
  <c r="AO265" i="102" s="1"/>
  <c r="AN272" i="102"/>
  <c r="AO272" i="102" s="1"/>
  <c r="AN266" i="102"/>
  <c r="AO266" i="102" s="1"/>
  <c r="H14" i="101"/>
  <c r="K323" i="101"/>
  <c r="J323" i="101"/>
  <c r="H7" i="101"/>
  <c r="J316" i="101"/>
  <c r="K316" i="101"/>
  <c r="G326" i="101" l="1"/>
  <c r="H41" i="101" s="1"/>
  <c r="G323" i="105"/>
  <c r="H38" i="105" s="1"/>
  <c r="AW311" i="104"/>
  <c r="AW308" i="104"/>
  <c r="AW313" i="104"/>
  <c r="AW310" i="104"/>
  <c r="BE311" i="104"/>
  <c r="AW309" i="104"/>
  <c r="E339" i="104"/>
  <c r="AW312" i="104"/>
  <c r="G321" i="104"/>
  <c r="H36" i="104" s="1"/>
  <c r="AN263" i="102"/>
  <c r="AM275" i="102" s="1"/>
  <c r="F293" i="102" s="1"/>
  <c r="AO264" i="102"/>
  <c r="AM276" i="102" s="1"/>
  <c r="G293" i="102" s="1"/>
  <c r="AI264" i="101"/>
  <c r="AG276" i="101" s="1"/>
  <c r="G292" i="101" s="1"/>
  <c r="AH263" i="101"/>
  <c r="AG275" i="101" s="1"/>
  <c r="F292" i="101" s="1"/>
  <c r="AN322" i="101"/>
  <c r="AO322" i="101" s="1"/>
  <c r="AN318" i="101"/>
  <c r="AO318" i="101" s="1"/>
  <c r="AN316" i="101"/>
  <c r="AO316" i="101" s="1"/>
  <c r="AN314" i="101"/>
  <c r="AO314" i="101" s="1"/>
  <c r="AN315" i="101"/>
  <c r="AO315" i="101" s="1"/>
  <c r="AN323" i="101"/>
  <c r="AO323" i="101" s="1"/>
  <c r="AN317" i="101"/>
  <c r="AO317" i="101" s="1"/>
  <c r="AN320" i="101"/>
  <c r="AO320" i="101" s="1"/>
  <c r="AN313" i="101"/>
  <c r="AN319" i="101"/>
  <c r="AO319" i="101" s="1"/>
  <c r="AN321" i="101"/>
  <c r="AO321" i="101" s="1"/>
  <c r="G328" i="101"/>
  <c r="H43" i="101" s="1"/>
  <c r="G320" i="105"/>
  <c r="H35" i="105" s="1"/>
  <c r="G321" i="105"/>
  <c r="H36" i="105" s="1"/>
  <c r="AN260" i="104"/>
  <c r="AO260" i="104" s="1"/>
  <c r="AN262" i="104"/>
  <c r="AO262" i="104" s="1"/>
  <c r="AN261" i="104"/>
  <c r="AO261" i="104" s="1"/>
  <c r="AN264" i="104"/>
  <c r="AO264" i="104" s="1"/>
  <c r="AN259" i="104"/>
  <c r="AN263" i="104"/>
  <c r="AO263" i="104" s="1"/>
  <c r="G323" i="104"/>
  <c r="H38" i="104" s="1"/>
  <c r="G277" i="101"/>
  <c r="G41" i="101" s="1"/>
  <c r="AH258" i="104"/>
  <c r="AG270" i="104" s="1"/>
  <c r="F287" i="104" s="1"/>
  <c r="AI259" i="104"/>
  <c r="AG271" i="104" s="1"/>
  <c r="G287" i="104" s="1"/>
  <c r="G272" i="105"/>
  <c r="G36" i="105" s="1"/>
  <c r="AY267" i="105"/>
  <c r="AY266" i="105"/>
  <c r="AY268" i="105" s="1"/>
  <c r="G271" i="104"/>
  <c r="G35" i="104" s="1"/>
  <c r="AY272" i="102"/>
  <c r="AY271" i="102"/>
  <c r="AY273" i="102" s="1"/>
  <c r="BC269" i="102"/>
  <c r="E296" i="102"/>
  <c r="BK267" i="102"/>
  <c r="BC273" i="102"/>
  <c r="BC265" i="102"/>
  <c r="BC272" i="102"/>
  <c r="BC264" i="102"/>
  <c r="BC267" i="102"/>
  <c r="BC270" i="102"/>
  <c r="BC271" i="102"/>
  <c r="BC268" i="102"/>
  <c r="BC274" i="102"/>
  <c r="BC266" i="102"/>
  <c r="AI313" i="101"/>
  <c r="AG325" i="101" s="1"/>
  <c r="G341" i="101" s="1"/>
  <c r="AH312" i="101"/>
  <c r="AG324" i="101" s="1"/>
  <c r="F341" i="101" s="1"/>
  <c r="AO259" i="105"/>
  <c r="AM271" i="105" s="1"/>
  <c r="G288" i="105" s="1"/>
  <c r="AN258" i="105"/>
  <c r="AM270" i="105" s="1"/>
  <c r="F288" i="105" s="1"/>
  <c r="G273" i="105"/>
  <c r="G37" i="105" s="1"/>
  <c r="AT261" i="105"/>
  <c r="AU261" i="105" s="1"/>
  <c r="AT259" i="105"/>
  <c r="AT263" i="105"/>
  <c r="AU263" i="105" s="1"/>
  <c r="AT264" i="105"/>
  <c r="AU264" i="105" s="1"/>
  <c r="AT260" i="105"/>
  <c r="AU260" i="105" s="1"/>
  <c r="AS272" i="105" s="1"/>
  <c r="H289" i="105" s="1"/>
  <c r="AT262" i="105"/>
  <c r="AU262" i="105" s="1"/>
  <c r="AS271" i="101"/>
  <c r="AS273" i="101" s="1"/>
  <c r="AS272" i="101"/>
  <c r="G325" i="101"/>
  <c r="H40" i="101" s="1"/>
  <c r="AS267" i="104"/>
  <c r="AS266" i="104"/>
  <c r="AS268" i="104" s="1"/>
  <c r="AT312" i="105"/>
  <c r="AU312" i="105" s="1"/>
  <c r="AT313" i="105"/>
  <c r="AU313" i="105" s="1"/>
  <c r="AT310" i="105"/>
  <c r="AU310" i="105" s="1"/>
  <c r="AT309" i="105"/>
  <c r="AU309" i="105" s="1"/>
  <c r="AT308" i="105"/>
  <c r="AT311" i="105"/>
  <c r="AU311" i="105" s="1"/>
  <c r="I151" i="61"/>
  <c r="I155" i="61" s="1"/>
  <c r="I157" i="61" s="1"/>
  <c r="I182" i="61" s="1"/>
  <c r="I184" i="61" s="1"/>
  <c r="H155" i="61"/>
  <c r="H157" i="61" s="1"/>
  <c r="H182" i="61" s="1"/>
  <c r="H184" i="61" s="1"/>
  <c r="AM272" i="105"/>
  <c r="H288" i="105" s="1"/>
  <c r="AT316" i="102"/>
  <c r="AU316" i="102" s="1"/>
  <c r="AT313" i="102"/>
  <c r="AT321" i="102"/>
  <c r="AU321" i="102" s="1"/>
  <c r="AT318" i="102"/>
  <c r="AU318" i="102" s="1"/>
  <c r="AT319" i="102"/>
  <c r="AU319" i="102" s="1"/>
  <c r="AT323" i="102"/>
  <c r="AU323" i="102" s="1"/>
  <c r="AT320" i="102"/>
  <c r="AU320" i="102" s="1"/>
  <c r="AT314" i="102"/>
  <c r="AU314" i="102" s="1"/>
  <c r="AT315" i="102"/>
  <c r="AU315" i="102" s="1"/>
  <c r="AT317" i="102"/>
  <c r="AU317" i="102" s="1"/>
  <c r="AT322" i="102"/>
  <c r="AU322" i="102" s="1"/>
  <c r="AN307" i="105"/>
  <c r="AM319" i="105" s="1"/>
  <c r="F337" i="105" s="1"/>
  <c r="AO308" i="105"/>
  <c r="AM320" i="105" s="1"/>
  <c r="G337" i="105" s="1"/>
  <c r="AS318" i="101"/>
  <c r="AS321" i="101" s="1"/>
  <c r="AS319" i="101"/>
  <c r="AS322" i="101" s="1"/>
  <c r="AT271" i="102"/>
  <c r="AU271" i="102" s="1"/>
  <c r="AT264" i="102"/>
  <c r="AT273" i="102"/>
  <c r="AU273" i="102" s="1"/>
  <c r="AT269" i="102"/>
  <c r="AU269" i="102" s="1"/>
  <c r="AT268" i="102"/>
  <c r="AU268" i="102" s="1"/>
  <c r="AT267" i="102"/>
  <c r="AU267" i="102" s="1"/>
  <c r="AT265" i="102"/>
  <c r="AU265" i="102" s="1"/>
  <c r="AT266" i="102"/>
  <c r="AU266" i="102" s="1"/>
  <c r="AT272" i="102"/>
  <c r="AU272" i="102" s="1"/>
  <c r="AT274" i="102"/>
  <c r="AU274" i="102" s="1"/>
  <c r="AT270" i="102"/>
  <c r="AU270" i="102" s="1"/>
  <c r="BC308" i="105"/>
  <c r="BC316" i="105"/>
  <c r="BC309" i="105"/>
  <c r="BC311" i="105"/>
  <c r="BC313" i="105"/>
  <c r="BK311" i="105"/>
  <c r="BC312" i="105"/>
  <c r="BC318" i="105"/>
  <c r="BC315" i="105"/>
  <c r="BC317" i="105"/>
  <c r="BC310" i="105"/>
  <c r="E340" i="105"/>
  <c r="BC314" i="105"/>
  <c r="AY314" i="105"/>
  <c r="AY317" i="105" s="1"/>
  <c r="AY313" i="105"/>
  <c r="AY316" i="105" s="1"/>
  <c r="G279" i="101"/>
  <c r="G43" i="101" s="1"/>
  <c r="D130" i="61"/>
  <c r="I14" i="101"/>
  <c r="G274" i="104"/>
  <c r="G38" i="104" s="1"/>
  <c r="AN268" i="101"/>
  <c r="AO268" i="101" s="1"/>
  <c r="AN272" i="101"/>
  <c r="AO272" i="101" s="1"/>
  <c r="AN267" i="101"/>
  <c r="AO267" i="101" s="1"/>
  <c r="AN270" i="101"/>
  <c r="AO270" i="101" s="1"/>
  <c r="AN274" i="101"/>
  <c r="AO274" i="101" s="1"/>
  <c r="AN269" i="101"/>
  <c r="AO269" i="101" s="1"/>
  <c r="AN266" i="101"/>
  <c r="AO266" i="101" s="1"/>
  <c r="AN273" i="101"/>
  <c r="AO273" i="101" s="1"/>
  <c r="AN265" i="101"/>
  <c r="AO265" i="101" s="1"/>
  <c r="AM277" i="101" s="1"/>
  <c r="H293" i="101" s="1"/>
  <c r="AN271" i="101"/>
  <c r="AO271" i="101" s="1"/>
  <c r="AN264" i="101"/>
  <c r="G327" i="101"/>
  <c r="H42" i="101" s="1"/>
  <c r="G322" i="104"/>
  <c r="H37" i="104" s="1"/>
  <c r="AM326" i="102"/>
  <c r="H342" i="102" s="1"/>
  <c r="AN312" i="102"/>
  <c r="AM324" i="102" s="1"/>
  <c r="F342" i="102" s="1"/>
  <c r="AO313" i="102"/>
  <c r="AM325" i="102" s="1"/>
  <c r="G342" i="102" s="1"/>
  <c r="G278" i="101"/>
  <c r="G42" i="101" s="1"/>
  <c r="AN313" i="104"/>
  <c r="AO313" i="104" s="1"/>
  <c r="AN309" i="104"/>
  <c r="AO309" i="104" s="1"/>
  <c r="AN308" i="104"/>
  <c r="AN310" i="104"/>
  <c r="AO310" i="104" s="1"/>
  <c r="AN312" i="104"/>
  <c r="AO312" i="104" s="1"/>
  <c r="AN311" i="104"/>
  <c r="AO311" i="104" s="1"/>
  <c r="AS314" i="104"/>
  <c r="AS317" i="104" s="1"/>
  <c r="AS313" i="104"/>
  <c r="AS316" i="104" s="1"/>
  <c r="AW269" i="101"/>
  <c r="E295" i="101"/>
  <c r="AW272" i="101"/>
  <c r="AW268" i="101"/>
  <c r="AW270" i="101"/>
  <c r="AW267" i="101"/>
  <c r="AW265" i="101"/>
  <c r="AW271" i="101"/>
  <c r="AW274" i="101"/>
  <c r="AW273" i="101"/>
  <c r="AW266" i="101"/>
  <c r="AW264" i="101"/>
  <c r="BE267" i="101"/>
  <c r="AG321" i="104"/>
  <c r="H336" i="104" s="1"/>
  <c r="G274" i="105"/>
  <c r="G38" i="105" s="1"/>
  <c r="AG277" i="101"/>
  <c r="H292" i="101" s="1"/>
  <c r="BK316" i="102"/>
  <c r="BC322" i="102"/>
  <c r="BC323" i="102"/>
  <c r="BC319" i="102"/>
  <c r="BC315" i="102"/>
  <c r="BC313" i="102"/>
  <c r="BC316" i="102"/>
  <c r="E345" i="102"/>
  <c r="BC320" i="102"/>
  <c r="BC321" i="102"/>
  <c r="BC318" i="102"/>
  <c r="BC317" i="102"/>
  <c r="BC314" i="102"/>
  <c r="AY319" i="102"/>
  <c r="AY322" i="102" s="1"/>
  <c r="AY318" i="102"/>
  <c r="AY321" i="102" s="1"/>
  <c r="G271" i="105"/>
  <c r="G35" i="105" s="1"/>
  <c r="AM321" i="105"/>
  <c r="H337" i="105" s="1"/>
  <c r="G188" i="61"/>
  <c r="G195" i="61" s="1"/>
  <c r="G194" i="61"/>
  <c r="AM277" i="102"/>
  <c r="H293" i="102" s="1"/>
  <c r="G272" i="104"/>
  <c r="G36" i="104" s="1"/>
  <c r="AW264" i="104"/>
  <c r="AW263" i="104"/>
  <c r="BE262" i="104"/>
  <c r="AW259" i="104"/>
  <c r="AW260" i="104"/>
  <c r="E290" i="104"/>
  <c r="AW261" i="104"/>
  <c r="AW262" i="104"/>
  <c r="G320" i="104"/>
  <c r="H35" i="104" s="1"/>
  <c r="E344" i="101"/>
  <c r="AW322" i="101"/>
  <c r="AW323" i="101"/>
  <c r="AW313" i="101"/>
  <c r="AW320" i="101"/>
  <c r="AW318" i="101"/>
  <c r="AW321" i="101"/>
  <c r="AW317" i="101"/>
  <c r="AW315" i="101"/>
  <c r="BE316" i="101"/>
  <c r="AW316" i="101"/>
  <c r="AW319" i="101"/>
  <c r="AW314" i="101"/>
  <c r="G276" i="101"/>
  <c r="G40" i="101" s="1"/>
  <c r="AI308" i="104"/>
  <c r="AG320" i="104" s="1"/>
  <c r="G336" i="104" s="1"/>
  <c r="AH307" i="104"/>
  <c r="AG319" i="104" s="1"/>
  <c r="F336" i="104" s="1"/>
  <c r="AG326" i="101"/>
  <c r="H341" i="101" s="1"/>
  <c r="BC260" i="105"/>
  <c r="E291" i="105"/>
  <c r="BC263" i="105"/>
  <c r="BC259" i="105"/>
  <c r="BC262" i="105"/>
  <c r="BK262" i="105"/>
  <c r="BC264" i="105"/>
  <c r="BC261" i="105"/>
  <c r="AT307" i="105" l="1"/>
  <c r="AS319" i="105" s="1"/>
  <c r="F338" i="105" s="1"/>
  <c r="AU308" i="105"/>
  <c r="AS320" i="105" s="1"/>
  <c r="G338" i="105" s="1"/>
  <c r="BE272" i="102"/>
  <c r="BE271" i="102"/>
  <c r="BE273" i="102" s="1"/>
  <c r="AO259" i="104"/>
  <c r="AM271" i="104" s="1"/>
  <c r="G288" i="104" s="1"/>
  <c r="AN258" i="104"/>
  <c r="AM270" i="104" s="1"/>
  <c r="F288" i="104" s="1"/>
  <c r="AY267" i="104"/>
  <c r="AY266" i="104"/>
  <c r="AY268" i="104" s="1"/>
  <c r="BK267" i="101"/>
  <c r="BC269" i="101"/>
  <c r="BC270" i="101"/>
  <c r="E296" i="101"/>
  <c r="BC268" i="101"/>
  <c r="BC274" i="101"/>
  <c r="BC264" i="101"/>
  <c r="BC273" i="101"/>
  <c r="BC272" i="101"/>
  <c r="BC266" i="101"/>
  <c r="BC267" i="101"/>
  <c r="BC271" i="101"/>
  <c r="BC265" i="101"/>
  <c r="BE314" i="105"/>
  <c r="BE317" i="105" s="1"/>
  <c r="BE313" i="105"/>
  <c r="BE316" i="105" s="1"/>
  <c r="AS321" i="105"/>
  <c r="H338" i="105" s="1"/>
  <c r="BI269" i="102"/>
  <c r="BI266" i="102"/>
  <c r="BI270" i="102"/>
  <c r="BI264" i="102"/>
  <c r="BI265" i="102"/>
  <c r="BI268" i="102"/>
  <c r="BI271" i="102"/>
  <c r="BI272" i="102"/>
  <c r="BI273" i="102"/>
  <c r="BI267" i="102"/>
  <c r="E297" i="102"/>
  <c r="BI274" i="102"/>
  <c r="AZ262" i="105"/>
  <c r="BA262" i="105" s="1"/>
  <c r="AZ259" i="105"/>
  <c r="AZ263" i="105"/>
  <c r="BA263" i="105" s="1"/>
  <c r="AZ261" i="105"/>
  <c r="BA261" i="105" s="1"/>
  <c r="AZ260" i="105"/>
  <c r="BA260" i="105" s="1"/>
  <c r="AZ264" i="105"/>
  <c r="BA264" i="105" s="1"/>
  <c r="BC309" i="104"/>
  <c r="BC315" i="104"/>
  <c r="BC310" i="104"/>
  <c r="BC316" i="104"/>
  <c r="BC312" i="104"/>
  <c r="E340" i="104"/>
  <c r="BC317" i="104"/>
  <c r="BC318" i="104"/>
  <c r="BC311" i="104"/>
  <c r="BC313" i="104"/>
  <c r="BC308" i="104"/>
  <c r="BK311" i="104"/>
  <c r="BC314" i="104"/>
  <c r="AY318" i="101"/>
  <c r="AY321" i="101" s="1"/>
  <c r="AY319" i="101"/>
  <c r="AY322" i="101" s="1"/>
  <c r="BC264" i="104"/>
  <c r="BC261" i="104"/>
  <c r="E291" i="104"/>
  <c r="BC260" i="104"/>
  <c r="BC263" i="104"/>
  <c r="BC259" i="104"/>
  <c r="BK262" i="104"/>
  <c r="BC262" i="104"/>
  <c r="AU313" i="102"/>
  <c r="AS325" i="102" s="1"/>
  <c r="G343" i="102" s="1"/>
  <c r="AT312" i="102"/>
  <c r="AS324" i="102" s="1"/>
  <c r="F343" i="102" s="1"/>
  <c r="AN312" i="101"/>
  <c r="AM324" i="101" s="1"/>
  <c r="F342" i="101" s="1"/>
  <c r="AO313" i="101"/>
  <c r="AM325" i="101" s="1"/>
  <c r="G342" i="101" s="1"/>
  <c r="AT308" i="104"/>
  <c r="AT313" i="104"/>
  <c r="AU313" i="104" s="1"/>
  <c r="AT312" i="104"/>
  <c r="AU312" i="104" s="1"/>
  <c r="AT309" i="104"/>
  <c r="AU309" i="104" s="1"/>
  <c r="AT310" i="104"/>
  <c r="AU310" i="104" s="1"/>
  <c r="AT311" i="104"/>
  <c r="AU311" i="104" s="1"/>
  <c r="BI264" i="105"/>
  <c r="E292" i="105"/>
  <c r="BI260" i="105"/>
  <c r="BI263" i="105"/>
  <c r="BI262" i="105"/>
  <c r="BI259" i="105"/>
  <c r="BI261" i="105"/>
  <c r="BC313" i="101"/>
  <c r="BC320" i="101"/>
  <c r="BC323" i="101"/>
  <c r="BC321" i="101"/>
  <c r="BC316" i="101"/>
  <c r="BC319" i="101"/>
  <c r="BC318" i="101"/>
  <c r="BC317" i="101"/>
  <c r="BC314" i="101"/>
  <c r="BC315" i="101"/>
  <c r="E345" i="101"/>
  <c r="BC322" i="101"/>
  <c r="BK316" i="101"/>
  <c r="BE318" i="102"/>
  <c r="BE321" i="102" s="1"/>
  <c r="BE319" i="102"/>
  <c r="BE322" i="102" s="1"/>
  <c r="AS326" i="102"/>
  <c r="H343" i="102" s="1"/>
  <c r="AN307" i="104"/>
  <c r="AM319" i="104" s="1"/>
  <c r="F337" i="104" s="1"/>
  <c r="AO308" i="104"/>
  <c r="AM320" i="104" s="1"/>
  <c r="G337" i="104" s="1"/>
  <c r="AZ312" i="105"/>
  <c r="BA312" i="105" s="1"/>
  <c r="AZ308" i="105"/>
  <c r="AZ313" i="105"/>
  <c r="BA313" i="105" s="1"/>
  <c r="AZ311" i="105"/>
  <c r="BA311" i="105" s="1"/>
  <c r="AZ310" i="105"/>
  <c r="BA310" i="105" s="1"/>
  <c r="AZ309" i="105"/>
  <c r="BA309" i="105" s="1"/>
  <c r="H194" i="61"/>
  <c r="H188" i="61"/>
  <c r="H195" i="61" s="1"/>
  <c r="AZ323" i="102"/>
  <c r="BA323" i="102" s="1"/>
  <c r="AZ316" i="102"/>
  <c r="BA316" i="102" s="1"/>
  <c r="AZ314" i="102"/>
  <c r="BA314" i="102" s="1"/>
  <c r="AZ313" i="102"/>
  <c r="AZ321" i="102"/>
  <c r="BA321" i="102" s="1"/>
  <c r="AZ319" i="102"/>
  <c r="BA319" i="102" s="1"/>
  <c r="AZ322" i="102"/>
  <c r="BA322" i="102" s="1"/>
  <c r="AZ317" i="102"/>
  <c r="BA317" i="102" s="1"/>
  <c r="AZ315" i="102"/>
  <c r="BA315" i="102" s="1"/>
  <c r="AZ318" i="102"/>
  <c r="BA318" i="102" s="1"/>
  <c r="AZ320" i="102"/>
  <c r="BA320" i="102" s="1"/>
  <c r="AT263" i="102"/>
  <c r="AS275" i="102" s="1"/>
  <c r="F294" i="102" s="1"/>
  <c r="AU264" i="102"/>
  <c r="AS276" i="102" s="1"/>
  <c r="G294" i="102" s="1"/>
  <c r="AO264" i="101"/>
  <c r="AM276" i="101" s="1"/>
  <c r="G293" i="101" s="1"/>
  <c r="AN263" i="101"/>
  <c r="AM275" i="101" s="1"/>
  <c r="F293" i="101" s="1"/>
  <c r="AS277" i="102"/>
  <c r="H294" i="102" s="1"/>
  <c r="AT261" i="104"/>
  <c r="AU261" i="104" s="1"/>
  <c r="AT260" i="104"/>
  <c r="AU260" i="104" s="1"/>
  <c r="AT259" i="104"/>
  <c r="AT262" i="104"/>
  <c r="AU262" i="104" s="1"/>
  <c r="AT263" i="104"/>
  <c r="AU263" i="104" s="1"/>
  <c r="AT264" i="104"/>
  <c r="AU264" i="104" s="1"/>
  <c r="AT258" i="105"/>
  <c r="AS270" i="105" s="1"/>
  <c r="F289" i="105" s="1"/>
  <c r="AU259" i="105"/>
  <c r="AS271" i="105" s="1"/>
  <c r="G289" i="105" s="1"/>
  <c r="AZ265" i="102"/>
  <c r="BA265" i="102" s="1"/>
  <c r="AY277" i="102" s="1"/>
  <c r="H295" i="102" s="1"/>
  <c r="AZ267" i="102"/>
  <c r="BA267" i="102" s="1"/>
  <c r="AZ273" i="102"/>
  <c r="BA273" i="102" s="1"/>
  <c r="AZ264" i="102"/>
  <c r="AZ268" i="102"/>
  <c r="BA268" i="102" s="1"/>
  <c r="AZ269" i="102"/>
  <c r="BA269" i="102" s="1"/>
  <c r="AZ271" i="102"/>
  <c r="BA271" i="102" s="1"/>
  <c r="AZ270" i="102"/>
  <c r="BA270" i="102" s="1"/>
  <c r="AZ272" i="102"/>
  <c r="BA272" i="102" s="1"/>
  <c r="AZ266" i="102"/>
  <c r="BA266" i="102" s="1"/>
  <c r="AZ274" i="102"/>
  <c r="BA274" i="102" s="1"/>
  <c r="AT272" i="101"/>
  <c r="AU272" i="101" s="1"/>
  <c r="AT271" i="101"/>
  <c r="AU271" i="101" s="1"/>
  <c r="AT268" i="101"/>
  <c r="AU268" i="101" s="1"/>
  <c r="AT274" i="101"/>
  <c r="AU274" i="101" s="1"/>
  <c r="AT273" i="101"/>
  <c r="AU273" i="101" s="1"/>
  <c r="AT270" i="101"/>
  <c r="AU270" i="101" s="1"/>
  <c r="AT267" i="101"/>
  <c r="AU267" i="101" s="1"/>
  <c r="AT265" i="101"/>
  <c r="AU265" i="101" s="1"/>
  <c r="AT269" i="101"/>
  <c r="AU269" i="101" s="1"/>
  <c r="AT264" i="101"/>
  <c r="AT266" i="101"/>
  <c r="AU266" i="101" s="1"/>
  <c r="AY272" i="101"/>
  <c r="AY271" i="101"/>
  <c r="AY273" i="101" s="1"/>
  <c r="BI317" i="102"/>
  <c r="BI320" i="102"/>
  <c r="BI323" i="102"/>
  <c r="E346" i="102"/>
  <c r="BI314" i="102"/>
  <c r="BI318" i="102"/>
  <c r="BI315" i="102"/>
  <c r="BI313" i="102"/>
  <c r="BI316" i="102"/>
  <c r="BI321" i="102"/>
  <c r="BI319" i="102"/>
  <c r="BI322" i="102"/>
  <c r="BI311" i="105"/>
  <c r="BI310" i="105"/>
  <c r="BI312" i="105"/>
  <c r="BI313" i="105"/>
  <c r="BI309" i="105"/>
  <c r="E341" i="105"/>
  <c r="BI308" i="105"/>
  <c r="AM272" i="104"/>
  <c r="H288" i="104" s="1"/>
  <c r="AY314" i="104"/>
  <c r="AY317" i="104" s="1"/>
  <c r="AY313" i="104"/>
  <c r="AY316" i="104" s="1"/>
  <c r="BE266" i="105"/>
  <c r="BE268" i="105" s="1"/>
  <c r="BE267" i="105"/>
  <c r="AM321" i="104"/>
  <c r="H337" i="104" s="1"/>
  <c r="AT316" i="101"/>
  <c r="AU316" i="101" s="1"/>
  <c r="AT314" i="101"/>
  <c r="AU314" i="101" s="1"/>
  <c r="AT323" i="101"/>
  <c r="AU323" i="101" s="1"/>
  <c r="AT318" i="101"/>
  <c r="AU318" i="101" s="1"/>
  <c r="AT313" i="101"/>
  <c r="AT317" i="101"/>
  <c r="AU317" i="101" s="1"/>
  <c r="AT315" i="101"/>
  <c r="AU315" i="101" s="1"/>
  <c r="AT321" i="101"/>
  <c r="AU321" i="101" s="1"/>
  <c r="AT319" i="101"/>
  <c r="AU319" i="101" s="1"/>
  <c r="AT320" i="101"/>
  <c r="AU320" i="101" s="1"/>
  <c r="AT322" i="101"/>
  <c r="AU322" i="101" s="1"/>
  <c r="I188" i="61"/>
  <c r="I195" i="61" s="1"/>
  <c r="I194" i="61"/>
  <c r="AM326" i="101"/>
  <c r="H342" i="101" s="1"/>
  <c r="AT307" i="104" l="1"/>
  <c r="AS319" i="104" s="1"/>
  <c r="F338" i="104" s="1"/>
  <c r="AU308" i="104"/>
  <c r="AS320" i="104" s="1"/>
  <c r="G338" i="104" s="1"/>
  <c r="BK267" i="105"/>
  <c r="BK266" i="105"/>
  <c r="BK268" i="105" s="1"/>
  <c r="BE313" i="104"/>
  <c r="BE316" i="104" s="1"/>
  <c r="BE314" i="104"/>
  <c r="BE317" i="104" s="1"/>
  <c r="AY272" i="105"/>
  <c r="H290" i="105" s="1"/>
  <c r="BK271" i="102"/>
  <c r="BK273" i="102" s="1"/>
  <c r="BK272" i="102"/>
  <c r="BE272" i="101"/>
  <c r="BE271" i="101"/>
  <c r="BE273" i="101" s="1"/>
  <c r="AZ261" i="104"/>
  <c r="BA261" i="104" s="1"/>
  <c r="AZ259" i="104"/>
  <c r="AZ260" i="104"/>
  <c r="BA260" i="104" s="1"/>
  <c r="AY272" i="104" s="1"/>
  <c r="H290" i="104" s="1"/>
  <c r="AZ263" i="104"/>
  <c r="BA263" i="104" s="1"/>
  <c r="AZ264" i="104"/>
  <c r="BA264" i="104" s="1"/>
  <c r="AZ262" i="104"/>
  <c r="BA262" i="104" s="1"/>
  <c r="AT312" i="101"/>
  <c r="AS324" i="101" s="1"/>
  <c r="F343" i="101" s="1"/>
  <c r="AU313" i="101"/>
  <c r="AS325" i="101" s="1"/>
  <c r="G343" i="101" s="1"/>
  <c r="AZ313" i="104"/>
  <c r="BA313" i="104" s="1"/>
  <c r="AZ309" i="104"/>
  <c r="BA309" i="104" s="1"/>
  <c r="AZ311" i="104"/>
  <c r="BA311" i="104" s="1"/>
  <c r="AZ308" i="104"/>
  <c r="AZ312" i="104"/>
  <c r="BA312" i="104" s="1"/>
  <c r="AZ310" i="104"/>
  <c r="BA310" i="104" s="1"/>
  <c r="AZ271" i="101"/>
  <c r="BA271" i="101" s="1"/>
  <c r="AZ273" i="101"/>
  <c r="BA273" i="101" s="1"/>
  <c r="AZ274" i="101"/>
  <c r="BA274" i="101" s="1"/>
  <c r="AZ269" i="101"/>
  <c r="BA269" i="101" s="1"/>
  <c r="AZ270" i="101"/>
  <c r="BA270" i="101" s="1"/>
  <c r="AZ268" i="101"/>
  <c r="BA268" i="101" s="1"/>
  <c r="AZ272" i="101"/>
  <c r="BA272" i="101" s="1"/>
  <c r="AZ264" i="101"/>
  <c r="AZ266" i="101"/>
  <c r="BA266" i="101" s="1"/>
  <c r="AZ265" i="101"/>
  <c r="BA265" i="101" s="1"/>
  <c r="AZ267" i="101"/>
  <c r="BA267" i="101" s="1"/>
  <c r="BI260" i="104"/>
  <c r="BI262" i="104"/>
  <c r="BI261" i="104"/>
  <c r="E292" i="104"/>
  <c r="BI264" i="104"/>
  <c r="BI263" i="104"/>
  <c r="BI259" i="104"/>
  <c r="BF262" i="105"/>
  <c r="BG262" i="105" s="1"/>
  <c r="BF263" i="105"/>
  <c r="BG263" i="105" s="1"/>
  <c r="BF260" i="105"/>
  <c r="BG260" i="105" s="1"/>
  <c r="BF259" i="105"/>
  <c r="BF264" i="105"/>
  <c r="BG264" i="105" s="1"/>
  <c r="BF261" i="105"/>
  <c r="BG261" i="105" s="1"/>
  <c r="BI313" i="104"/>
  <c r="BI309" i="104"/>
  <c r="BI308" i="104"/>
  <c r="BI312" i="104"/>
  <c r="BI311" i="104"/>
  <c r="BI310" i="104"/>
  <c r="E341" i="104"/>
  <c r="BK318" i="102"/>
  <c r="BK321" i="102" s="1"/>
  <c r="BK319" i="102"/>
  <c r="BK322" i="102" s="1"/>
  <c r="BE267" i="104"/>
  <c r="BE266" i="104"/>
  <c r="BE268" i="104" s="1"/>
  <c r="AS326" i="101"/>
  <c r="H343" i="101" s="1"/>
  <c r="BA264" i="102"/>
  <c r="AY276" i="102" s="1"/>
  <c r="G295" i="102" s="1"/>
  <c r="AZ263" i="102"/>
  <c r="AY275" i="102" s="1"/>
  <c r="F295" i="102" s="1"/>
  <c r="AZ312" i="102"/>
  <c r="AY324" i="102" s="1"/>
  <c r="F344" i="102" s="1"/>
  <c r="BA313" i="102"/>
  <c r="AY325" i="102" s="1"/>
  <c r="G344" i="102" s="1"/>
  <c r="BF323" i="102"/>
  <c r="BG323" i="102" s="1"/>
  <c r="BF322" i="102"/>
  <c r="BG322" i="102" s="1"/>
  <c r="BF314" i="102"/>
  <c r="BG314" i="102" s="1"/>
  <c r="BF316" i="102"/>
  <c r="BG316" i="102" s="1"/>
  <c r="BF313" i="102"/>
  <c r="BF318" i="102"/>
  <c r="BG318" i="102" s="1"/>
  <c r="BF320" i="102"/>
  <c r="BG320" i="102" s="1"/>
  <c r="BF315" i="102"/>
  <c r="BG315" i="102" s="1"/>
  <c r="BF319" i="102"/>
  <c r="BG319" i="102" s="1"/>
  <c r="BF321" i="102"/>
  <c r="BG321" i="102" s="1"/>
  <c r="BF317" i="102"/>
  <c r="BG317" i="102" s="1"/>
  <c r="BE318" i="101"/>
  <c r="BE321" i="101" s="1"/>
  <c r="BE319" i="101"/>
  <c r="BE322" i="101" s="1"/>
  <c r="AS321" i="104"/>
  <c r="H338" i="104" s="1"/>
  <c r="BF264" i="102"/>
  <c r="BF267" i="102"/>
  <c r="BG267" i="102" s="1"/>
  <c r="BF270" i="102"/>
  <c r="BG270" i="102" s="1"/>
  <c r="BF269" i="102"/>
  <c r="BG269" i="102" s="1"/>
  <c r="BF272" i="102"/>
  <c r="BG272" i="102" s="1"/>
  <c r="BF268" i="102"/>
  <c r="BG268" i="102" s="1"/>
  <c r="BF265" i="102"/>
  <c r="BG265" i="102" s="1"/>
  <c r="BF274" i="102"/>
  <c r="BG274" i="102" s="1"/>
  <c r="BF273" i="102"/>
  <c r="BG273" i="102" s="1"/>
  <c r="BF271" i="102"/>
  <c r="BG271" i="102" s="1"/>
  <c r="BF266" i="102"/>
  <c r="BG266" i="102" s="1"/>
  <c r="AT263" i="101"/>
  <c r="AS275" i="101" s="1"/>
  <c r="F294" i="101" s="1"/>
  <c r="AU264" i="101"/>
  <c r="AS276" i="101" s="1"/>
  <c r="G294" i="101" s="1"/>
  <c r="AU259" i="104"/>
  <c r="AS271" i="104" s="1"/>
  <c r="G289" i="104" s="1"/>
  <c r="AT258" i="104"/>
  <c r="AS270" i="104" s="1"/>
  <c r="F289" i="104" s="1"/>
  <c r="BF313" i="105"/>
  <c r="BG313" i="105" s="1"/>
  <c r="BF309" i="105"/>
  <c r="BG309" i="105" s="1"/>
  <c r="BF310" i="105"/>
  <c r="BG310" i="105" s="1"/>
  <c r="BF308" i="105"/>
  <c r="BF311" i="105"/>
  <c r="BG311" i="105" s="1"/>
  <c r="BF312" i="105"/>
  <c r="BG312" i="105" s="1"/>
  <c r="AY321" i="105"/>
  <c r="H339" i="105" s="1"/>
  <c r="AZ321" i="101"/>
  <c r="BA321" i="101" s="1"/>
  <c r="AZ313" i="101"/>
  <c r="AZ319" i="101"/>
  <c r="BA319" i="101" s="1"/>
  <c r="AZ317" i="101"/>
  <c r="BA317" i="101" s="1"/>
  <c r="AZ320" i="101"/>
  <c r="BA320" i="101" s="1"/>
  <c r="AZ315" i="101"/>
  <c r="BA315" i="101" s="1"/>
  <c r="AZ316" i="101"/>
  <c r="BA316" i="101" s="1"/>
  <c r="AZ314" i="101"/>
  <c r="BA314" i="101" s="1"/>
  <c r="AZ318" i="101"/>
  <c r="BA318" i="101" s="1"/>
  <c r="AZ322" i="101"/>
  <c r="BA322" i="101" s="1"/>
  <c r="AZ323" i="101"/>
  <c r="BA323" i="101" s="1"/>
  <c r="BA259" i="105"/>
  <c r="AY271" i="105" s="1"/>
  <c r="G290" i="105" s="1"/>
  <c r="AZ258" i="105"/>
  <c r="AY270" i="105" s="1"/>
  <c r="F290" i="105" s="1"/>
  <c r="AS277" i="101"/>
  <c r="H294" i="101" s="1"/>
  <c r="AY326" i="102"/>
  <c r="H344" i="102" s="1"/>
  <c r="BK313" i="105"/>
  <c r="BK316" i="105" s="1"/>
  <c r="BK314" i="105"/>
  <c r="BK317" i="105" s="1"/>
  <c r="AS272" i="104"/>
  <c r="H289" i="104" s="1"/>
  <c r="BA308" i="105"/>
  <c r="AY320" i="105" s="1"/>
  <c r="G339" i="105" s="1"/>
  <c r="AZ307" i="105"/>
  <c r="AY319" i="105" s="1"/>
  <c r="F339" i="105" s="1"/>
  <c r="BI315" i="101"/>
  <c r="BI323" i="101"/>
  <c r="BI319" i="101"/>
  <c r="BI316" i="101"/>
  <c r="BI314" i="101"/>
  <c r="E346" i="101"/>
  <c r="BI322" i="101"/>
  <c r="BI321" i="101"/>
  <c r="BI313" i="101"/>
  <c r="BI320" i="101"/>
  <c r="BI317" i="101"/>
  <c r="BI318" i="101"/>
  <c r="BI268" i="101"/>
  <c r="BI273" i="101"/>
  <c r="BI270" i="101"/>
  <c r="BI271" i="101"/>
  <c r="E297" i="101"/>
  <c r="BI272" i="101"/>
  <c r="BI267" i="101"/>
  <c r="BI266" i="101"/>
  <c r="BI274" i="101"/>
  <c r="BI265" i="101"/>
  <c r="BI269" i="101"/>
  <c r="BI264" i="101"/>
  <c r="BF307" i="105" l="1"/>
  <c r="BE319" i="105" s="1"/>
  <c r="F340" i="105" s="1"/>
  <c r="BG308" i="105"/>
  <c r="BE320" i="105" s="1"/>
  <c r="G340" i="105" s="1"/>
  <c r="BK271" i="101"/>
  <c r="BK273" i="101" s="1"/>
  <c r="BK272" i="101"/>
  <c r="BE326" i="102"/>
  <c r="H345" i="102" s="1"/>
  <c r="BF264" i="104"/>
  <c r="BG264" i="104" s="1"/>
  <c r="BF263" i="104"/>
  <c r="BG263" i="104" s="1"/>
  <c r="BF259" i="104"/>
  <c r="BF261" i="104"/>
  <c r="BG261" i="104" s="1"/>
  <c r="BF262" i="104"/>
  <c r="BG262" i="104" s="1"/>
  <c r="BF260" i="104"/>
  <c r="BG260" i="104" s="1"/>
  <c r="BK267" i="104"/>
  <c r="BK266" i="104"/>
  <c r="BK268" i="104" s="1"/>
  <c r="BA308" i="104"/>
  <c r="AY320" i="104" s="1"/>
  <c r="G339" i="104" s="1"/>
  <c r="AZ307" i="104"/>
  <c r="AY319" i="104" s="1"/>
  <c r="F339" i="104" s="1"/>
  <c r="BG259" i="105"/>
  <c r="BE271" i="105" s="1"/>
  <c r="G291" i="105" s="1"/>
  <c r="BF258" i="105"/>
  <c r="BE270" i="105" s="1"/>
  <c r="F291" i="105" s="1"/>
  <c r="AY321" i="104"/>
  <c r="H339" i="104" s="1"/>
  <c r="BK313" i="104"/>
  <c r="BK316" i="104" s="1"/>
  <c r="BK314" i="104"/>
  <c r="BK317" i="104" s="1"/>
  <c r="BE272" i="105"/>
  <c r="H291" i="105" s="1"/>
  <c r="AZ312" i="101"/>
  <c r="AY324" i="101" s="1"/>
  <c r="F344" i="101" s="1"/>
  <c r="BA313" i="101"/>
  <c r="AY325" i="101" s="1"/>
  <c r="G344" i="101" s="1"/>
  <c r="AY277" i="101"/>
  <c r="H295" i="101" s="1"/>
  <c r="BL261" i="105"/>
  <c r="BM261" i="105" s="1"/>
  <c r="BL260" i="105"/>
  <c r="BM260" i="105" s="1"/>
  <c r="BL262" i="105"/>
  <c r="BM262" i="105" s="1"/>
  <c r="BL259" i="105"/>
  <c r="BL263" i="105"/>
  <c r="BM263" i="105" s="1"/>
  <c r="BL264" i="105"/>
  <c r="BM264" i="105" s="1"/>
  <c r="BL315" i="102"/>
  <c r="BM315" i="102" s="1"/>
  <c r="BL317" i="102"/>
  <c r="BM317" i="102" s="1"/>
  <c r="BL323" i="102"/>
  <c r="BM323" i="102" s="1"/>
  <c r="BL318" i="102"/>
  <c r="BM318" i="102" s="1"/>
  <c r="BL316" i="102"/>
  <c r="BM316" i="102" s="1"/>
  <c r="BL314" i="102"/>
  <c r="BM314" i="102" s="1"/>
  <c r="BL322" i="102"/>
  <c r="BM322" i="102" s="1"/>
  <c r="BL320" i="102"/>
  <c r="BM320" i="102" s="1"/>
  <c r="BL321" i="102"/>
  <c r="BM321" i="102" s="1"/>
  <c r="BL319" i="102"/>
  <c r="BM319" i="102" s="1"/>
  <c r="BL313" i="102"/>
  <c r="BA259" i="104"/>
  <c r="AY271" i="104" s="1"/>
  <c r="G290" i="104" s="1"/>
  <c r="AZ258" i="104"/>
  <c r="AY270" i="104" s="1"/>
  <c r="F290" i="104" s="1"/>
  <c r="BF312" i="102"/>
  <c r="BE324" i="102" s="1"/>
  <c r="F345" i="102" s="1"/>
  <c r="BG313" i="102"/>
  <c r="BE325" i="102" s="1"/>
  <c r="G345" i="102" s="1"/>
  <c r="BF270" i="101"/>
  <c r="BG270" i="101" s="1"/>
  <c r="BF273" i="101"/>
  <c r="BG273" i="101" s="1"/>
  <c r="BF267" i="101"/>
  <c r="BG267" i="101" s="1"/>
  <c r="BF269" i="101"/>
  <c r="BG269" i="101" s="1"/>
  <c r="BF274" i="101"/>
  <c r="BG274" i="101" s="1"/>
  <c r="BF264" i="101"/>
  <c r="BF266" i="101"/>
  <c r="BG266" i="101" s="1"/>
  <c r="BF268" i="101"/>
  <c r="BG268" i="101" s="1"/>
  <c r="BF272" i="101"/>
  <c r="BG272" i="101" s="1"/>
  <c r="BF265" i="101"/>
  <c r="BG265" i="101" s="1"/>
  <c r="BE277" i="101" s="1"/>
  <c r="H296" i="101" s="1"/>
  <c r="BF271" i="101"/>
  <c r="BG271" i="101" s="1"/>
  <c r="BF312" i="104"/>
  <c r="BG312" i="104" s="1"/>
  <c r="BF311" i="104"/>
  <c r="BG311" i="104" s="1"/>
  <c r="BF308" i="104"/>
  <c r="BF309" i="104"/>
  <c r="BG309" i="104" s="1"/>
  <c r="BF310" i="104"/>
  <c r="BG310" i="104" s="1"/>
  <c r="BF313" i="104"/>
  <c r="BG313" i="104" s="1"/>
  <c r="BE321" i="105"/>
  <c r="H340" i="105" s="1"/>
  <c r="BG264" i="102"/>
  <c r="BE276" i="102" s="1"/>
  <c r="G296" i="102" s="1"/>
  <c r="BF263" i="102"/>
  <c r="BE275" i="102" s="1"/>
  <c r="F296" i="102" s="1"/>
  <c r="BK319" i="101"/>
  <c r="BK322" i="101" s="1"/>
  <c r="BK318" i="101"/>
  <c r="BK321" i="101" s="1"/>
  <c r="BE277" i="102"/>
  <c r="H296" i="102" s="1"/>
  <c r="BL311" i="105"/>
  <c r="BM311" i="105" s="1"/>
  <c r="BL310" i="105"/>
  <c r="BM310" i="105" s="1"/>
  <c r="BL309" i="105"/>
  <c r="BM309" i="105" s="1"/>
  <c r="BK321" i="105" s="1"/>
  <c r="H341" i="105" s="1"/>
  <c r="BL312" i="105"/>
  <c r="BM312" i="105" s="1"/>
  <c r="BL308" i="105"/>
  <c r="BL313" i="105"/>
  <c r="BM313" i="105" s="1"/>
  <c r="AY326" i="101"/>
  <c r="H344" i="101" s="1"/>
  <c r="BF316" i="101"/>
  <c r="BG316" i="101" s="1"/>
  <c r="BF320" i="101"/>
  <c r="BG320" i="101" s="1"/>
  <c r="BF318" i="101"/>
  <c r="BG318" i="101" s="1"/>
  <c r="BF322" i="101"/>
  <c r="BG322" i="101" s="1"/>
  <c r="BF321" i="101"/>
  <c r="BG321" i="101" s="1"/>
  <c r="BF315" i="101"/>
  <c r="BG315" i="101" s="1"/>
  <c r="BF323" i="101"/>
  <c r="BG323" i="101" s="1"/>
  <c r="BF314" i="101"/>
  <c r="BG314" i="101" s="1"/>
  <c r="BF317" i="101"/>
  <c r="BG317" i="101" s="1"/>
  <c r="BF313" i="101"/>
  <c r="BF319" i="101"/>
  <c r="BG319" i="101" s="1"/>
  <c r="BA264" i="101"/>
  <c r="AY276" i="101" s="1"/>
  <c r="G295" i="101" s="1"/>
  <c r="AZ263" i="101"/>
  <c r="AY275" i="101" s="1"/>
  <c r="F295" i="101" s="1"/>
  <c r="BL272" i="102"/>
  <c r="BM272" i="102" s="1"/>
  <c r="BL267" i="102"/>
  <c r="BM267" i="102" s="1"/>
  <c r="BL264" i="102"/>
  <c r="BL265" i="102"/>
  <c r="BM265" i="102" s="1"/>
  <c r="BL271" i="102"/>
  <c r="BM271" i="102" s="1"/>
  <c r="BL274" i="102"/>
  <c r="BM274" i="102" s="1"/>
  <c r="BL270" i="102"/>
  <c r="BM270" i="102" s="1"/>
  <c r="BL268" i="102"/>
  <c r="BM268" i="102" s="1"/>
  <c r="BL269" i="102"/>
  <c r="BM269" i="102" s="1"/>
  <c r="BL266" i="102"/>
  <c r="BM266" i="102" s="1"/>
  <c r="BL273" i="102"/>
  <c r="BM273" i="102" s="1"/>
  <c r="BK277" i="102" l="1"/>
  <c r="H297" i="102" s="1"/>
  <c r="BE321" i="104"/>
  <c r="H340" i="104" s="1"/>
  <c r="BK326" i="102"/>
  <c r="H346" i="102" s="1"/>
  <c r="BL260" i="104"/>
  <c r="BM260" i="104" s="1"/>
  <c r="BL259" i="104"/>
  <c r="BL261" i="104"/>
  <c r="BM261" i="104" s="1"/>
  <c r="BL264" i="104"/>
  <c r="BM264" i="104" s="1"/>
  <c r="BL263" i="104"/>
  <c r="BM263" i="104" s="1"/>
  <c r="BL262" i="104"/>
  <c r="BM262" i="104" s="1"/>
  <c r="BG259" i="104"/>
  <c r="BE271" i="104" s="1"/>
  <c r="G291" i="104" s="1"/>
  <c r="BF258" i="104"/>
  <c r="BE270" i="104" s="1"/>
  <c r="F291" i="104" s="1"/>
  <c r="BL258" i="105"/>
  <c r="BK270" i="105" s="1"/>
  <c r="F292" i="105" s="1"/>
  <c r="BM259" i="105"/>
  <c r="BK271" i="105" s="1"/>
  <c r="G292" i="105" s="1"/>
  <c r="BL313" i="104"/>
  <c r="BM313" i="104" s="1"/>
  <c r="BL310" i="104"/>
  <c r="BM310" i="104" s="1"/>
  <c r="BL308" i="104"/>
  <c r="BL309" i="104"/>
  <c r="BM309" i="104" s="1"/>
  <c r="BL311" i="104"/>
  <c r="BM311" i="104" s="1"/>
  <c r="BL312" i="104"/>
  <c r="BM312" i="104" s="1"/>
  <c r="BL315" i="101"/>
  <c r="BM315" i="101" s="1"/>
  <c r="BL318" i="101"/>
  <c r="BM318" i="101" s="1"/>
  <c r="BL323" i="101"/>
  <c r="BM323" i="101" s="1"/>
  <c r="BL314" i="101"/>
  <c r="BM314" i="101" s="1"/>
  <c r="BK326" i="101" s="1"/>
  <c r="H346" i="101" s="1"/>
  <c r="BL320" i="101"/>
  <c r="BM320" i="101" s="1"/>
  <c r="BL321" i="101"/>
  <c r="BM321" i="101" s="1"/>
  <c r="BL313" i="101"/>
  <c r="BL317" i="101"/>
  <c r="BM317" i="101" s="1"/>
  <c r="BL322" i="101"/>
  <c r="BM322" i="101" s="1"/>
  <c r="BL319" i="101"/>
  <c r="BM319" i="101" s="1"/>
  <c r="BL316" i="101"/>
  <c r="BM316" i="101" s="1"/>
  <c r="BF307" i="104"/>
  <c r="BE319" i="104" s="1"/>
  <c r="F340" i="104" s="1"/>
  <c r="BG308" i="104"/>
  <c r="BE320" i="104" s="1"/>
  <c r="G340" i="104" s="1"/>
  <c r="BG264" i="101"/>
  <c r="BE276" i="101" s="1"/>
  <c r="G296" i="101" s="1"/>
  <c r="BF263" i="101"/>
  <c r="BE275" i="101" s="1"/>
  <c r="F296" i="101" s="1"/>
  <c r="BK272" i="105"/>
  <c r="H292" i="105" s="1"/>
  <c r="BG313" i="101"/>
  <c r="BE325" i="101" s="1"/>
  <c r="G345" i="101" s="1"/>
  <c r="BF312" i="101"/>
  <c r="BE324" i="101" s="1"/>
  <c r="F345" i="101" s="1"/>
  <c r="BL270" i="101"/>
  <c r="BM270" i="101" s="1"/>
  <c r="BL269" i="101"/>
  <c r="BM269" i="101" s="1"/>
  <c r="BL264" i="101"/>
  <c r="BL267" i="101"/>
  <c r="BM267" i="101" s="1"/>
  <c r="BL272" i="101"/>
  <c r="BM272" i="101" s="1"/>
  <c r="BL265" i="101"/>
  <c r="BM265" i="101" s="1"/>
  <c r="BL266" i="101"/>
  <c r="BM266" i="101" s="1"/>
  <c r="BL274" i="101"/>
  <c r="BM274" i="101" s="1"/>
  <c r="BL268" i="101"/>
  <c r="BM268" i="101" s="1"/>
  <c r="BL271" i="101"/>
  <c r="BM271" i="101" s="1"/>
  <c r="BL273" i="101"/>
  <c r="BM273" i="101" s="1"/>
  <c r="BL263" i="102"/>
  <c r="BK275" i="102" s="1"/>
  <c r="F297" i="102" s="1"/>
  <c r="BM264" i="102"/>
  <c r="BK276" i="102" s="1"/>
  <c r="G297" i="102" s="1"/>
  <c r="BE326" i="101"/>
  <c r="H345" i="101" s="1"/>
  <c r="BE272" i="104"/>
  <c r="H291" i="104" s="1"/>
  <c r="BL307" i="105"/>
  <c r="BK319" i="105" s="1"/>
  <c r="F341" i="105" s="1"/>
  <c r="BM308" i="105"/>
  <c r="BK320" i="105" s="1"/>
  <c r="G341" i="105" s="1"/>
  <c r="BL312" i="102"/>
  <c r="BK324" i="102" s="1"/>
  <c r="F346" i="102" s="1"/>
  <c r="BM313" i="102"/>
  <c r="BK325" i="102" s="1"/>
  <c r="G346" i="102" s="1"/>
  <c r="BK272" i="104" l="1"/>
  <c r="H292" i="104" s="1"/>
  <c r="BM264" i="101"/>
  <c r="BK276" i="101" s="1"/>
  <c r="G297" i="101" s="1"/>
  <c r="BL263" i="101"/>
  <c r="BK275" i="101" s="1"/>
  <c r="F297" i="101" s="1"/>
  <c r="BM308" i="104"/>
  <c r="BK320" i="104" s="1"/>
  <c r="G341" i="104" s="1"/>
  <c r="BL307" i="104"/>
  <c r="BK319" i="104" s="1"/>
  <c r="F341" i="104" s="1"/>
  <c r="BM259" i="104"/>
  <c r="BK271" i="104" s="1"/>
  <c r="G292" i="104" s="1"/>
  <c r="BL258" i="104"/>
  <c r="BK270" i="104" s="1"/>
  <c r="F292" i="104" s="1"/>
  <c r="BL312" i="101"/>
  <c r="BK324" i="101" s="1"/>
  <c r="F346" i="101" s="1"/>
  <c r="BM313" i="101"/>
  <c r="BK325" i="101" s="1"/>
  <c r="G346" i="101" s="1"/>
  <c r="BK277" i="101"/>
  <c r="H297" i="101" s="1"/>
  <c r="BK321" i="104"/>
  <c r="H341" i="104" s="1"/>
</calcChain>
</file>

<file path=xl/sharedStrings.xml><?xml version="1.0" encoding="utf-8"?>
<sst xmlns="http://schemas.openxmlformats.org/spreadsheetml/2006/main" count="3798" uniqueCount="500">
  <si>
    <t>계</t>
    <phoneticPr fontId="2" type="noConversion"/>
  </si>
  <si>
    <t>구   분</t>
    <phoneticPr fontId="2" type="noConversion"/>
  </si>
  <si>
    <t>구    분</t>
    <phoneticPr fontId="2" type="noConversion"/>
  </si>
  <si>
    <t>등차급수법</t>
    <phoneticPr fontId="2" type="noConversion"/>
  </si>
  <si>
    <t>등비급수법</t>
    <phoneticPr fontId="2" type="noConversion"/>
  </si>
  <si>
    <t>비고</t>
    <phoneticPr fontId="18" type="noConversion"/>
  </si>
  <si>
    <t>2030년</t>
    <phoneticPr fontId="2" type="noConversion"/>
  </si>
  <si>
    <t>비 고</t>
    <phoneticPr fontId="18" type="noConversion"/>
  </si>
  <si>
    <t>APT</t>
    <phoneticPr fontId="18" type="noConversion"/>
  </si>
  <si>
    <t>수거식 주택</t>
    <phoneticPr fontId="2" type="noConversion"/>
  </si>
  <si>
    <t>낙동강 수질보전 보고서 (1986, 환경부)</t>
    <phoneticPr fontId="2" type="noConversion"/>
  </si>
  <si>
    <t>서남 해상 수질보전 보고서 ('86, 환경처)</t>
    <phoneticPr fontId="2" type="noConversion"/>
  </si>
  <si>
    <t>분뇨정화조의 구조기준 및 해설 (일본건축센타)</t>
    <phoneticPr fontId="2" type="noConversion"/>
  </si>
  <si>
    <t>단독(0.90) 공동주택(0.94)
영업(0.86) 평균(0.90)</t>
    <phoneticPr fontId="2" type="noConversion"/>
  </si>
  <si>
    <t>0.76~1.00 (평균 0.88)</t>
    <phoneticPr fontId="2" type="noConversion"/>
  </si>
  <si>
    <t>비     고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</si>
  <si>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</si>
  <si>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</si>
  <si>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</si>
  <si>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비   고</t>
    <phoneticPr fontId="2" type="noConversion"/>
  </si>
  <si>
    <t>구                 분</t>
    <phoneticPr fontId="2" type="noConversion"/>
  </si>
  <si>
    <t>구                     분</t>
    <phoneticPr fontId="2" type="noConversion"/>
  </si>
  <si>
    <t>가 정 용</t>
    <phoneticPr fontId="2" type="noConversion"/>
  </si>
  <si>
    <t>영 업 용</t>
    <phoneticPr fontId="2" type="noConversion"/>
  </si>
  <si>
    <t>구                             분</t>
    <phoneticPr fontId="2" type="noConversion"/>
  </si>
  <si>
    <t>구               분</t>
    <phoneticPr fontId="2" type="noConversion"/>
  </si>
  <si>
    <t>수세식 주택</t>
    <phoneticPr fontId="18" type="noConversion"/>
  </si>
  <si>
    <t>비            고</t>
    <phoneticPr fontId="2" type="noConversion"/>
  </si>
  <si>
    <r>
      <t>한강유역 환경보전종합계획사업('83, 환경처)</t>
    </r>
    <r>
      <rPr>
        <sz val="9"/>
        <color indexed="8"/>
        <rFont val="Arial"/>
        <family val="2"/>
      </rPr>
      <t/>
    </r>
    <phoneticPr fontId="18" type="noConversion"/>
  </si>
  <si>
    <r>
      <t>주택단지내 상수∙오수발생량 산정 및 하수처리시설
비용연구 (2001, 환경부)</t>
    </r>
    <r>
      <rPr>
        <sz val="9"/>
        <color indexed="8"/>
        <rFont val="Arial"/>
        <family val="2"/>
      </rPr>
      <t/>
    </r>
    <phoneticPr fontId="18" type="noConversion"/>
  </si>
  <si>
    <r>
      <t>본 계 획 적 용</t>
    </r>
    <r>
      <rPr>
        <sz val="9"/>
        <color indexed="8"/>
        <rFont val="돋움"/>
        <family val="3"/>
        <charset val="129"/>
      </rPr>
      <t/>
    </r>
    <phoneticPr fontId="18" type="noConversion"/>
  </si>
  <si>
    <t>구                 분</t>
    <phoneticPr fontId="2" type="noConversion"/>
  </si>
  <si>
    <t>( 단  위 : Lpcd )</t>
    <phoneticPr fontId="2" type="noConversion"/>
  </si>
  <si>
    <t>급수인구
(인)</t>
    <phoneticPr fontId="2" type="noConversion"/>
  </si>
  <si>
    <t>구        분</t>
    <phoneticPr fontId="2" type="noConversion"/>
  </si>
  <si>
    <t>적        용</t>
    <phoneticPr fontId="2" type="noConversion"/>
  </si>
  <si>
    <t xml:space="preserve">1) 과거 상수급수현황 </t>
    <phoneticPr fontId="2" type="noConversion"/>
  </si>
  <si>
    <t xml:space="preserve"> 가) 과거 10년 급수량 기준</t>
    <phoneticPr fontId="18" type="noConversion"/>
  </si>
  <si>
    <t>2)  장래 상수 급수량 원단위 추정</t>
    <phoneticPr fontId="2" type="noConversion"/>
  </si>
  <si>
    <t xml:space="preserve"> 나) 과거 5년 급수량 기준</t>
    <phoneticPr fontId="18" type="noConversion"/>
  </si>
  <si>
    <t>2010년</t>
    <phoneticPr fontId="18" type="noConversion"/>
  </si>
  <si>
    <t>비고</t>
    <phoneticPr fontId="2" type="noConversion"/>
  </si>
  <si>
    <t>적용</t>
    <phoneticPr fontId="2" type="noConversion"/>
  </si>
  <si>
    <t>과거 10년간 기준</t>
    <phoneticPr fontId="18" type="noConversion"/>
  </si>
  <si>
    <t>과거 5년간 기준</t>
    <phoneticPr fontId="18" type="noConversion"/>
  </si>
  <si>
    <t>적용</t>
    <phoneticPr fontId="2" type="noConversion"/>
  </si>
  <si>
    <t>생활오수량 원단위(Lpcd)</t>
    <phoneticPr fontId="2" type="noConversion"/>
  </si>
  <si>
    <t>10년평균</t>
    <phoneticPr fontId="2" type="noConversion"/>
  </si>
  <si>
    <t>5년평균</t>
    <phoneticPr fontId="2" type="noConversion"/>
  </si>
  <si>
    <t>총급수량</t>
    <phoneticPr fontId="2" type="noConversion"/>
  </si>
  <si>
    <t>(단위:천㎥/년)</t>
    <phoneticPr fontId="2" type="noConversion"/>
  </si>
  <si>
    <t>유효수량</t>
    <phoneticPr fontId="2" type="noConversion"/>
  </si>
  <si>
    <t>유수수량</t>
    <phoneticPr fontId="2" type="noConversion"/>
  </si>
  <si>
    <t>무수수량</t>
    <phoneticPr fontId="2" type="noConversion"/>
  </si>
  <si>
    <t>유수율(%)</t>
    <phoneticPr fontId="2" type="noConversion"/>
  </si>
  <si>
    <t>무수율(%)</t>
    <phoneticPr fontId="2" type="noConversion"/>
  </si>
  <si>
    <t>유수율제고(%)</t>
    <phoneticPr fontId="2" type="noConversion"/>
  </si>
  <si>
    <t>-</t>
    <phoneticPr fontId="2" type="noConversion"/>
  </si>
  <si>
    <t>2.3 계획하수량 원단위 추정</t>
    <phoneticPr fontId="18" type="noConversion"/>
  </si>
  <si>
    <t>가.  생활오수량 원단위 추정(급수실적 및 사용실적), 장래 급수원단위 추정</t>
    <phoneticPr fontId="18" type="noConversion"/>
  </si>
  <si>
    <t>총인구
(인)</t>
    <phoneticPr fontId="2" type="noConversion"/>
  </si>
  <si>
    <t>급수인구
(인)</t>
    <phoneticPr fontId="2" type="noConversion"/>
  </si>
  <si>
    <t>시설용량
(㎥/일)</t>
    <phoneticPr fontId="2" type="noConversion"/>
  </si>
  <si>
    <t>급수량
(㎥/일)</t>
    <phoneticPr fontId="2" type="noConversion"/>
  </si>
  <si>
    <t>보급률
(%)</t>
    <phoneticPr fontId="2" type="noConversion"/>
  </si>
  <si>
    <t>자료) 김천시 통계연보 및 상수도 통계연보(환경부)</t>
    <phoneticPr fontId="18" type="noConversion"/>
  </si>
  <si>
    <t>- 과거 급수실적에 의한 수학적 추정방법으로 추정하였으며 회귀적합성(R2,SSE10)결과를 토대로 적용하였다.</t>
    <phoneticPr fontId="2" type="noConversion"/>
  </si>
  <si>
    <t>자료) 김천시 통계연보 및 상수도 통계연보(환경부)</t>
    <phoneticPr fontId="18" type="noConversion"/>
  </si>
  <si>
    <t>무효수량</t>
    <phoneticPr fontId="2" type="noConversion"/>
  </si>
  <si>
    <t>2010년</t>
  </si>
  <si>
    <t>1. 김천시 현재 유효수율을 기준으로 수도정비 기본계획 상의 유수율 향상계획을 고려하여 유효수율 검토</t>
    <phoneticPr fontId="2" type="noConversion"/>
  </si>
  <si>
    <t>2011년</t>
  </si>
  <si>
    <t>전국</t>
    <phoneticPr fontId="18" type="noConversion"/>
  </si>
  <si>
    <t>김천시</t>
    <phoneticPr fontId="2" type="noConversion"/>
  </si>
  <si>
    <t>경상북도</t>
    <phoneticPr fontId="2" type="noConversion"/>
  </si>
  <si>
    <t>2009년</t>
  </si>
  <si>
    <t>구미시</t>
    <phoneticPr fontId="2" type="noConversion"/>
  </si>
  <si>
    <t>대구광역시</t>
    <phoneticPr fontId="2" type="noConversion"/>
  </si>
  <si>
    <t>장래 유효수율 검토</t>
    <phoneticPr fontId="2" type="noConversion"/>
  </si>
  <si>
    <t>공업용 및 기타</t>
    <phoneticPr fontId="2" type="noConversion"/>
  </si>
  <si>
    <t>김천시 하수도정비기본계획변경(2007, 김천시)</t>
    <phoneticPr fontId="18" type="noConversion"/>
  </si>
  <si>
    <t>급수량
원단위
(Lpcd)</t>
    <phoneticPr fontId="2" type="noConversion"/>
  </si>
  <si>
    <t>2035년</t>
    <phoneticPr fontId="2" type="noConversion"/>
  </si>
  <si>
    <t>2012년</t>
    <phoneticPr fontId="2" type="noConversion"/>
  </si>
  <si>
    <t>2035년</t>
    <phoneticPr fontId="2" type="noConversion"/>
  </si>
  <si>
    <r>
      <t>사      용      량    (m</t>
    </r>
    <r>
      <rPr>
        <vertAlign val="superscript"/>
        <sz val="9"/>
        <color indexed="8"/>
        <rFont val="나눔고딕"/>
        <family val="3"/>
        <charset val="129"/>
      </rPr>
      <t>3</t>
    </r>
    <r>
      <rPr>
        <sz val="9"/>
        <color indexed="8"/>
        <rFont val="나눔고딕"/>
        <family val="3"/>
        <charset val="129"/>
      </rPr>
      <t>/일)</t>
    </r>
    <phoneticPr fontId="2" type="noConversion"/>
  </si>
  <si>
    <t>유효수율(%)</t>
    <phoneticPr fontId="2" type="noConversion"/>
  </si>
  <si>
    <t xml:space="preserve"> 4) 유효수율</t>
    <phoneticPr fontId="18" type="noConversion"/>
  </si>
  <si>
    <t xml:space="preserve">  가) 유효수율 현황</t>
    <phoneticPr fontId="2" type="noConversion"/>
  </si>
  <si>
    <t xml:space="preserve">  나) 상수도 생산량 현황</t>
    <phoneticPr fontId="2" type="noConversion"/>
  </si>
  <si>
    <t xml:space="preserve">  다) 김천시 수도정비기본계획(2010.7)상의 유수율 계획</t>
    <phoneticPr fontId="2" type="noConversion"/>
  </si>
  <si>
    <t xml:space="preserve">  라) 장래 유효수율 검토</t>
    <phoneticPr fontId="2" type="noConversion"/>
  </si>
  <si>
    <t xml:space="preserve"> 5) 오수전환율</t>
    <phoneticPr fontId="2" type="noConversion"/>
  </si>
  <si>
    <t>급수량 원단위(Lpcd)</t>
    <phoneticPr fontId="18" type="noConversion"/>
  </si>
  <si>
    <t>유효수율(%)</t>
    <phoneticPr fontId="18" type="noConversion"/>
  </si>
  <si>
    <t>오수전환율(%)</t>
    <phoneticPr fontId="18" type="noConversion"/>
  </si>
  <si>
    <t>생활오수량 원단위(Lpcd)</t>
    <phoneticPr fontId="18" type="noConversion"/>
  </si>
  <si>
    <t xml:space="preserve"> 1) 상수도 사용실적 </t>
    <phoneticPr fontId="2" type="noConversion"/>
  </si>
  <si>
    <t>가정용 
사용량 원단위
(Lpcd)</t>
    <phoneticPr fontId="2" type="noConversion"/>
  </si>
  <si>
    <t>영업용 
사용량 원단위
(Lpcd)</t>
    <phoneticPr fontId="2" type="noConversion"/>
  </si>
  <si>
    <t>자료시작년=</t>
    <phoneticPr fontId="29" type="noConversion"/>
  </si>
  <si>
    <t>유효자리수 =</t>
    <phoneticPr fontId="29" type="noConversion"/>
  </si>
  <si>
    <t>연도</t>
  </si>
  <si>
    <t>0. 과거자료</t>
    <phoneticPr fontId="29" type="noConversion"/>
  </si>
  <si>
    <t>선   정</t>
    <phoneticPr fontId="29" type="noConversion"/>
  </si>
  <si>
    <t>비     고</t>
    <phoneticPr fontId="29" type="noConversion"/>
  </si>
  <si>
    <t>채택</t>
  </si>
  <si>
    <t>○</t>
    <phoneticPr fontId="29" type="noConversion"/>
  </si>
  <si>
    <t>상관계수 (R²)</t>
    <phoneticPr fontId="29" type="noConversion"/>
  </si>
  <si>
    <t>오차자승합 (전구간)</t>
    <phoneticPr fontId="29" type="noConversion"/>
  </si>
  <si>
    <t>오차자승합 (최근10년간)</t>
    <phoneticPr fontId="29" type="noConversion"/>
  </si>
  <si>
    <t>절대평균오차율 (전구간)</t>
    <phoneticPr fontId="29" type="noConversion"/>
  </si>
  <si>
    <t>절대평균오차율(최근10년간)</t>
    <phoneticPr fontId="29" type="noConversion"/>
  </si>
  <si>
    <t>1. 등차급수</t>
    <phoneticPr fontId="29" type="noConversion"/>
  </si>
  <si>
    <t>인구 (y)</t>
    <phoneticPr fontId="29" type="noConversion"/>
  </si>
  <si>
    <t>경과년수(x)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</si>
  <si>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>2</t>
    </r>
    <r>
      <rPr>
        <sz val="10"/>
        <rFont val="나눔고딕"/>
        <family val="3"/>
        <charset val="129"/>
      </rPr>
      <t>=</t>
    </r>
    <phoneticPr fontId="2" type="noConversion"/>
  </si>
  <si>
    <t>절대오차율</t>
    <phoneticPr fontId="29" type="noConversion"/>
  </si>
  <si>
    <t>오차자승</t>
    <phoneticPr fontId="29" type="noConversion"/>
  </si>
  <si>
    <t>y = ax + b</t>
    <phoneticPr fontId="29" type="noConversion"/>
  </si>
  <si>
    <t>상수(a) =</t>
    <phoneticPr fontId="29" type="noConversion"/>
  </si>
  <si>
    <t>상수(b) =</t>
    <phoneticPr fontId="29" type="noConversion"/>
  </si>
  <si>
    <t>상관계수 (R²)</t>
    <phoneticPr fontId="29" type="noConversion"/>
  </si>
  <si>
    <t>오차자승합 (최근10년간)</t>
    <phoneticPr fontId="29" type="noConversion"/>
  </si>
  <si>
    <t>절대평균오차율 (전구간)</t>
    <phoneticPr fontId="29" type="noConversion"/>
  </si>
  <si>
    <t>절대평균오차율(최근10년간)</t>
    <phoneticPr fontId="29" type="noConversion"/>
  </si>
  <si>
    <t>2. 등비급수</t>
    <phoneticPr fontId="29" type="noConversion"/>
  </si>
  <si>
    <t>원단위(y)</t>
    <phoneticPr fontId="29" type="noConversion"/>
  </si>
  <si>
    <t>LN(y)</t>
    <phoneticPr fontId="29" type="noConversion"/>
  </si>
  <si>
    <t>경과년수(x)</t>
    <phoneticPr fontId="29" type="noConversion"/>
  </si>
  <si>
    <t>절대오차율</t>
    <phoneticPr fontId="29" type="noConversion"/>
  </si>
  <si>
    <t>오차자승</t>
    <phoneticPr fontId="29" type="noConversion"/>
  </si>
  <si>
    <t xml:space="preserve">   y = a(1+b)^x</t>
    <phoneticPr fontId="29" type="noConversion"/>
  </si>
  <si>
    <t xml:space="preserve">   LN(y) = LN(a) + LN(1+b)x</t>
    <phoneticPr fontId="29" type="noConversion"/>
  </si>
  <si>
    <t xml:space="preserve">   Y = A + Bx</t>
    <phoneticPr fontId="29" type="noConversion"/>
  </si>
  <si>
    <t>A =</t>
    <phoneticPr fontId="29" type="noConversion"/>
  </si>
  <si>
    <t>LN(A) =</t>
    <phoneticPr fontId="29" type="noConversion"/>
  </si>
  <si>
    <t>B =</t>
    <phoneticPr fontId="29" type="noConversion"/>
  </si>
  <si>
    <t>LN(1+B) =</t>
    <phoneticPr fontId="29" type="noConversion"/>
  </si>
  <si>
    <t>a =</t>
    <phoneticPr fontId="29" type="noConversion"/>
  </si>
  <si>
    <t>b =</t>
    <phoneticPr fontId="29" type="noConversion"/>
  </si>
  <si>
    <t>오차자승합 (전구간)</t>
    <phoneticPr fontId="29" type="noConversion"/>
  </si>
  <si>
    <t>오차자승합 (최근10년간)</t>
    <phoneticPr fontId="29" type="noConversion"/>
  </si>
  <si>
    <t>절대평균오차율 (전구간)</t>
    <phoneticPr fontId="29" type="noConversion"/>
  </si>
  <si>
    <t>절대평균오차율(최근10년간)</t>
    <phoneticPr fontId="29" type="noConversion"/>
  </si>
  <si>
    <t>3. 베기함수</t>
    <phoneticPr fontId="29" type="noConversion"/>
  </si>
  <si>
    <t>원단위(y)</t>
    <phoneticPr fontId="29" type="noConversion"/>
  </si>
  <si>
    <t>LN(y-c)</t>
    <phoneticPr fontId="29" type="noConversion"/>
  </si>
  <si>
    <t>경과년수(x)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</si>
  <si>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>2</t>
    </r>
    <r>
      <rPr>
        <sz val="10"/>
        <rFont val="나눔고딕"/>
        <family val="3"/>
        <charset val="129"/>
      </rPr>
      <t>=</t>
    </r>
    <phoneticPr fontId="2" type="noConversion"/>
  </si>
  <si>
    <t>절대오차율</t>
    <phoneticPr fontId="29" type="noConversion"/>
  </si>
  <si>
    <t>오차자승</t>
    <phoneticPr fontId="29" type="noConversion"/>
  </si>
  <si>
    <r>
      <t>R</t>
    </r>
    <r>
      <rPr>
        <vertAlign val="superscript"/>
        <sz val="10"/>
        <color indexed="10"/>
        <rFont val="나눔고딕"/>
        <family val="3"/>
        <charset val="129"/>
      </rPr>
      <t>2</t>
    </r>
    <r>
      <rPr>
        <sz val="10"/>
        <color indexed="10"/>
        <rFont val="나눔고딕"/>
        <family val="3"/>
        <charset val="129"/>
      </rPr>
      <t>=</t>
    </r>
    <phoneticPr fontId="2" type="noConversion"/>
  </si>
  <si>
    <t xml:space="preserve">   y = a(1+b)^x + c</t>
    <phoneticPr fontId="29" type="noConversion"/>
  </si>
  <si>
    <t xml:space="preserve">   LN(y-c) = LN(a) + LN(1+b)x</t>
    <phoneticPr fontId="29" type="noConversion"/>
  </si>
  <si>
    <t xml:space="preserve">   Y = A + Bx</t>
    <phoneticPr fontId="29" type="noConversion"/>
  </si>
  <si>
    <t>c =</t>
    <phoneticPr fontId="29" type="noConversion"/>
  </si>
  <si>
    <t>c =</t>
    <phoneticPr fontId="29" type="noConversion"/>
  </si>
  <si>
    <t>A =</t>
    <phoneticPr fontId="29" type="noConversion"/>
  </si>
  <si>
    <t>LN(a) =</t>
    <phoneticPr fontId="29" type="noConversion"/>
  </si>
  <si>
    <t>B =</t>
    <phoneticPr fontId="29" type="noConversion"/>
  </si>
  <si>
    <t>LN(1+b)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</si>
  <si>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</si>
  <si>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</si>
  <si>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</si>
  <si>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</si>
  <si>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</si>
  <si>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</si>
  <si>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</si>
  <si>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</si>
  <si>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</si>
  <si>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</si>
  <si>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</si>
  <si>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t>오차자승합 =</t>
    <phoneticPr fontId="29" type="noConversion"/>
  </si>
  <si>
    <t>오차자승합 (최근10년간)</t>
    <phoneticPr fontId="29" type="noConversion"/>
  </si>
  <si>
    <t>오차자승(10) =</t>
    <phoneticPr fontId="29" type="noConversion"/>
  </si>
  <si>
    <t>c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</si>
  <si>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>2</t>
    </r>
    <phoneticPr fontId="2" type="noConversion"/>
  </si>
  <si>
    <t>오차자승합</t>
    <phoneticPr fontId="29" type="noConversion"/>
  </si>
  <si>
    <t>10년</t>
    <phoneticPr fontId="29" type="noConversion"/>
  </si>
  <si>
    <t>min(y) =</t>
    <phoneticPr fontId="29" type="noConversion"/>
  </si>
  <si>
    <t>min(y) =</t>
    <phoneticPr fontId="29" type="noConversion"/>
  </si>
  <si>
    <t>min(y) =</t>
    <phoneticPr fontId="29" type="noConversion"/>
  </si>
  <si>
    <t>min(y) =</t>
    <phoneticPr fontId="29" type="noConversion"/>
  </si>
  <si>
    <t>유효자리 =</t>
    <phoneticPr fontId="29" type="noConversion"/>
  </si>
  <si>
    <t>유효자리 =</t>
    <phoneticPr fontId="29" type="noConversion"/>
  </si>
  <si>
    <t>유효자리 =</t>
    <phoneticPr fontId="29" type="noConversion"/>
  </si>
  <si>
    <t>c 간격 =</t>
    <phoneticPr fontId="29" type="noConversion"/>
  </si>
  <si>
    <t>c 간격 =</t>
    <phoneticPr fontId="29" type="noConversion"/>
  </si>
  <si>
    <t>4. 지수함수</t>
    <phoneticPr fontId="29" type="noConversion"/>
  </si>
  <si>
    <t>LN(y-c)</t>
    <phoneticPr fontId="29" type="noConversion"/>
  </si>
  <si>
    <t>LN(x)</t>
    <phoneticPr fontId="29" type="noConversion"/>
  </si>
  <si>
    <r>
      <t>R</t>
    </r>
    <r>
      <rPr>
        <vertAlign val="superscript"/>
        <sz val="10"/>
        <color indexed="10"/>
        <rFont val="나눔고딕"/>
        <family val="3"/>
        <charset val="129"/>
      </rPr>
      <t>2</t>
    </r>
    <r>
      <rPr>
        <sz val="10"/>
        <color indexed="10"/>
        <rFont val="나눔고딕"/>
        <family val="3"/>
        <charset val="129"/>
      </rPr>
      <t>=</t>
    </r>
    <phoneticPr fontId="2" type="noConversion"/>
  </si>
  <si>
    <t xml:space="preserve">  y = ax^b + c</t>
    <phoneticPr fontId="29" type="noConversion"/>
  </si>
  <si>
    <t xml:space="preserve">  LN(y-c) = LN(a) + b LN(x)</t>
    <phoneticPr fontId="29" type="noConversion"/>
  </si>
  <si>
    <t xml:space="preserve">  Y = A + bx</t>
    <phoneticPr fontId="29" type="noConversion"/>
  </si>
  <si>
    <t>= LN(a)</t>
    <phoneticPr fontId="29" type="noConversion"/>
  </si>
  <si>
    <t>a =</t>
    <phoneticPr fontId="29" type="noConversion"/>
  </si>
  <si>
    <t>a =</t>
    <phoneticPr fontId="29" type="noConversion"/>
  </si>
  <si>
    <t>상관계수 (R²)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</si>
  <si>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</si>
  <si>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</si>
  <si>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</si>
  <si>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</si>
  <si>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</si>
  <si>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</si>
  <si>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</si>
  <si>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t>오차자승합 (최근10년간)</t>
    <phoneticPr fontId="29" type="noConversion"/>
  </si>
  <si>
    <t>오차자승합 =</t>
    <phoneticPr fontId="29" type="noConversion"/>
  </si>
  <si>
    <t>절대평균오차율 (전구간)</t>
    <phoneticPr fontId="29" type="noConversion"/>
  </si>
  <si>
    <t>오차자승(10) =</t>
    <phoneticPr fontId="29" type="noConversion"/>
  </si>
  <si>
    <t>절대평균오차율(최근10년간)</t>
    <phoneticPr fontId="29" type="noConversion"/>
  </si>
  <si>
    <t>Y0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</si>
  <si>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>2</t>
    </r>
    <phoneticPr fontId="2" type="noConversion"/>
  </si>
  <si>
    <t>오차자승합</t>
    <phoneticPr fontId="29" type="noConversion"/>
  </si>
  <si>
    <t>10년</t>
    <phoneticPr fontId="29" type="noConversion"/>
  </si>
  <si>
    <t>최소자료값 =</t>
    <phoneticPr fontId="29" type="noConversion"/>
  </si>
  <si>
    <t>최소자료값 =</t>
    <phoneticPr fontId="29" type="noConversion"/>
  </si>
  <si>
    <t>최소자료값 =</t>
    <phoneticPr fontId="29" type="noConversion"/>
  </si>
  <si>
    <t>최소자료값 =</t>
    <phoneticPr fontId="29" type="noConversion"/>
  </si>
  <si>
    <t>최소자료값 =</t>
    <phoneticPr fontId="29" type="noConversion"/>
  </si>
  <si>
    <t>최소자료값 =</t>
    <phoneticPr fontId="29" type="noConversion"/>
  </si>
  <si>
    <t>최소자료값 =</t>
    <phoneticPr fontId="29" type="noConversion"/>
  </si>
  <si>
    <t>최소자료값 =</t>
    <phoneticPr fontId="29" type="noConversion"/>
  </si>
  <si>
    <t>최소자료값 =</t>
    <phoneticPr fontId="29" type="noConversion"/>
  </si>
  <si>
    <t>최소자료값 =</t>
    <phoneticPr fontId="29" type="noConversion"/>
  </si>
  <si>
    <t>최소자료값 =</t>
    <phoneticPr fontId="29" type="noConversion"/>
  </si>
  <si>
    <t>최소자료값 =</t>
    <phoneticPr fontId="29" type="noConversion"/>
  </si>
  <si>
    <t>최소자료값 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</si>
  <si>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</si>
  <si>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</si>
  <si>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</si>
  <si>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</si>
  <si>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</si>
  <si>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</si>
  <si>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</si>
  <si>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</si>
  <si>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</si>
  <si>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</si>
  <si>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</si>
  <si>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</si>
  <si>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</si>
  <si>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c 간격 =</t>
    <phoneticPr fontId="29" type="noConversion"/>
  </si>
  <si>
    <t>c 간격 =</t>
    <phoneticPr fontId="29" type="noConversion"/>
  </si>
  <si>
    <t>c 간격 =</t>
    <phoneticPr fontId="29" type="noConversion"/>
  </si>
  <si>
    <t>c 간격 =</t>
    <phoneticPr fontId="29" type="noConversion"/>
  </si>
  <si>
    <t>c 간격 =</t>
    <phoneticPr fontId="29" type="noConversion"/>
  </si>
  <si>
    <t>c 간격 =</t>
    <phoneticPr fontId="29" type="noConversion"/>
  </si>
  <si>
    <t>c 간격 =</t>
    <phoneticPr fontId="29" type="noConversion"/>
  </si>
  <si>
    <t>c 간격 =</t>
    <phoneticPr fontId="29" type="noConversion"/>
  </si>
  <si>
    <t>c 간격 =</t>
    <phoneticPr fontId="29" type="noConversion"/>
  </si>
  <si>
    <t>c 간격 =</t>
    <phoneticPr fontId="29" type="noConversion"/>
  </si>
  <si>
    <t>c 간격 =</t>
    <phoneticPr fontId="29" type="noConversion"/>
  </si>
  <si>
    <t>c 간격 =</t>
    <phoneticPr fontId="29" type="noConversion"/>
  </si>
  <si>
    <t>c 간격 =</t>
    <phoneticPr fontId="29" type="noConversion"/>
  </si>
  <si>
    <t>5. 로지스틱</t>
    <phoneticPr fontId="29" type="noConversion"/>
  </si>
  <si>
    <t>원단위(y)</t>
    <phoneticPr fontId="29" type="noConversion"/>
  </si>
  <si>
    <t>LN(k/y-1)</t>
    <phoneticPr fontId="29" type="noConversion"/>
  </si>
  <si>
    <t>경과년수(x)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</si>
  <si>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>2</t>
    </r>
    <r>
      <rPr>
        <sz val="10"/>
        <rFont val="나눔고딕"/>
        <family val="3"/>
        <charset val="129"/>
      </rPr>
      <t>=</t>
    </r>
    <phoneticPr fontId="2" type="noConversion"/>
  </si>
  <si>
    <t>절대오차율</t>
    <phoneticPr fontId="29" type="noConversion"/>
  </si>
  <si>
    <t>오차자승</t>
    <phoneticPr fontId="29" type="noConversion"/>
  </si>
  <si>
    <r>
      <t>R</t>
    </r>
    <r>
      <rPr>
        <vertAlign val="superscript"/>
        <sz val="10"/>
        <color indexed="10"/>
        <rFont val="나눔고딕"/>
        <family val="3"/>
        <charset val="129"/>
      </rPr>
      <t>2</t>
    </r>
    <r>
      <rPr>
        <sz val="10"/>
        <color indexed="10"/>
        <rFont val="나눔고딕"/>
        <family val="3"/>
        <charset val="129"/>
      </rPr>
      <t>=</t>
    </r>
    <phoneticPr fontId="2" type="noConversion"/>
  </si>
  <si>
    <t xml:space="preserve">  Y=k/(1+e^(a-bx))</t>
    <phoneticPr fontId="29" type="noConversion"/>
  </si>
  <si>
    <t xml:space="preserve">  Y=k/(1+e^(a-bx))</t>
    <phoneticPr fontId="29" type="noConversion"/>
  </si>
  <si>
    <t xml:space="preserve">  LN(k/Y-1)=a-bx</t>
    <phoneticPr fontId="29" type="noConversion"/>
  </si>
  <si>
    <t>k=</t>
  </si>
  <si>
    <t>max(y) =</t>
    <phoneticPr fontId="29" type="noConversion"/>
  </si>
  <si>
    <t>avg(5) =</t>
    <phoneticPr fontId="29" type="noConversion"/>
  </si>
  <si>
    <t>-b =</t>
    <phoneticPr fontId="29" type="noConversion"/>
  </si>
  <si>
    <t>a =</t>
    <phoneticPr fontId="29" type="noConversion"/>
  </si>
  <si>
    <t>b =</t>
    <phoneticPr fontId="29" type="noConversion"/>
  </si>
  <si>
    <t>상관계수 (R²)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</si>
  <si>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</si>
  <si>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</si>
  <si>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</si>
  <si>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</si>
  <si>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</si>
  <si>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</si>
  <si>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</si>
  <si>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</si>
  <si>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</si>
  <si>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t>오차자승합 (전구간)</t>
    <phoneticPr fontId="29" type="noConversion"/>
  </si>
  <si>
    <t>오차자승합 =</t>
    <phoneticPr fontId="29" type="noConversion"/>
  </si>
  <si>
    <t>오차자승합 (최근10년간)</t>
    <phoneticPr fontId="29" type="noConversion"/>
  </si>
  <si>
    <t>오차자승(10) =</t>
    <phoneticPr fontId="29" type="noConversion"/>
  </si>
  <si>
    <t>절대평균오차율 (전구간)</t>
    <phoneticPr fontId="29" type="noConversion"/>
  </si>
  <si>
    <t>절대평균오차율(최근10년간)</t>
    <phoneticPr fontId="29" type="noConversion"/>
  </si>
  <si>
    <t>k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</si>
  <si>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>2</t>
    </r>
    <phoneticPr fontId="2" type="noConversion"/>
  </si>
  <si>
    <t>오차자승합</t>
    <phoneticPr fontId="29" type="noConversion"/>
  </si>
  <si>
    <t>10년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</si>
  <si>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</si>
  <si>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</si>
  <si>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</si>
  <si>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</si>
  <si>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</si>
  <si>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</si>
  <si>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</si>
  <si>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</si>
  <si>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</si>
  <si>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</si>
  <si>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</si>
  <si>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</si>
  <si>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</si>
  <si>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</si>
  <si>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</si>
  <si>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</si>
  <si>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2max(y) =</t>
    <phoneticPr fontId="29" type="noConversion"/>
  </si>
  <si>
    <t>6. 수정지수</t>
    <phoneticPr fontId="29" type="noConversion"/>
  </si>
  <si>
    <t>원단위(y)</t>
    <phoneticPr fontId="29" type="noConversion"/>
  </si>
  <si>
    <t>LN(k-y)</t>
    <phoneticPr fontId="29" type="noConversion"/>
  </si>
  <si>
    <t>경과년수(x)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</si>
  <si>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>2</t>
    </r>
    <r>
      <rPr>
        <sz val="10"/>
        <rFont val="나눔고딕"/>
        <family val="3"/>
        <charset val="129"/>
      </rPr>
      <t>=</t>
    </r>
    <phoneticPr fontId="2" type="noConversion"/>
  </si>
  <si>
    <t>절대오차율</t>
    <phoneticPr fontId="29" type="noConversion"/>
  </si>
  <si>
    <t>오차자승</t>
    <phoneticPr fontId="29" type="noConversion"/>
  </si>
  <si>
    <t xml:space="preserve"> y = k - ab^x</t>
    <phoneticPr fontId="29" type="noConversion"/>
  </si>
  <si>
    <t xml:space="preserve">  LN(k-y) = ln(a) + ln(b)x</t>
    <phoneticPr fontId="29" type="noConversion"/>
  </si>
  <si>
    <t>k =</t>
    <phoneticPr fontId="29" type="noConversion"/>
  </si>
  <si>
    <t>ln(a) =</t>
    <phoneticPr fontId="29" type="noConversion"/>
  </si>
  <si>
    <t>ln(b)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</si>
  <si>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</si>
  <si>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</si>
  <si>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</si>
  <si>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</si>
  <si>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</si>
  <si>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</si>
  <si>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</si>
  <si>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</si>
  <si>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</si>
  <si>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</si>
  <si>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t>b =</t>
    <phoneticPr fontId="29" type="noConversion"/>
  </si>
  <si>
    <t>b =</t>
    <phoneticPr fontId="29" type="noConversion"/>
  </si>
  <si>
    <t>b =</t>
    <phoneticPr fontId="29" type="noConversion"/>
  </si>
  <si>
    <t>b =</t>
    <phoneticPr fontId="29" type="noConversion"/>
  </si>
  <si>
    <t>b =</t>
    <phoneticPr fontId="29" type="noConversion"/>
  </si>
  <si>
    <t>b =</t>
    <phoneticPr fontId="29" type="noConversion"/>
  </si>
  <si>
    <t>b =</t>
    <phoneticPr fontId="29" type="noConversion"/>
  </si>
  <si>
    <t>b =</t>
    <phoneticPr fontId="29" type="noConversion"/>
  </si>
  <si>
    <t>b =</t>
    <phoneticPr fontId="29" type="noConversion"/>
  </si>
  <si>
    <t>b =</t>
    <phoneticPr fontId="29" type="noConversion"/>
  </si>
  <si>
    <t>상관계수 (R²)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</si>
  <si>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</si>
  <si>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</si>
  <si>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</si>
  <si>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</si>
  <si>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</si>
  <si>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</si>
  <si>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</si>
  <si>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</si>
  <si>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</si>
  <si>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t>오차자승합 (전구간)</t>
    <phoneticPr fontId="29" type="noConversion"/>
  </si>
  <si>
    <t>오차자승합 =</t>
    <phoneticPr fontId="29" type="noConversion"/>
  </si>
  <si>
    <t>오차자승합 (최근10년간)</t>
    <phoneticPr fontId="29" type="noConversion"/>
  </si>
  <si>
    <t>오차자승(10) =</t>
    <phoneticPr fontId="29" type="noConversion"/>
  </si>
  <si>
    <t>절대평균오차율 (전구간)</t>
    <phoneticPr fontId="29" type="noConversion"/>
  </si>
  <si>
    <t>절대평균오차율(최근10년간)</t>
    <phoneticPr fontId="29" type="noConversion"/>
  </si>
  <si>
    <t>k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</si>
  <si>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>2</t>
    </r>
    <phoneticPr fontId="2" type="noConversion"/>
  </si>
  <si>
    <t>오차자승합</t>
    <phoneticPr fontId="29" type="noConversion"/>
  </si>
  <si>
    <t>10년</t>
    <phoneticPr fontId="29" type="noConversion"/>
  </si>
  <si>
    <t>2max(y)=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</si>
  <si>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</si>
  <si>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</si>
  <si>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</si>
  <si>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</si>
  <si>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</si>
  <si>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</si>
  <si>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</si>
  <si>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유효자리=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</si>
  <si>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</si>
  <si>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</si>
  <si>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</si>
  <si>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</si>
  <si>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</si>
  <si>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</si>
  <si>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</si>
  <si>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k 간격 =</t>
    <phoneticPr fontId="29" type="noConversion"/>
  </si>
  <si>
    <t>유효자리수 =</t>
    <phoneticPr fontId="29" type="noConversion"/>
  </si>
  <si>
    <t>○</t>
    <phoneticPr fontId="29" type="noConversion"/>
  </si>
  <si>
    <t>상관계수 (R²)</t>
    <phoneticPr fontId="29" type="noConversion"/>
  </si>
  <si>
    <t>오차자승합 (최근10년간)</t>
    <phoneticPr fontId="29" type="noConversion"/>
  </si>
  <si>
    <t>절대평균오차율 (전구간)</t>
    <phoneticPr fontId="29" type="noConversion"/>
  </si>
  <si>
    <t>절대평균오차율(최근10년간)</t>
    <phoneticPr fontId="29" type="noConversion"/>
  </si>
  <si>
    <t>1. 등차급수</t>
    <phoneticPr fontId="29" type="noConversion"/>
  </si>
  <si>
    <t>인구 (y)</t>
    <phoneticPr fontId="29" type="noConversion"/>
  </si>
  <si>
    <t xml:space="preserve">   y = a(1+b)^x</t>
    <phoneticPr fontId="29" type="noConversion"/>
  </si>
  <si>
    <t xml:space="preserve">   LN(y) = LN(a) + LN(1+b)x</t>
    <phoneticPr fontId="29" type="noConversion"/>
  </si>
  <si>
    <t xml:space="preserve">   Y = A + Bx</t>
    <phoneticPr fontId="29" type="noConversion"/>
  </si>
  <si>
    <t>A =</t>
    <phoneticPr fontId="29" type="noConversion"/>
  </si>
  <si>
    <t>LN(A) =</t>
    <phoneticPr fontId="29" type="noConversion"/>
  </si>
  <si>
    <t>B =</t>
    <phoneticPr fontId="29" type="noConversion"/>
  </si>
  <si>
    <t>LN(1+B) =</t>
    <phoneticPr fontId="29" type="noConversion"/>
  </si>
  <si>
    <t>a =</t>
    <phoneticPr fontId="29" type="noConversion"/>
  </si>
  <si>
    <t>b =</t>
    <phoneticPr fontId="29" type="noConversion"/>
  </si>
  <si>
    <t>상관계수 (R²)</t>
    <phoneticPr fontId="29" type="noConversion"/>
  </si>
  <si>
    <t>오차자승합 (전구간)</t>
    <phoneticPr fontId="29" type="noConversion"/>
  </si>
  <si>
    <t>오차자승합 (최근10년간)</t>
    <phoneticPr fontId="29" type="noConversion"/>
  </si>
  <si>
    <t>절대평균오차율 (전구간)</t>
    <phoneticPr fontId="29" type="noConversion"/>
  </si>
  <si>
    <t>절대평균오차율(최근10년간)</t>
    <phoneticPr fontId="29" type="noConversion"/>
  </si>
  <si>
    <t>3. 베기함수</t>
    <phoneticPr fontId="29" type="noConversion"/>
  </si>
  <si>
    <t>원단위(y)</t>
    <phoneticPr fontId="29" type="noConversion"/>
  </si>
  <si>
    <t>LN(y-c)</t>
    <phoneticPr fontId="29" type="noConversion"/>
  </si>
  <si>
    <t>경과년수(x)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</si>
  <si>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>2</t>
    </r>
    <r>
      <rPr>
        <sz val="10"/>
        <rFont val="나눔고딕"/>
        <family val="3"/>
        <charset val="129"/>
      </rPr>
      <t>=</t>
    </r>
    <phoneticPr fontId="2" type="noConversion"/>
  </si>
  <si>
    <t>절대오차율</t>
    <phoneticPr fontId="29" type="noConversion"/>
  </si>
  <si>
    <t>오차자승</t>
    <phoneticPr fontId="29" type="noConversion"/>
  </si>
  <si>
    <r>
      <t>R</t>
    </r>
    <r>
      <rPr>
        <vertAlign val="superscript"/>
        <sz val="10"/>
        <color indexed="10"/>
        <rFont val="나눔고딕"/>
        <family val="3"/>
        <charset val="129"/>
      </rPr>
      <t>2</t>
    </r>
    <r>
      <rPr>
        <sz val="10"/>
        <color indexed="10"/>
        <rFont val="나눔고딕"/>
        <family val="3"/>
        <charset val="129"/>
      </rPr>
      <t>=</t>
    </r>
    <phoneticPr fontId="2" type="noConversion"/>
  </si>
  <si>
    <t xml:space="preserve">   LN(y-c) = LN(a) + LN(1+b)x</t>
    <phoneticPr fontId="29" type="noConversion"/>
  </si>
  <si>
    <t xml:space="preserve">   Y = A + Bx</t>
    <phoneticPr fontId="29" type="noConversion"/>
  </si>
  <si>
    <t>c =</t>
    <phoneticPr fontId="29" type="noConversion"/>
  </si>
  <si>
    <t>c =</t>
    <phoneticPr fontId="29" type="noConversion"/>
  </si>
  <si>
    <t>A =</t>
    <phoneticPr fontId="29" type="noConversion"/>
  </si>
  <si>
    <t>LN(a) =</t>
    <phoneticPr fontId="29" type="noConversion"/>
  </si>
  <si>
    <t>B =</t>
    <phoneticPr fontId="29" type="noConversion"/>
  </si>
  <si>
    <t>LN(1+b)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</si>
  <si>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</si>
  <si>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</si>
  <si>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</si>
  <si>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t>a =</t>
    <phoneticPr fontId="29" type="noConversion"/>
  </si>
  <si>
    <t>b =</t>
    <phoneticPr fontId="29" type="noConversion"/>
  </si>
  <si>
    <t>상관계수 (R²)</t>
    <phoneticPr fontId="29" type="noConversion"/>
  </si>
  <si>
    <r>
      <t>R</t>
    </r>
    <r>
      <rPr>
        <vertAlign val="superscript"/>
        <sz val="10"/>
        <rFont val="나눔고딕"/>
        <family val="3"/>
        <charset val="129"/>
      </rPr>
      <t xml:space="preserve">2 </t>
    </r>
    <r>
      <rPr>
        <sz val="10"/>
        <rFont val="나눔고딕"/>
        <family val="3"/>
        <charset val="129"/>
      </rPr>
      <t>=</t>
    </r>
    <phoneticPr fontId="29" type="noConversion"/>
  </si>
  <si>
    <t>Y0</t>
    <phoneticPr fontId="29" type="noConversion"/>
  </si>
  <si>
    <t>최소자료값 =</t>
    <phoneticPr fontId="29" type="noConversion"/>
  </si>
  <si>
    <t>유효자리=</t>
    <phoneticPr fontId="29" type="noConversion"/>
  </si>
  <si>
    <t>c 간격 =</t>
    <phoneticPr fontId="29" type="noConversion"/>
  </si>
  <si>
    <t>5. 로지스틱</t>
    <phoneticPr fontId="29" type="noConversion"/>
  </si>
  <si>
    <t>LN(k/y-1)</t>
    <phoneticPr fontId="29" type="noConversion"/>
  </si>
  <si>
    <t xml:space="preserve">  Y=k/(1+e^(a-bx))</t>
    <phoneticPr fontId="29" type="noConversion"/>
  </si>
  <si>
    <t xml:space="preserve">  LN(k/Y-1)=a-bx</t>
    <phoneticPr fontId="29" type="noConversion"/>
  </si>
  <si>
    <t>max(y) =</t>
    <phoneticPr fontId="29" type="noConversion"/>
  </si>
  <si>
    <t>avg(5) =</t>
    <phoneticPr fontId="29" type="noConversion"/>
  </si>
  <si>
    <t>-b =</t>
    <phoneticPr fontId="29" type="noConversion"/>
  </si>
  <si>
    <t>k</t>
    <phoneticPr fontId="29" type="noConversion"/>
  </si>
  <si>
    <t>k 간격 =</t>
    <phoneticPr fontId="29" type="noConversion"/>
  </si>
  <si>
    <t>2max(y) =</t>
    <phoneticPr fontId="29" type="noConversion"/>
  </si>
  <si>
    <t>6. 수정지수</t>
    <phoneticPr fontId="29" type="noConversion"/>
  </si>
  <si>
    <t>LN(k-y)</t>
    <phoneticPr fontId="29" type="noConversion"/>
  </si>
  <si>
    <t xml:space="preserve"> y = k - ab^x</t>
    <phoneticPr fontId="29" type="noConversion"/>
  </si>
  <si>
    <t xml:space="preserve">  LN(k-y) = ln(a) + ln(b)x</t>
    <phoneticPr fontId="29" type="noConversion"/>
  </si>
  <si>
    <t>k =</t>
    <phoneticPr fontId="29" type="noConversion"/>
  </si>
  <si>
    <t>ln(a) =</t>
    <phoneticPr fontId="29" type="noConversion"/>
  </si>
  <si>
    <t>ln(b) =</t>
    <phoneticPr fontId="29" type="noConversion"/>
  </si>
  <si>
    <t>2max(y)=</t>
    <phoneticPr fontId="29" type="noConversion"/>
  </si>
  <si>
    <t>▶ 사용실적(10년)에 의한 원단위 추정</t>
    <phoneticPr fontId="29" type="noConversion"/>
  </si>
  <si>
    <t>▶ 사용실적(5년)에 의한 원단위 추정</t>
    <phoneticPr fontId="29" type="noConversion"/>
  </si>
  <si>
    <t>▶ 급수실적(10년)에 의한 원단위 추정</t>
    <phoneticPr fontId="29" type="noConversion"/>
  </si>
  <si>
    <t>▶ 급수실적(5년)에 의한 원단위 추정</t>
    <phoneticPr fontId="29" type="noConversion"/>
  </si>
  <si>
    <t>베기함수법</t>
    <phoneticPr fontId="2" type="noConversion"/>
  </si>
  <si>
    <t>지수함수법</t>
    <phoneticPr fontId="2" type="noConversion"/>
  </si>
  <si>
    <t>로지스틱법</t>
    <phoneticPr fontId="2" type="noConversion"/>
  </si>
  <si>
    <t>수정지수법</t>
    <phoneticPr fontId="2" type="noConversion"/>
  </si>
  <si>
    <t xml:space="preserve"> 가) 과거 10년 사용량 기준</t>
    <phoneticPr fontId="18" type="noConversion"/>
  </si>
  <si>
    <t xml:space="preserve"> 나) 과거 5년 사용량 기준</t>
    <phoneticPr fontId="18" type="noConversion"/>
  </si>
  <si>
    <t>2. 과거 사용량 추세를 검토했을 때, 과거 5년간을 기준으로 한 추정보다는 10년간의 자료가 신뢰도가 높다고 판단</t>
    <phoneticPr fontId="2" type="noConversion"/>
  </si>
  <si>
    <t>3. 금회 사용실적에 의한 원단위는 과거 10년간 사용실적에 의한 추정원단위를 적용</t>
    <phoneticPr fontId="2" type="noConversion"/>
  </si>
  <si>
    <t>2)  장래 상수 사용량 원단위 추정</t>
    <phoneticPr fontId="2" type="noConversion"/>
  </si>
  <si>
    <t>4. 장래 상수도 유수율 향상계획 및 장래 시설계획 등을 고려하여 사용량원단위가 증가하지 않는 것으로 계획</t>
    <phoneticPr fontId="2" type="noConversion"/>
  </si>
  <si>
    <t xml:space="preserve"> 4) 사용실적에 의한 생활오수량 원단위</t>
    <phoneticPr fontId="2" type="noConversion"/>
  </si>
  <si>
    <t xml:space="preserve"> 3) 사용실적에 의한 상수 사용량 원단위</t>
    <phoneticPr fontId="2" type="noConversion"/>
  </si>
  <si>
    <t xml:space="preserve"> 6) 급수실적에 의한 생활오수량 원단위</t>
    <phoneticPr fontId="2" type="noConversion"/>
  </si>
  <si>
    <t xml:space="preserve"> 3) 급수실적에 의한 급수량 원단위</t>
    <phoneticPr fontId="2" type="noConversion"/>
  </si>
  <si>
    <t>사용량 원단위(Lpcd)</t>
    <phoneticPr fontId="18" type="noConversion"/>
  </si>
  <si>
    <t>○ 상수도 급수실적에 의한 원단위 추정</t>
    <phoneticPr fontId="18" type="noConversion"/>
  </si>
  <si>
    <t>○ 상수도 사용실적에 의한 원단위 추정</t>
    <phoneticPr fontId="18" type="noConversion"/>
  </si>
  <si>
    <t>○ 관련계획에 의한 원단위 추정</t>
    <phoneticPr fontId="18" type="noConversion"/>
  </si>
  <si>
    <t xml:space="preserve"> 1) 관련계획</t>
    <phoneticPr fontId="2" type="noConversion"/>
  </si>
  <si>
    <t>김천시 하수도정비 
기본계획변경
(2007.8)</t>
    <phoneticPr fontId="2" type="noConversion"/>
  </si>
  <si>
    <t>동지역</t>
    <phoneticPr fontId="2" type="noConversion"/>
  </si>
  <si>
    <t>읍지역</t>
    <phoneticPr fontId="2" type="noConversion"/>
  </si>
  <si>
    <t>면지역</t>
    <phoneticPr fontId="2" type="noConversion"/>
  </si>
  <si>
    <t>김천시 수도정비 기본계획변경(2010.7)</t>
    <phoneticPr fontId="2" type="noConversion"/>
  </si>
  <si>
    <t>2025 수도정비 기본계획(2009.12)</t>
    <phoneticPr fontId="2" type="noConversion"/>
  </si>
  <si>
    <t>2020 김천도시기본계획(안)(2014.8)</t>
    <phoneticPr fontId="2" type="noConversion"/>
  </si>
  <si>
    <t xml:space="preserve"> 2) 관련계획에 의한 생활오수량 원단위</t>
    <phoneticPr fontId="2" type="noConversion"/>
  </si>
  <si>
    <t>급수량 원단위(Lpcd)</t>
    <phoneticPr fontId="18" type="noConversion"/>
  </si>
  <si>
    <t>상수도 
사용량 원단위
(Lpcd)</t>
    <phoneticPr fontId="2" type="noConversion"/>
  </si>
  <si>
    <t>나. 생활오수량원단위 결정</t>
    <phoneticPr fontId="2" type="noConversion"/>
  </si>
  <si>
    <t>급수실적에 의한 원단위</t>
    <phoneticPr fontId="2" type="noConversion"/>
  </si>
  <si>
    <t>사용실적에 의한 원단위</t>
    <phoneticPr fontId="2" type="noConversion"/>
  </si>
  <si>
    <t>관련계획에 의한 원단위</t>
    <phoneticPr fontId="2" type="noConversion"/>
  </si>
  <si>
    <t>금회 적용</t>
    <phoneticPr fontId="18" type="noConversion"/>
  </si>
  <si>
    <t xml:space="preserve"> 1)  생활오수량 원단위 추정 (일평균)</t>
    <phoneticPr fontId="2" type="noConversion"/>
  </si>
  <si>
    <t xml:space="preserve"> 2)  생활오수량 원단위 추정 (일최대)</t>
    <phoneticPr fontId="2" type="noConversion"/>
  </si>
  <si>
    <t>일평균</t>
    <phoneticPr fontId="2" type="noConversion"/>
  </si>
  <si>
    <t>일최대</t>
    <phoneticPr fontId="2" type="noConversion"/>
  </si>
  <si>
    <t>김천시 하수도정비 
기본계획(당초)</t>
    <phoneticPr fontId="2" type="noConversion"/>
  </si>
  <si>
    <t>김천시 하수도정비 
기본계획(금회)</t>
    <phoneticPr fontId="2" type="noConversion"/>
  </si>
  <si>
    <t xml:space="preserve"> 3)  생활오수량 원단위 당초 변경 비교</t>
    <phoneticPr fontId="2" type="noConversion"/>
  </si>
  <si>
    <t>등비급수법</t>
    <phoneticPr fontId="2" type="noConversion"/>
  </si>
  <si>
    <t>2013년</t>
    <phoneticPr fontId="2" type="noConversion"/>
  </si>
  <si>
    <t>2. 장래 급수량을 고려하여 2020년 이후로는 유효수율이 증가하지 않는 것으로 계획</t>
    <phoneticPr fontId="2" type="noConversion"/>
  </si>
  <si>
    <t>로지스틱법</t>
    <phoneticPr fontId="2" type="noConversion"/>
  </si>
  <si>
    <t>1. 과거 사용실적에 의한 수학적 추정방법으로 추정결과, 과거 10년간 추정결과는 정체추세, 과거 5년간 추정결과는 증가추세를 나타냄</t>
    <phoneticPr fontId="2" type="noConversion"/>
  </si>
  <si>
    <t>1. 과거 급수실적에 의한 수학적 추정방법으로 추정결과, 과거 10년간 추정결과는 감소추세, 과거 5년간 추정결과는 증가추세를 나타냄</t>
    <phoneticPr fontId="2" type="noConversion"/>
  </si>
  <si>
    <t>2. 과거 급수량 추세를 검토했을 때, 과거 5년간을 기준으로 한 추정보다는 10년간의 자료가 신뢰도가 높다고 판단</t>
    <phoneticPr fontId="2" type="noConversion"/>
  </si>
  <si>
    <t>3. 금회 급수실적에 의한 원단위는 과거 10년간 급수실적에 의한 추정원단위를 적용</t>
    <phoneticPr fontId="2" type="noConversion"/>
  </si>
  <si>
    <t>4. 장래 상수도 유수율 향상계획 및 장래 시설계획 등을 고려하여 급수량원단위가 증가하지 않는 것으로 계획</t>
    <phoneticPr fontId="2" type="noConversion"/>
  </si>
  <si>
    <t>2013년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</si>
</sst>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0_);[Red]\(0.00\)"/>
    <numFmt numFmtId="178" formatCode="0.0_);[Red]\(0.0\)"/>
    <numFmt numFmtId="179" formatCode="0_);[Red]\(0\)"/>
    <numFmt numFmtId="180" formatCode="#,##0_);[Red]\(#,##0\)"/>
    <numFmt numFmtId="181" formatCode="#,##0.0_ "/>
    <numFmt numFmtId="182" formatCode="0.00_ "/>
    <numFmt numFmtId="183" formatCode="_ * #,##0_ ;_ * \-#,##0_ ;_ * &quot;-&quot;_ ;_ @_ "/>
    <numFmt numFmtId="184" formatCode="_ * #,##0.00_ ;_ * \-#,##0.00_ ;_ * &quot;-&quot;??_ ;_ @_ "/>
    <numFmt numFmtId="185" formatCode="&quot;₩&quot;#,##0;&quot;₩&quot;&quot;₩&quot;&quot;₩&quot;&quot;₩&quot;&quot;₩&quot;&quot;₩&quot;&quot;₩&quot;&quot;₩&quot;\-#,##0"/>
    <numFmt numFmtId="186" formatCode="&quot;₩&quot;#,##0.00;&quot;₩&quot;&quot;₩&quot;&quot;₩&quot;&quot;₩&quot;&quot;₩&quot;&quot;₩&quot;&quot;₩&quot;&quot;₩&quot;\-#,##0.00"/>
    <numFmt numFmtId="187" formatCode="\$#.00"/>
    <numFmt numFmtId="188" formatCode="#.00"/>
    <numFmt numFmtId="189" formatCode="%#.00"/>
    <numFmt numFmtId="190" formatCode="#."/>
    <numFmt numFmtId="191" formatCode="m\o\n\th\ d\,\ yyyy"/>
    <numFmt numFmtId="192" formatCode="#&quot;년&quot;"/>
    <numFmt numFmtId="193" formatCode="0.0_ "/>
    <numFmt numFmtId="194" formatCode="General&quot;년&quot;"/>
    <numFmt numFmtId="195" formatCode="_-* #,##0.00_-;\-* #,##0.00_-;_-* &quot;-&quot;_-;_-@_-"/>
    <numFmt numFmtId="196" formatCode="0_ "/>
    <numFmt numFmtId="197" formatCode="_-* #,##0.00000_-;\-* #,##0.00000_-;_-* &quot;-&quot;_-;_-@_-"/>
    <numFmt numFmtId="198" formatCode="#,##0.00000_ "/>
    <numFmt numFmtId="199" formatCode="0.00000"/>
    <numFmt numFmtId="200" formatCode="0.0000_ "/>
    <numFmt numFmtId="201" formatCode="0.0000_);[Red]\(0.0000\)"/>
    <numFmt numFmtId="202" formatCode="0.0000"/>
    <numFmt numFmtId="203" formatCode="_-* #,##0.0000_-;\-* #,##0.0000_-;_-* &quot;-&quot;_-;_-@_-"/>
    <numFmt numFmtId="204" formatCode="0.0"/>
    <numFmt numFmtId="205" formatCode="0.00000_ "/>
    <numFmt numFmtId="206" formatCode="0.0000000_);[Red]\(0.0000000\)"/>
    <numFmt numFmtId="207" formatCode="0.000"/>
    <numFmt numFmtId="208" formatCode="_-* #,##0.000_-;\-* #,##0.000_-;_-* &quot;-&quot;_-;_-@_-"/>
    <numFmt numFmtId="209" formatCode="0.000_ "/>
    <numFmt numFmtId="210" formatCode="0.000000"/>
    <numFmt numFmtId="211" formatCode="_-* #,##0.00000000_-;\-* #,##0.00000000_-;_-* &quot;-&quot;_-;_-@_-"/>
    <numFmt numFmtId="212" formatCode="_-* #,##0.0_-;\-* #,##0.0_-;_-* &quot;-&quot;_-;_-@_-"/>
    <numFmt numFmtId="213" formatCode="#,##0\ ;[Red]&quot;△&quot;\ #,##0\ ;&quot;-&quot;\ \ ;@"/>
    <numFmt numFmtId="214" formatCode="#,##0.0\ ;[Red]&quot;△&quot;\ #,##0.0\ ;&quot;-&quot;\ \ ;@"/>
  </numFmts>
  <fonts count="38">
    <font>
      <sz val="9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1"/>
      <name val="돋움"/>
      <family val="3"/>
      <charset val="129"/>
    </font>
    <font>
      <sz val="10"/>
      <name val="Arial"/>
      <family val="2"/>
    </font>
    <font>
      <sz val="9"/>
      <color indexed="8"/>
      <name val="돋움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2"/>
      <name val="뼻뮝"/>
      <family val="3"/>
      <charset val="129"/>
    </font>
    <font>
      <sz val="12"/>
      <name val="¹UAAA¼"/>
      <family val="3"/>
      <charset val="129"/>
    </font>
    <font>
      <sz val="12"/>
      <name val="바탕체"/>
      <family val="1"/>
      <charset val="129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</font>
    <font>
      <sz val="12"/>
      <name val="돋움체"/>
      <family val="3"/>
      <charset val="129"/>
    </font>
    <font>
      <sz val="8"/>
      <name val="굴림체"/>
      <family val="3"/>
      <charset val="129"/>
    </font>
    <font>
      <sz val="9"/>
      <name val="굴림체"/>
      <family val="3"/>
      <charset val="129"/>
    </font>
    <font>
      <b/>
      <sz val="12"/>
      <color indexed="8"/>
      <name val="나눔고딕"/>
      <family val="3"/>
      <charset val="129"/>
    </font>
    <font>
      <sz val="9"/>
      <color indexed="8"/>
      <name val="나눔고딕"/>
      <family val="3"/>
      <charset val="129"/>
    </font>
    <font>
      <b/>
      <sz val="10"/>
      <color indexed="8"/>
      <name val="나눔고딕"/>
      <family val="3"/>
      <charset val="129"/>
    </font>
    <font>
      <sz val="10"/>
      <name val="나눔고딕"/>
      <family val="3"/>
      <charset val="129"/>
    </font>
    <font>
      <sz val="9"/>
      <name val="나눔고딕"/>
      <family val="3"/>
      <charset val="129"/>
    </font>
    <font>
      <b/>
      <sz val="9"/>
      <color indexed="8"/>
      <name val="나눔고딕"/>
      <family val="3"/>
      <charset val="129"/>
    </font>
    <font>
      <vertAlign val="superscript"/>
      <sz val="9"/>
      <color indexed="8"/>
      <name val="나눔고딕"/>
      <family val="3"/>
      <charset val="129"/>
    </font>
    <font>
      <b/>
      <sz val="9"/>
      <name val="나눔고딕"/>
      <family val="3"/>
      <charset val="129"/>
    </font>
    <font>
      <sz val="11"/>
      <name val="나눔고딕"/>
      <family val="3"/>
      <charset val="129"/>
    </font>
    <font>
      <sz val="10"/>
      <name val="굴림체"/>
      <family val="3"/>
      <charset val="129"/>
    </font>
    <font>
      <b/>
      <sz val="12"/>
      <name val="나눔고딕"/>
      <family val="3"/>
      <charset val="129"/>
    </font>
    <font>
      <sz val="10"/>
      <color indexed="10"/>
      <name val="나눔고딕"/>
      <family val="3"/>
      <charset val="129"/>
    </font>
    <font>
      <sz val="10"/>
      <name val="굴림"/>
      <family val="3"/>
      <charset val="129"/>
    </font>
    <font>
      <b/>
      <sz val="10"/>
      <name val="나눔고딕"/>
      <family val="3"/>
      <charset val="129"/>
    </font>
    <font>
      <vertAlign val="superscript"/>
      <sz val="10"/>
      <name val="나눔고딕"/>
      <family val="3"/>
      <charset val="129"/>
    </font>
    <font>
      <vertAlign val="superscript"/>
      <sz val="10"/>
      <color indexed="10"/>
      <name val="나눔고딕"/>
      <family val="3"/>
      <charset val="129"/>
    </font>
    <font>
      <b/>
      <sz val="12"/>
      <name val="Arial"/>
      <family val="2"/>
    </font>
    <font>
      <sz val="10"/>
      <color rgb="FF000000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4" fontId="14" fillId="0" borderId="0">
      <protection locked="0"/>
    </xf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7" fontId="14" fillId="0" borderId="0">
      <protection locked="0"/>
    </xf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91" fontId="14" fillId="0" borderId="0">
      <protection locked="0"/>
    </xf>
    <xf numFmtId="188" fontId="14" fillId="0" borderId="0">
      <protection locked="0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190" fontId="15" fillId="0" borderId="0">
      <protection locked="0"/>
    </xf>
    <xf numFmtId="190" fontId="15" fillId="0" borderId="0">
      <protection locked="0"/>
    </xf>
    <xf numFmtId="0" fontId="5" fillId="0" borderId="0"/>
    <xf numFmtId="189" fontId="14" fillId="0" borderId="0">
      <protection locked="0"/>
    </xf>
    <xf numFmtId="190" fontId="14" fillId="0" borderId="3">
      <protection locked="0"/>
    </xf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Font="0" applyFill="0" applyBorder="0" applyAlignment="0" applyProtection="0"/>
    <xf numFmtId="3" fontId="16" fillId="0" borderId="4">
      <alignment horizontal="center"/>
    </xf>
    <xf numFmtId="0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3" fillId="0" borderId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3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0" borderId="5" applyNumberFormat="0" applyFont="0" applyFill="0" applyAlignment="0" applyProtection="0"/>
    <xf numFmtId="7" fontId="7" fillId="0" borderId="0" applyFont="0" applyFill="0" applyBorder="0" applyAlignment="0" applyProtection="0"/>
    <xf numFmtId="5" fontId="7" fillId="0" borderId="0" applyFont="0" applyFill="0" applyBorder="0" applyAlignment="0" applyProtection="0"/>
  </cellStyleXfs>
  <cellXfs count="460">
    <xf numFmtId="0" fontId="0" fillId="0" borderId="0" xfId="0"/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179" fontId="21" fillId="2" borderId="6" xfId="0" applyNumberFormat="1" applyFont="1" applyFill="1" applyBorder="1" applyAlignment="1">
      <alignment horizontal="center" vertical="center"/>
    </xf>
    <xf numFmtId="41" fontId="23" fillId="2" borderId="7" xfId="33" applyFont="1" applyFill="1" applyBorder="1" applyAlignment="1">
      <alignment horizontal="center" vertical="center" wrapText="1"/>
    </xf>
    <xf numFmtId="195" fontId="23" fillId="2" borderId="7" xfId="33" applyNumberFormat="1" applyFont="1" applyFill="1" applyBorder="1" applyAlignment="1">
      <alignment horizontal="center" vertical="center" wrapText="1"/>
    </xf>
    <xf numFmtId="194" fontId="21" fillId="0" borderId="8" xfId="0" applyNumberFormat="1" applyFont="1" applyFill="1" applyBorder="1" applyAlignment="1">
      <alignment horizontal="center" vertical="center"/>
    </xf>
    <xf numFmtId="179" fontId="21" fillId="0" borderId="9" xfId="0" applyNumberFormat="1" applyFont="1" applyFill="1" applyBorder="1" applyAlignment="1">
      <alignment horizontal="center" vertical="center"/>
    </xf>
    <xf numFmtId="179" fontId="21" fillId="0" borderId="10" xfId="0" applyNumberFormat="1" applyFont="1" applyFill="1" applyBorder="1" applyAlignment="1">
      <alignment horizontal="center" vertical="center"/>
    </xf>
    <xf numFmtId="194" fontId="21" fillId="0" borderId="11" xfId="0" applyNumberFormat="1" applyFont="1" applyFill="1" applyBorder="1" applyAlignment="1">
      <alignment horizontal="center" vertical="center"/>
    </xf>
    <xf numFmtId="179" fontId="21" fillId="0" borderId="12" xfId="0" applyNumberFormat="1" applyFont="1" applyFill="1" applyBorder="1" applyAlignment="1">
      <alignment horizontal="center" vertical="center"/>
    </xf>
    <xf numFmtId="179" fontId="21" fillId="0" borderId="13" xfId="0" applyNumberFormat="1" applyFont="1" applyFill="1" applyBorder="1" applyAlignment="1">
      <alignment horizontal="center" vertical="center"/>
    </xf>
    <xf numFmtId="194" fontId="21" fillId="0" borderId="14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76" fontId="21" fillId="0" borderId="0" xfId="0" applyNumberFormat="1" applyFont="1" applyFill="1" applyBorder="1" applyAlignment="1">
      <alignment horizontal="center" vertical="center"/>
    </xf>
    <xf numFmtId="181" fontId="21" fillId="0" borderId="0" xfId="0" applyNumberFormat="1" applyFont="1" applyFill="1" applyBorder="1" applyAlignment="1">
      <alignment horizontal="center" vertical="center"/>
    </xf>
    <xf numFmtId="182" fontId="21" fillId="0" borderId="0" xfId="0" applyNumberFormat="1" applyFont="1" applyFill="1" applyBorder="1" applyAlignment="1">
      <alignment horizontal="center" vertical="center"/>
    </xf>
    <xf numFmtId="0" fontId="21" fillId="0" borderId="0" xfId="0" quotePrefix="1" applyFont="1" applyFill="1" applyAlignment="1">
      <alignment vertical="center"/>
    </xf>
    <xf numFmtId="194" fontId="21" fillId="2" borderId="7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176" fontId="21" fillId="0" borderId="9" xfId="0" applyNumberFormat="1" applyFont="1" applyFill="1" applyBorder="1" applyAlignment="1" applyProtection="1">
      <alignment horizontal="center" vertical="center"/>
    </xf>
    <xf numFmtId="0" fontId="21" fillId="0" borderId="16" xfId="0" applyNumberFormat="1" applyFont="1" applyFill="1" applyBorder="1" applyAlignment="1" applyProtection="1">
      <alignment vertical="center"/>
    </xf>
    <xf numFmtId="0" fontId="21" fillId="0" borderId="13" xfId="0" applyNumberFormat="1" applyFont="1" applyFill="1" applyBorder="1" applyAlignment="1" applyProtection="1">
      <alignment vertical="center"/>
    </xf>
    <xf numFmtId="176" fontId="25" fillId="3" borderId="4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182" fontId="21" fillId="0" borderId="9" xfId="0" applyNumberFormat="1" applyFont="1" applyFill="1" applyBorder="1" applyAlignment="1">
      <alignment horizontal="center" vertical="center"/>
    </xf>
    <xf numFmtId="182" fontId="21" fillId="0" borderId="12" xfId="0" applyNumberFormat="1" applyFont="1" applyFill="1" applyBorder="1" applyAlignment="1">
      <alignment horizontal="center" vertical="center"/>
    </xf>
    <xf numFmtId="176" fontId="21" fillId="0" borderId="9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vertical="center"/>
    </xf>
    <xf numFmtId="176" fontId="21" fillId="0" borderId="12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vertical="center"/>
    </xf>
    <xf numFmtId="0" fontId="25" fillId="3" borderId="19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176" fontId="21" fillId="0" borderId="4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 vertical="center"/>
    </xf>
    <xf numFmtId="0" fontId="21" fillId="2" borderId="2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/>
    </xf>
    <xf numFmtId="0" fontId="21" fillId="2" borderId="15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right" vertical="center"/>
    </xf>
    <xf numFmtId="0" fontId="24" fillId="2" borderId="20" xfId="0" applyFont="1" applyFill="1" applyBorder="1" applyAlignment="1">
      <alignment horizontal="center" vertical="center"/>
    </xf>
    <xf numFmtId="192" fontId="24" fillId="0" borderId="8" xfId="0" applyNumberFormat="1" applyFont="1" applyFill="1" applyBorder="1" applyAlignment="1">
      <alignment horizontal="center" vertical="center"/>
    </xf>
    <xf numFmtId="181" fontId="21" fillId="0" borderId="9" xfId="0" applyNumberFormat="1" applyFont="1" applyFill="1" applyBorder="1" applyAlignment="1">
      <alignment horizontal="center" vertical="center"/>
    </xf>
    <xf numFmtId="192" fontId="24" fillId="0" borderId="11" xfId="0" applyNumberFormat="1" applyFont="1" applyFill="1" applyBorder="1" applyAlignment="1">
      <alignment horizontal="center" vertical="center"/>
    </xf>
    <xf numFmtId="181" fontId="21" fillId="0" borderId="12" xfId="0" applyNumberFormat="1" applyFont="1" applyFill="1" applyBorder="1" applyAlignment="1">
      <alignment horizontal="center" vertical="center"/>
    </xf>
    <xf numFmtId="192" fontId="24" fillId="0" borderId="14" xfId="0" applyNumberFormat="1" applyFont="1" applyFill="1" applyBorder="1" applyAlignment="1">
      <alignment horizontal="center" vertical="center"/>
    </xf>
    <xf numFmtId="181" fontId="21" fillId="0" borderId="4" xfId="0" applyNumberFormat="1" applyFont="1" applyFill="1" applyBorder="1" applyAlignment="1">
      <alignment horizontal="center" vertical="center"/>
    </xf>
    <xf numFmtId="192" fontId="24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/>
    </xf>
    <xf numFmtId="0" fontId="24" fillId="0" borderId="0" xfId="0" applyFont="1" applyBorder="1" applyAlignment="1"/>
    <xf numFmtId="177" fontId="21" fillId="0" borderId="0" xfId="0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left" vertical="center"/>
    </xf>
    <xf numFmtId="0" fontId="21" fillId="0" borderId="10" xfId="0" applyNumberFormat="1" applyFont="1" applyFill="1" applyBorder="1" applyAlignment="1">
      <alignment vertical="center"/>
    </xf>
    <xf numFmtId="0" fontId="21" fillId="0" borderId="13" xfId="0" applyNumberFormat="1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horizontal="center" vertical="center"/>
    </xf>
    <xf numFmtId="182" fontId="21" fillId="0" borderId="9" xfId="0" applyNumberFormat="1" applyFont="1" applyFill="1" applyBorder="1" applyAlignment="1">
      <alignment horizontal="center" vertical="center" shrinkToFit="1"/>
    </xf>
    <xf numFmtId="182" fontId="21" fillId="0" borderId="12" xfId="0" applyNumberFormat="1" applyFont="1" applyFill="1" applyBorder="1" applyAlignment="1">
      <alignment horizontal="center" vertical="center" shrinkToFit="1"/>
    </xf>
    <xf numFmtId="182" fontId="21" fillId="0" borderId="0" xfId="0" applyNumberFormat="1" applyFont="1" applyFill="1" applyBorder="1" applyAlignment="1">
      <alignment horizontal="center" vertical="center" shrinkToFit="1"/>
    </xf>
    <xf numFmtId="194" fontId="21" fillId="2" borderId="15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1" fillId="2" borderId="7" xfId="0" applyFont="1" applyFill="1" applyBorder="1" applyAlignment="1">
      <alignment horizontal="center" vertical="center"/>
    </xf>
    <xf numFmtId="180" fontId="21" fillId="0" borderId="9" xfId="0" applyNumberFormat="1" applyFont="1" applyFill="1" applyBorder="1" applyAlignment="1">
      <alignment horizontal="center" vertical="center" shrinkToFit="1"/>
    </xf>
    <xf numFmtId="180" fontId="21" fillId="0" borderId="9" xfId="33" applyNumberFormat="1" applyFont="1" applyFill="1" applyBorder="1" applyAlignment="1">
      <alignment horizontal="center" vertical="center" shrinkToFit="1"/>
    </xf>
    <xf numFmtId="180" fontId="21" fillId="0" borderId="12" xfId="33" applyNumberFormat="1" applyFont="1" applyFill="1" applyBorder="1" applyAlignment="1">
      <alignment horizontal="center" vertical="center" shrinkToFit="1"/>
    </xf>
    <xf numFmtId="180" fontId="21" fillId="0" borderId="21" xfId="0" applyNumberFormat="1" applyFont="1" applyFill="1" applyBorder="1" applyAlignment="1">
      <alignment horizontal="center" vertical="center" shrinkToFit="1"/>
    </xf>
    <xf numFmtId="180" fontId="21" fillId="0" borderId="21" xfId="33" applyNumberFormat="1" applyFont="1" applyFill="1" applyBorder="1" applyAlignment="1">
      <alignment horizontal="center" vertical="center" shrinkToFit="1"/>
    </xf>
    <xf numFmtId="180" fontId="21" fillId="0" borderId="4" xfId="33" applyNumberFormat="1" applyFont="1" applyFill="1" applyBorder="1" applyAlignment="1">
      <alignment horizontal="center" vertical="center" shrinkToFit="1"/>
    </xf>
    <xf numFmtId="0" fontId="25" fillId="3" borderId="22" xfId="0" applyNumberFormat="1" applyFont="1" applyFill="1" applyBorder="1" applyAlignment="1" applyProtection="1">
      <alignment horizontal="center" vertical="center" shrinkToFit="1"/>
    </xf>
    <xf numFmtId="0" fontId="25" fillId="0" borderId="23" xfId="0" applyNumberFormat="1" applyFont="1" applyFill="1" applyBorder="1" applyAlignment="1">
      <alignment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2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180" fontId="21" fillId="0" borderId="10" xfId="33" applyNumberFormat="1" applyFont="1" applyFill="1" applyBorder="1" applyAlignment="1">
      <alignment horizontal="center" vertical="center" shrinkToFit="1"/>
    </xf>
    <xf numFmtId="180" fontId="21" fillId="0" borderId="13" xfId="33" applyNumberFormat="1" applyFont="1" applyFill="1" applyBorder="1" applyAlignment="1">
      <alignment horizontal="center" vertical="center" shrinkToFit="1"/>
    </xf>
    <xf numFmtId="180" fontId="21" fillId="0" borderId="22" xfId="33" applyNumberFormat="1" applyFont="1" applyFill="1" applyBorder="1" applyAlignment="1">
      <alignment horizontal="center" vertical="center" shrinkToFit="1"/>
    </xf>
    <xf numFmtId="0" fontId="23" fillId="0" borderId="0" xfId="45" applyFont="1" applyFill="1" applyAlignment="1">
      <alignment vertical="center"/>
    </xf>
    <xf numFmtId="0" fontId="23" fillId="0" borderId="0" xfId="45" applyFont="1" applyAlignment="1">
      <alignment vertical="center"/>
    </xf>
    <xf numFmtId="0" fontId="23" fillId="0" borderId="0" xfId="45" applyFont="1" applyFill="1" applyAlignment="1">
      <alignment horizontal="left" vertical="center"/>
    </xf>
    <xf numFmtId="0" fontId="23" fillId="0" borderId="0" xfId="45" applyFont="1" applyAlignment="1">
      <alignment horizontal="left" vertical="center"/>
    </xf>
    <xf numFmtId="0" fontId="23" fillId="0" borderId="0" xfId="45" applyFont="1" applyAlignment="1">
      <alignment horizontal="right" vertical="center"/>
    </xf>
    <xf numFmtId="41" fontId="23" fillId="0" borderId="0" xfId="45" applyNumberFormat="1" applyFont="1" applyAlignment="1">
      <alignment vertical="center"/>
    </xf>
    <xf numFmtId="0" fontId="30" fillId="0" borderId="0" xfId="45" applyFont="1" applyFill="1" applyAlignment="1">
      <alignment vertical="center"/>
    </xf>
    <xf numFmtId="0" fontId="23" fillId="0" borderId="24" xfId="44" applyFont="1" applyFill="1" applyBorder="1" applyAlignment="1">
      <alignment horizontal="center" vertical="center"/>
    </xf>
    <xf numFmtId="0" fontId="23" fillId="0" borderId="25" xfId="44" applyFont="1" applyFill="1" applyBorder="1" applyAlignment="1">
      <alignment horizontal="center" vertical="center"/>
    </xf>
    <xf numFmtId="0" fontId="23" fillId="0" borderId="26" xfId="44" applyFont="1" applyFill="1" applyBorder="1" applyAlignment="1">
      <alignment horizontal="center" vertical="center"/>
    </xf>
    <xf numFmtId="0" fontId="23" fillId="0" borderId="26" xfId="44" applyFont="1" applyBorder="1" applyAlignment="1">
      <alignment horizontal="center" vertical="center"/>
    </xf>
    <xf numFmtId="0" fontId="23" fillId="0" borderId="27" xfId="44" applyFont="1" applyBorder="1" applyAlignment="1">
      <alignment horizontal="center" vertical="center" wrapText="1"/>
    </xf>
    <xf numFmtId="0" fontId="23" fillId="0" borderId="28" xfId="44" applyFont="1" applyBorder="1" applyAlignment="1">
      <alignment horizontal="center" vertical="center"/>
    </xf>
    <xf numFmtId="41" fontId="23" fillId="0" borderId="0" xfId="44" applyNumberFormat="1" applyFont="1" applyAlignment="1">
      <alignment vertical="center"/>
    </xf>
    <xf numFmtId="0" fontId="23" fillId="0" borderId="0" xfId="44" applyFont="1" applyAlignment="1">
      <alignment vertical="center"/>
    </xf>
    <xf numFmtId="0" fontId="31" fillId="0" borderId="29" xfId="44" applyFont="1" applyFill="1" applyBorder="1" applyAlignment="1">
      <alignment horizontal="center" vertical="center"/>
    </xf>
    <xf numFmtId="41" fontId="23" fillId="0" borderId="30" xfId="35" applyFont="1" applyFill="1" applyBorder="1" applyAlignment="1">
      <alignment horizontal="center" vertical="center"/>
    </xf>
    <xf numFmtId="41" fontId="23" fillId="0" borderId="31" xfId="44" applyNumberFormat="1" applyFont="1" applyFill="1" applyBorder="1" applyAlignment="1">
      <alignment vertical="center"/>
    </xf>
    <xf numFmtId="41" fontId="23" fillId="0" borderId="31" xfId="44" applyNumberFormat="1" applyFont="1" applyBorder="1" applyAlignment="1">
      <alignment horizontal="center" vertical="center"/>
    </xf>
    <xf numFmtId="41" fontId="23" fillId="0" borderId="31" xfId="44" applyNumberFormat="1" applyFont="1" applyBorder="1" applyAlignment="1">
      <alignment vertical="center"/>
    </xf>
    <xf numFmtId="41" fontId="23" fillId="0" borderId="32" xfId="44" applyNumberFormat="1" applyFont="1" applyBorder="1" applyAlignment="1">
      <alignment vertical="center"/>
    </xf>
    <xf numFmtId="41" fontId="23" fillId="0" borderId="32" xfId="35" applyFont="1" applyBorder="1" applyAlignment="1">
      <alignment vertical="center"/>
    </xf>
    <xf numFmtId="0" fontId="23" fillId="0" borderId="33" xfId="44" applyFont="1" applyBorder="1" applyAlignment="1">
      <alignment vertical="center"/>
    </xf>
    <xf numFmtId="0" fontId="23" fillId="0" borderId="29" xfId="44" applyFont="1" applyFill="1" applyBorder="1" applyAlignment="1">
      <alignment horizontal="center" vertical="center"/>
    </xf>
    <xf numFmtId="0" fontId="23" fillId="4" borderId="29" xfId="44" applyFont="1" applyFill="1" applyBorder="1" applyAlignment="1">
      <alignment horizontal="center" vertical="center"/>
    </xf>
    <xf numFmtId="41" fontId="23" fillId="4" borderId="30" xfId="35" applyFont="1" applyFill="1" applyBorder="1" applyAlignment="1">
      <alignment horizontal="center" vertical="center"/>
    </xf>
    <xf numFmtId="41" fontId="23" fillId="4" borderId="34" xfId="44" applyNumberFormat="1" applyFont="1" applyFill="1" applyBorder="1" applyAlignment="1">
      <alignment vertical="center"/>
    </xf>
    <xf numFmtId="41" fontId="23" fillId="4" borderId="34" xfId="44" applyNumberFormat="1" applyFont="1" applyFill="1" applyBorder="1" applyAlignment="1">
      <alignment horizontal="center" vertical="center"/>
    </xf>
    <xf numFmtId="41" fontId="23" fillId="4" borderId="35" xfId="44" applyNumberFormat="1" applyFont="1" applyFill="1" applyBorder="1" applyAlignment="1">
      <alignment vertical="center"/>
    </xf>
    <xf numFmtId="41" fontId="23" fillId="4" borderId="35" xfId="35" applyFont="1" applyFill="1" applyBorder="1" applyAlignment="1">
      <alignment vertical="center"/>
    </xf>
    <xf numFmtId="0" fontId="23" fillId="4" borderId="36" xfId="44" applyFont="1" applyFill="1" applyBorder="1" applyAlignment="1">
      <alignment vertical="center"/>
    </xf>
    <xf numFmtId="41" fontId="23" fillId="4" borderId="0" xfId="44" applyNumberFormat="1" applyFont="1" applyFill="1" applyAlignment="1">
      <alignment vertical="center"/>
    </xf>
    <xf numFmtId="0" fontId="23" fillId="4" borderId="0" xfId="44" applyFont="1" applyFill="1" applyAlignment="1">
      <alignment vertical="center"/>
    </xf>
    <xf numFmtId="0" fontId="23" fillId="0" borderId="37" xfId="44" applyFont="1" applyFill="1" applyBorder="1" applyAlignment="1">
      <alignment horizontal="center" vertical="center"/>
    </xf>
    <xf numFmtId="0" fontId="23" fillId="0" borderId="38" xfId="44" applyFont="1" applyFill="1" applyBorder="1" applyAlignment="1">
      <alignment horizontal="center" vertical="center"/>
    </xf>
    <xf numFmtId="41" fontId="23" fillId="0" borderId="38" xfId="44" applyNumberFormat="1" applyFont="1" applyFill="1" applyBorder="1" applyAlignment="1">
      <alignment vertical="center"/>
    </xf>
    <xf numFmtId="41" fontId="23" fillId="0" borderId="38" xfId="44" applyNumberFormat="1" applyFont="1" applyFill="1" applyBorder="1" applyAlignment="1">
      <alignment horizontal="center" vertical="center"/>
    </xf>
    <xf numFmtId="41" fontId="23" fillId="0" borderId="39" xfId="44" applyNumberFormat="1" applyFont="1" applyFill="1" applyBorder="1" applyAlignment="1">
      <alignment vertical="center"/>
    </xf>
    <xf numFmtId="41" fontId="23" fillId="0" borderId="39" xfId="35" applyFont="1" applyFill="1" applyBorder="1" applyAlignment="1">
      <alignment vertical="center"/>
    </xf>
    <xf numFmtId="0" fontId="23" fillId="0" borderId="40" xfId="44" applyFont="1" applyFill="1" applyBorder="1" applyAlignment="1">
      <alignment vertical="center"/>
    </xf>
    <xf numFmtId="0" fontId="23" fillId="0" borderId="30" xfId="44" applyFont="1" applyFill="1" applyBorder="1" applyAlignment="1">
      <alignment horizontal="center" vertical="center"/>
    </xf>
    <xf numFmtId="41" fontId="23" fillId="0" borderId="31" xfId="44" applyNumberFormat="1" applyFont="1" applyFill="1" applyBorder="1" applyAlignment="1">
      <alignment horizontal="center" vertical="center"/>
    </xf>
    <xf numFmtId="41" fontId="23" fillId="0" borderId="32" xfId="44" applyNumberFormat="1" applyFont="1" applyFill="1" applyBorder="1" applyAlignment="1">
      <alignment vertical="center"/>
    </xf>
    <xf numFmtId="41" fontId="23" fillId="0" borderId="32" xfId="35" applyFont="1" applyFill="1" applyBorder="1" applyAlignment="1">
      <alignment vertical="center"/>
    </xf>
    <xf numFmtId="0" fontId="23" fillId="0" borderId="33" xfId="44" applyFont="1" applyFill="1" applyBorder="1" applyAlignment="1">
      <alignment vertical="center"/>
    </xf>
    <xf numFmtId="41" fontId="23" fillId="0" borderId="0" xfId="44" applyNumberFormat="1" applyFont="1" applyFill="1" applyAlignment="1">
      <alignment vertical="center"/>
    </xf>
    <xf numFmtId="0" fontId="23" fillId="0" borderId="0" xfId="44" applyFont="1" applyFill="1" applyAlignment="1">
      <alignment vertical="center"/>
    </xf>
    <xf numFmtId="0" fontId="23" fillId="4" borderId="30" xfId="44" applyFont="1" applyFill="1" applyBorder="1" applyAlignment="1">
      <alignment horizontal="center" vertical="center"/>
    </xf>
    <xf numFmtId="41" fontId="23" fillId="4" borderId="31" xfId="44" applyNumberFormat="1" applyFont="1" applyFill="1" applyBorder="1" applyAlignment="1">
      <alignment vertical="center"/>
    </xf>
    <xf numFmtId="41" fontId="23" fillId="4" borderId="31" xfId="44" applyNumberFormat="1" applyFont="1" applyFill="1" applyBorder="1" applyAlignment="1">
      <alignment horizontal="center" vertical="center"/>
    </xf>
    <xf numFmtId="41" fontId="23" fillId="4" borderId="32" xfId="44" applyNumberFormat="1" applyFont="1" applyFill="1" applyBorder="1" applyAlignment="1">
      <alignment vertical="center"/>
    </xf>
    <xf numFmtId="41" fontId="23" fillId="4" borderId="32" xfId="35" applyFont="1" applyFill="1" applyBorder="1" applyAlignment="1">
      <alignment vertical="center"/>
    </xf>
    <xf numFmtId="0" fontId="23" fillId="4" borderId="33" xfId="44" applyFont="1" applyFill="1" applyBorder="1" applyAlignment="1">
      <alignment vertical="center"/>
    </xf>
    <xf numFmtId="0" fontId="23" fillId="0" borderId="27" xfId="44" applyFont="1" applyBorder="1" applyAlignment="1">
      <alignment vertical="center"/>
    </xf>
    <xf numFmtId="41" fontId="33" fillId="0" borderId="0" xfId="44" applyNumberFormat="1" applyFont="1" applyAlignment="1">
      <alignment horizontal="left" vertical="center"/>
    </xf>
    <xf numFmtId="196" fontId="23" fillId="0" borderId="0" xfId="44" applyNumberFormat="1" applyFont="1" applyAlignment="1">
      <alignment horizontal="center" vertical="center"/>
    </xf>
    <xf numFmtId="41" fontId="23" fillId="0" borderId="0" xfId="44" applyNumberFormat="1" applyFont="1" applyAlignment="1">
      <alignment horizontal="center" vertical="center"/>
    </xf>
    <xf numFmtId="0" fontId="23" fillId="0" borderId="0" xfId="44" applyFont="1" applyAlignment="1">
      <alignment horizontal="center" vertical="center"/>
    </xf>
    <xf numFmtId="197" fontId="23" fillId="0" borderId="26" xfId="35" applyNumberFormat="1" applyFont="1" applyFill="1" applyBorder="1" applyAlignment="1">
      <alignment vertical="center" shrinkToFit="1"/>
    </xf>
    <xf numFmtId="197" fontId="23" fillId="4" borderId="26" xfId="35" applyNumberFormat="1" applyFont="1" applyFill="1" applyBorder="1" applyAlignment="1">
      <alignment vertical="center" shrinkToFit="1"/>
    </xf>
    <xf numFmtId="197" fontId="23" fillId="0" borderId="26" xfId="35" applyNumberFormat="1" applyFont="1" applyBorder="1" applyAlignment="1">
      <alignment vertical="center" shrinkToFit="1"/>
    </xf>
    <xf numFmtId="0" fontId="23" fillId="0" borderId="26" xfId="44" applyFont="1" applyBorder="1" applyAlignment="1">
      <alignment vertical="center"/>
    </xf>
    <xf numFmtId="198" fontId="23" fillId="0" borderId="0" xfId="43" applyNumberFormat="1" applyFont="1" applyAlignment="1">
      <alignment vertical="center"/>
    </xf>
    <xf numFmtId="41" fontId="23" fillId="0" borderId="26" xfId="35" applyFont="1" applyFill="1" applyBorder="1" applyAlignment="1">
      <alignment vertical="center" shrinkToFit="1"/>
    </xf>
    <xf numFmtId="41" fontId="23" fillId="4" borderId="26" xfId="35" applyFont="1" applyFill="1" applyBorder="1" applyAlignment="1">
      <alignment vertical="center" shrinkToFit="1"/>
    </xf>
    <xf numFmtId="41" fontId="23" fillId="0" borderId="26" xfId="35" applyFont="1" applyBorder="1" applyAlignment="1">
      <alignment vertical="center" shrinkToFit="1"/>
    </xf>
    <xf numFmtId="41" fontId="23" fillId="0" borderId="21" xfId="35" applyFont="1" applyBorder="1" applyAlignment="1">
      <alignment horizontal="center" vertical="center"/>
    </xf>
    <xf numFmtId="41" fontId="23" fillId="0" borderId="0" xfId="43" applyNumberFormat="1" applyFont="1" applyAlignment="1">
      <alignment vertical="center"/>
    </xf>
    <xf numFmtId="195" fontId="23" fillId="0" borderId="26" xfId="35" applyNumberFormat="1" applyFont="1" applyFill="1" applyBorder="1" applyAlignment="1">
      <alignment vertical="center" shrinkToFit="1"/>
    </xf>
    <xf numFmtId="195" fontId="23" fillId="4" borderId="26" xfId="35" applyNumberFormat="1" applyFont="1" applyFill="1" applyBorder="1" applyAlignment="1">
      <alignment vertical="center" shrinkToFit="1"/>
    </xf>
    <xf numFmtId="195" fontId="23" fillId="0" borderId="26" xfId="35" applyNumberFormat="1" applyFont="1" applyBorder="1" applyAlignment="1">
      <alignment vertical="center" shrinkToFit="1"/>
    </xf>
    <xf numFmtId="0" fontId="23" fillId="0" borderId="21" xfId="44" applyFont="1" applyBorder="1" applyAlignment="1">
      <alignment horizontal="center" vertical="center"/>
    </xf>
    <xf numFmtId="195" fontId="23" fillId="0" borderId="0" xfId="43" applyNumberFormat="1" applyFont="1" applyAlignment="1">
      <alignment vertical="center"/>
    </xf>
    <xf numFmtId="0" fontId="23" fillId="0" borderId="0" xfId="44" applyFont="1" applyFill="1" applyBorder="1" applyAlignment="1">
      <alignment horizontal="center" vertical="center"/>
    </xf>
    <xf numFmtId="199" fontId="23" fillId="0" borderId="0" xfId="44" applyNumberFormat="1" applyFont="1" applyFill="1" applyBorder="1" applyAlignment="1">
      <alignment vertical="center"/>
    </xf>
    <xf numFmtId="199" fontId="23" fillId="0" borderId="0" xfId="44" applyNumberFormat="1" applyFont="1" applyBorder="1" applyAlignment="1">
      <alignment vertical="center"/>
    </xf>
    <xf numFmtId="0" fontId="23" fillId="0" borderId="0" xfId="44" applyFont="1" applyBorder="1" applyAlignment="1">
      <alignment vertical="center"/>
    </xf>
    <xf numFmtId="199" fontId="23" fillId="0" borderId="0" xfId="43" applyNumberFormat="1" applyFont="1" applyAlignment="1">
      <alignment horizontal="center" vertical="center"/>
    </xf>
    <xf numFmtId="0" fontId="23" fillId="0" borderId="0" xfId="43" applyFont="1" applyAlignment="1">
      <alignment horizontal="center" vertical="center"/>
    </xf>
    <xf numFmtId="196" fontId="23" fillId="0" borderId="0" xfId="43" applyNumberFormat="1" applyFont="1" applyAlignment="1">
      <alignment horizontal="center" vertical="center"/>
    </xf>
    <xf numFmtId="199" fontId="23" fillId="0" borderId="0" xfId="44" applyNumberFormat="1" applyFont="1" applyAlignment="1">
      <alignment horizontal="center" vertical="center"/>
    </xf>
    <xf numFmtId="0" fontId="28" fillId="0" borderId="0" xfId="45" applyFont="1" applyFill="1" applyAlignment="1">
      <alignment vertical="center"/>
    </xf>
    <xf numFmtId="0" fontId="23" fillId="0" borderId="41" xfId="45" applyFont="1" applyFill="1" applyBorder="1" applyAlignment="1">
      <alignment vertical="center"/>
    </xf>
    <xf numFmtId="0" fontId="23" fillId="0" borderId="41" xfId="45" applyFont="1" applyBorder="1" applyAlignment="1">
      <alignment vertical="center"/>
    </xf>
    <xf numFmtId="0" fontId="23" fillId="0" borderId="24" xfId="45" applyFont="1" applyFill="1" applyBorder="1" applyAlignment="1">
      <alignment horizontal="center" vertical="center"/>
    </xf>
    <xf numFmtId="0" fontId="23" fillId="0" borderId="26" xfId="45" applyFont="1" applyFill="1" applyBorder="1" applyAlignment="1">
      <alignment horizontal="center" vertical="center"/>
    </xf>
    <xf numFmtId="0" fontId="23" fillId="0" borderId="26" xfId="45" applyFont="1" applyBorder="1" applyAlignment="1">
      <alignment horizontal="center" vertical="center"/>
    </xf>
    <xf numFmtId="0" fontId="23" fillId="0" borderId="2" xfId="45" applyFont="1" applyBorder="1" applyAlignment="1">
      <alignment horizontal="center" vertical="center"/>
    </xf>
    <xf numFmtId="0" fontId="23" fillId="0" borderId="2" xfId="45" applyFont="1" applyBorder="1" applyAlignment="1">
      <alignment vertical="center"/>
    </xf>
    <xf numFmtId="0" fontId="23" fillId="0" borderId="2" xfId="45" applyFont="1" applyBorder="1" applyAlignment="1">
      <alignment horizontal="right" vertical="center"/>
    </xf>
    <xf numFmtId="199" fontId="23" fillId="0" borderId="28" xfId="46" applyNumberFormat="1" applyFont="1" applyBorder="1" applyAlignment="1">
      <alignment horizontal="left" vertical="center"/>
    </xf>
    <xf numFmtId="199" fontId="23" fillId="0" borderId="28" xfId="46" applyNumberFormat="1" applyFont="1" applyBorder="1" applyAlignment="1">
      <alignment horizontal="center" vertical="center"/>
    </xf>
    <xf numFmtId="0" fontId="23" fillId="0" borderId="42" xfId="46" applyFont="1" applyBorder="1" applyAlignment="1">
      <alignment horizontal="center" vertical="center"/>
    </xf>
    <xf numFmtId="0" fontId="23" fillId="0" borderId="29" xfId="45" applyFont="1" applyFill="1" applyBorder="1" applyAlignment="1">
      <alignment horizontal="center" vertical="center"/>
    </xf>
    <xf numFmtId="41" fontId="23" fillId="0" borderId="31" xfId="35" applyFont="1" applyFill="1" applyBorder="1" applyAlignment="1">
      <alignment horizontal="right" vertical="center"/>
    </xf>
    <xf numFmtId="0" fontId="23" fillId="0" borderId="31" xfId="45" applyFont="1" applyBorder="1" applyAlignment="1">
      <alignment horizontal="center" vertical="center"/>
    </xf>
    <xf numFmtId="0" fontId="23" fillId="0" borderId="0" xfId="45" applyFont="1" applyBorder="1" applyAlignment="1">
      <alignment horizontal="center" vertical="center"/>
    </xf>
    <xf numFmtId="200" fontId="23" fillId="0" borderId="0" xfId="45" applyNumberFormat="1" applyFont="1" applyBorder="1" applyAlignment="1">
      <alignment vertical="center"/>
    </xf>
    <xf numFmtId="201" fontId="23" fillId="0" borderId="0" xfId="45" applyNumberFormat="1" applyFont="1" applyBorder="1" applyAlignment="1">
      <alignment horizontal="right" vertical="center"/>
    </xf>
    <xf numFmtId="0" fontId="31" fillId="0" borderId="0" xfId="45" applyFont="1" applyBorder="1" applyAlignment="1">
      <alignment horizontal="right" vertical="center"/>
    </xf>
    <xf numFmtId="41" fontId="23" fillId="0" borderId="43" xfId="35" applyFont="1" applyFill="1" applyBorder="1" applyAlignment="1">
      <alignment horizontal="right" vertical="center"/>
    </xf>
    <xf numFmtId="182" fontId="23" fillId="0" borderId="43" xfId="35" applyNumberFormat="1" applyFont="1" applyFill="1" applyBorder="1" applyAlignment="1">
      <alignment horizontal="right" vertical="center"/>
    </xf>
    <xf numFmtId="0" fontId="23" fillId="0" borderId="0" xfId="45" applyFont="1" applyBorder="1" applyAlignment="1">
      <alignment vertical="center"/>
    </xf>
    <xf numFmtId="41" fontId="23" fillId="0" borderId="44" xfId="35" applyFont="1" applyFill="1" applyBorder="1" applyAlignment="1">
      <alignment horizontal="right" vertical="center"/>
    </xf>
    <xf numFmtId="182" fontId="23" fillId="0" borderId="44" xfId="35" applyNumberFormat="1" applyFont="1" applyFill="1" applyBorder="1" applyAlignment="1">
      <alignment horizontal="right" vertical="center"/>
    </xf>
    <xf numFmtId="202" fontId="23" fillId="0" borderId="0" xfId="45" applyNumberFormat="1" applyFont="1" applyBorder="1" applyAlignment="1">
      <alignment horizontal="center" vertical="center"/>
    </xf>
    <xf numFmtId="0" fontId="23" fillId="0" borderId="0" xfId="45" applyFont="1" applyBorder="1" applyAlignment="1">
      <alignment horizontal="right" vertical="center"/>
    </xf>
    <xf numFmtId="197" fontId="23" fillId="0" borderId="42" xfId="35" applyNumberFormat="1" applyFont="1" applyBorder="1" applyAlignment="1">
      <alignment horizontal="center" vertical="center"/>
    </xf>
    <xf numFmtId="41" fontId="23" fillId="0" borderId="42" xfId="35" applyFont="1" applyBorder="1" applyAlignment="1">
      <alignment vertical="center"/>
    </xf>
    <xf numFmtId="195" fontId="23" fillId="0" borderId="42" xfId="35" applyNumberFormat="1" applyFont="1" applyBorder="1" applyAlignment="1">
      <alignment vertical="center"/>
    </xf>
    <xf numFmtId="41" fontId="23" fillId="0" borderId="0" xfId="45" applyNumberFormat="1" applyFont="1" applyBorder="1" applyAlignment="1">
      <alignment vertical="center"/>
    </xf>
    <xf numFmtId="0" fontId="23" fillId="0" borderId="45" xfId="45" applyFont="1" applyFill="1" applyBorder="1" applyAlignment="1">
      <alignment horizontal="center" vertical="center"/>
    </xf>
    <xf numFmtId="41" fontId="23" fillId="0" borderId="34" xfId="35" applyFont="1" applyFill="1" applyBorder="1" applyAlignment="1">
      <alignment horizontal="right" vertical="center"/>
    </xf>
    <xf numFmtId="0" fontId="23" fillId="0" borderId="34" xfId="45" applyFont="1" applyBorder="1" applyAlignment="1">
      <alignment horizontal="center" vertical="center"/>
    </xf>
    <xf numFmtId="0" fontId="23" fillId="0" borderId="46" xfId="45" applyFont="1" applyBorder="1" applyAlignment="1">
      <alignment vertical="center"/>
    </xf>
    <xf numFmtId="41" fontId="23" fillId="0" borderId="47" xfId="35" applyFont="1" applyFill="1" applyBorder="1" applyAlignment="1">
      <alignment horizontal="right" vertical="center"/>
    </xf>
    <xf numFmtId="182" fontId="23" fillId="0" borderId="47" xfId="35" applyNumberFormat="1" applyFont="1" applyFill="1" applyBorder="1" applyAlignment="1">
      <alignment horizontal="right" vertical="center"/>
    </xf>
    <xf numFmtId="195" fontId="23" fillId="0" borderId="0" xfId="45" applyNumberFormat="1" applyFont="1" applyBorder="1" applyAlignment="1">
      <alignment vertical="center"/>
    </xf>
    <xf numFmtId="193" fontId="23" fillId="0" borderId="44" xfId="35" applyNumberFormat="1" applyFont="1" applyFill="1" applyBorder="1" applyAlignment="1">
      <alignment horizontal="right" vertical="center"/>
    </xf>
    <xf numFmtId="41" fontId="23" fillId="0" borderId="30" xfId="35" applyFont="1" applyFill="1" applyBorder="1" applyAlignment="1">
      <alignment horizontal="right" vertical="center"/>
    </xf>
    <xf numFmtId="195" fontId="23" fillId="0" borderId="32" xfId="45" applyNumberFormat="1" applyFont="1" applyBorder="1" applyAlignment="1">
      <alignment vertical="center"/>
    </xf>
    <xf numFmtId="0" fontId="23" fillId="0" borderId="33" xfId="45" applyFont="1" applyBorder="1" applyAlignment="1">
      <alignment vertical="center"/>
    </xf>
    <xf numFmtId="193" fontId="23" fillId="0" borderId="0" xfId="35" applyNumberFormat="1" applyFont="1" applyFill="1" applyBorder="1" applyAlignment="1">
      <alignment horizontal="right" vertical="center"/>
    </xf>
    <xf numFmtId="0" fontId="23" fillId="0" borderId="48" xfId="45" applyFont="1" applyFill="1" applyBorder="1" applyAlignment="1">
      <alignment horizontal="center" vertical="center"/>
    </xf>
    <xf numFmtId="41" fontId="23" fillId="0" borderId="49" xfId="35" applyFont="1" applyFill="1" applyBorder="1" applyAlignment="1">
      <alignment horizontal="right" vertical="center"/>
    </xf>
    <xf numFmtId="0" fontId="23" fillId="0" borderId="21" xfId="45" applyFont="1" applyBorder="1" applyAlignment="1">
      <alignment horizontal="center" vertical="center"/>
    </xf>
    <xf numFmtId="195" fontId="23" fillId="0" borderId="50" xfId="45" applyNumberFormat="1" applyFont="1" applyBorder="1" applyAlignment="1">
      <alignment vertical="center"/>
    </xf>
    <xf numFmtId="195" fontId="23" fillId="0" borderId="41" xfId="45" applyNumberFormat="1" applyFont="1" applyBorder="1" applyAlignment="1">
      <alignment vertical="center"/>
    </xf>
    <xf numFmtId="0" fontId="23" fillId="0" borderId="51" xfId="45" applyFont="1" applyBorder="1" applyAlignment="1">
      <alignment vertical="center"/>
    </xf>
    <xf numFmtId="41" fontId="23" fillId="0" borderId="52" xfId="35" applyFont="1" applyFill="1" applyBorder="1" applyAlignment="1">
      <alignment horizontal="right" vertical="center"/>
    </xf>
    <xf numFmtId="193" fontId="23" fillId="0" borderId="41" xfId="35" applyNumberFormat="1" applyFont="1" applyFill="1" applyBorder="1" applyAlignment="1">
      <alignment horizontal="right" vertical="center"/>
    </xf>
    <xf numFmtId="193" fontId="23" fillId="0" borderId="52" xfId="35" applyNumberFormat="1" applyFont="1" applyFill="1" applyBorder="1" applyAlignment="1">
      <alignment horizontal="right" vertical="center"/>
    </xf>
    <xf numFmtId="0" fontId="23" fillId="0" borderId="0" xfId="45" applyFont="1" applyFill="1" applyBorder="1" applyAlignment="1">
      <alignment horizontal="center" vertical="center"/>
    </xf>
    <xf numFmtId="195" fontId="23" fillId="0" borderId="0" xfId="35" applyNumberFormat="1" applyFont="1" applyFill="1" applyBorder="1" applyAlignment="1">
      <alignment horizontal="right" vertical="center"/>
    </xf>
    <xf numFmtId="41" fontId="23" fillId="0" borderId="0" xfId="35" applyFont="1" applyFill="1" applyBorder="1" applyAlignment="1">
      <alignment horizontal="center" vertical="center"/>
    </xf>
    <xf numFmtId="0" fontId="23" fillId="0" borderId="27" xfId="45" applyFont="1" applyBorder="1" applyAlignment="1">
      <alignment horizontal="center" vertical="center"/>
    </xf>
    <xf numFmtId="203" fontId="23" fillId="0" borderId="31" xfId="35" applyNumberFormat="1" applyFont="1" applyBorder="1" applyAlignment="1">
      <alignment horizontal="center" vertical="center"/>
    </xf>
    <xf numFmtId="0" fontId="23" fillId="0" borderId="32" xfId="45" applyFont="1" applyBorder="1" applyAlignment="1">
      <alignment horizontal="left" vertical="center"/>
    </xf>
    <xf numFmtId="204" fontId="23" fillId="0" borderId="0" xfId="45" applyNumberFormat="1" applyFont="1" applyBorder="1" applyAlignment="1">
      <alignment horizontal="center" vertical="center"/>
    </xf>
    <xf numFmtId="205" fontId="23" fillId="0" borderId="0" xfId="45" applyNumberFormat="1" applyFont="1" applyBorder="1" applyAlignment="1">
      <alignment vertical="center"/>
    </xf>
    <xf numFmtId="206" fontId="31" fillId="0" borderId="0" xfId="45" applyNumberFormat="1" applyFont="1" applyBorder="1" applyAlignment="1">
      <alignment horizontal="right" vertical="center"/>
    </xf>
    <xf numFmtId="199" fontId="23" fillId="0" borderId="0" xfId="45" applyNumberFormat="1" applyFont="1" applyBorder="1" applyAlignment="1">
      <alignment horizontal="center" vertical="center"/>
    </xf>
    <xf numFmtId="207" fontId="23" fillId="0" borderId="0" xfId="45" applyNumberFormat="1" applyFont="1" applyAlignment="1">
      <alignment vertical="center"/>
    </xf>
    <xf numFmtId="199" fontId="23" fillId="0" borderId="0" xfId="45" applyNumberFormat="1" applyFont="1" applyAlignment="1">
      <alignment vertical="center"/>
    </xf>
    <xf numFmtId="0" fontId="23" fillId="0" borderId="0" xfId="45" quotePrefix="1" applyFont="1" applyBorder="1" applyAlignment="1">
      <alignment vertical="center"/>
    </xf>
    <xf numFmtId="199" fontId="23" fillId="0" borderId="0" xfId="45" applyNumberFormat="1" applyFont="1" applyBorder="1" applyAlignment="1">
      <alignment vertical="center"/>
    </xf>
    <xf numFmtId="0" fontId="23" fillId="0" borderId="32" xfId="45" applyFont="1" applyBorder="1" applyAlignment="1">
      <alignment vertical="center"/>
    </xf>
    <xf numFmtId="203" fontId="23" fillId="0" borderId="34" xfId="35" applyNumberFormat="1" applyFont="1" applyBorder="1" applyAlignment="1">
      <alignment horizontal="center" vertical="center"/>
    </xf>
    <xf numFmtId="0" fontId="23" fillId="0" borderId="35" xfId="45" applyFont="1" applyBorder="1" applyAlignment="1">
      <alignment vertical="center"/>
    </xf>
    <xf numFmtId="0" fontId="23" fillId="0" borderId="30" xfId="45" applyFont="1" applyBorder="1" applyAlignment="1">
      <alignment vertical="center"/>
    </xf>
    <xf numFmtId="182" fontId="23" fillId="0" borderId="32" xfId="45" applyNumberFormat="1" applyFont="1" applyBorder="1" applyAlignment="1">
      <alignment vertical="center"/>
    </xf>
    <xf numFmtId="0" fontId="23" fillId="0" borderId="31" xfId="45" applyFont="1" applyBorder="1" applyAlignment="1">
      <alignment vertical="center"/>
    </xf>
    <xf numFmtId="0" fontId="23" fillId="0" borderId="21" xfId="45" applyFont="1" applyBorder="1" applyAlignment="1">
      <alignment vertical="center"/>
    </xf>
    <xf numFmtId="182" fontId="23" fillId="0" borderId="50" xfId="45" applyNumberFormat="1" applyFont="1" applyBorder="1" applyAlignment="1">
      <alignment vertical="center"/>
    </xf>
    <xf numFmtId="41" fontId="23" fillId="0" borderId="0" xfId="35" applyFont="1" applyFill="1" applyBorder="1" applyAlignment="1">
      <alignment horizontal="right" vertical="center"/>
    </xf>
    <xf numFmtId="182" fontId="23" fillId="0" borderId="0" xfId="45" applyNumberFormat="1" applyFont="1" applyBorder="1" applyAlignment="1">
      <alignment vertical="center"/>
    </xf>
    <xf numFmtId="182" fontId="23" fillId="0" borderId="0" xfId="35" applyNumberFormat="1" applyFont="1" applyFill="1" applyBorder="1" applyAlignment="1">
      <alignment horizontal="right" vertical="center"/>
    </xf>
    <xf numFmtId="1" fontId="23" fillId="0" borderId="0" xfId="45" applyNumberFormat="1" applyFont="1" applyBorder="1" applyAlignment="1">
      <alignment horizontal="right" vertical="center"/>
    </xf>
    <xf numFmtId="0" fontId="23" fillId="0" borderId="42" xfId="45" applyFont="1" applyBorder="1" applyAlignment="1">
      <alignment horizontal="center" vertical="center"/>
    </xf>
    <xf numFmtId="0" fontId="31" fillId="0" borderId="2" xfId="45" applyFont="1" applyBorder="1" applyAlignment="1">
      <alignment horizontal="right" vertical="center"/>
    </xf>
    <xf numFmtId="199" fontId="31" fillId="0" borderId="28" xfId="46" applyNumberFormat="1" applyFont="1" applyBorder="1" applyAlignment="1">
      <alignment horizontal="left" vertical="center"/>
    </xf>
    <xf numFmtId="203" fontId="23" fillId="0" borderId="43" xfId="35" applyNumberFormat="1" applyFont="1" applyBorder="1" applyAlignment="1">
      <alignment vertical="center"/>
    </xf>
    <xf numFmtId="0" fontId="23" fillId="0" borderId="53" xfId="45" applyFont="1" applyBorder="1" applyAlignment="1">
      <alignment vertical="center"/>
    </xf>
    <xf numFmtId="41" fontId="23" fillId="0" borderId="43" xfId="35" applyNumberFormat="1" applyFont="1" applyFill="1" applyBorder="1" applyAlignment="1">
      <alignment horizontal="right" vertical="center"/>
    </xf>
    <xf numFmtId="203" fontId="23" fillId="0" borderId="44" xfId="35" applyNumberFormat="1" applyFont="1" applyBorder="1" applyAlignment="1">
      <alignment vertical="center"/>
    </xf>
    <xf numFmtId="41" fontId="23" fillId="0" borderId="0" xfId="35" applyFont="1" applyAlignment="1">
      <alignment vertical="center"/>
    </xf>
    <xf numFmtId="207" fontId="23" fillId="0" borderId="0" xfId="45" applyNumberFormat="1" applyFont="1" applyBorder="1" applyAlignment="1">
      <alignment vertical="center"/>
    </xf>
    <xf numFmtId="41" fontId="23" fillId="0" borderId="0" xfId="35" applyFont="1" applyBorder="1" applyAlignment="1">
      <alignment vertical="center"/>
    </xf>
    <xf numFmtId="203" fontId="23" fillId="0" borderId="52" xfId="35" applyNumberFormat="1" applyFont="1" applyBorder="1" applyAlignment="1">
      <alignment vertical="center"/>
    </xf>
    <xf numFmtId="0" fontId="23" fillId="0" borderId="54" xfId="45" applyFont="1" applyBorder="1" applyAlignment="1">
      <alignment horizontal="center" vertical="center"/>
    </xf>
    <xf numFmtId="0" fontId="23" fillId="0" borderId="3" xfId="45" applyFont="1" applyBorder="1" applyAlignment="1">
      <alignment horizontal="center" vertical="center"/>
    </xf>
    <xf numFmtId="197" fontId="23" fillId="0" borderId="0" xfId="35" applyNumberFormat="1" applyFont="1" applyAlignment="1">
      <alignment vertical="center"/>
    </xf>
    <xf numFmtId="197" fontId="23" fillId="0" borderId="0" xfId="45" applyNumberFormat="1" applyFont="1" applyAlignment="1">
      <alignment vertical="center"/>
    </xf>
    <xf numFmtId="204" fontId="23" fillId="0" borderId="0" xfId="45" applyNumberFormat="1" applyFont="1" applyBorder="1" applyAlignment="1">
      <alignment horizontal="right" vertical="center"/>
    </xf>
    <xf numFmtId="0" fontId="23" fillId="0" borderId="24" xfId="45" applyFont="1" applyBorder="1" applyAlignment="1">
      <alignment horizontal="center" vertical="center"/>
    </xf>
    <xf numFmtId="205" fontId="23" fillId="0" borderId="31" xfId="45" applyNumberFormat="1" applyFont="1" applyBorder="1" applyAlignment="1">
      <alignment horizontal="right" vertical="center"/>
    </xf>
    <xf numFmtId="205" fontId="23" fillId="0" borderId="29" xfId="45" applyNumberFormat="1" applyFont="1" applyBorder="1" applyAlignment="1">
      <alignment horizontal="right" vertical="center"/>
    </xf>
    <xf numFmtId="193" fontId="23" fillId="0" borderId="43" xfId="35" applyNumberFormat="1" applyFont="1" applyFill="1" applyBorder="1" applyAlignment="1">
      <alignment horizontal="right" vertical="center"/>
    </xf>
    <xf numFmtId="205" fontId="23" fillId="0" borderId="31" xfId="45" applyNumberFormat="1" applyFont="1" applyBorder="1" applyAlignment="1">
      <alignment horizontal="center" vertical="center"/>
    </xf>
    <xf numFmtId="0" fontId="23" fillId="0" borderId="0" xfId="45" applyFont="1" applyBorder="1" applyAlignment="1">
      <alignment horizontal="left" vertical="center"/>
    </xf>
    <xf numFmtId="0" fontId="23" fillId="0" borderId="32" xfId="45" applyFont="1" applyBorder="1" applyAlignment="1">
      <alignment horizontal="center" vertical="center"/>
    </xf>
    <xf numFmtId="176" fontId="23" fillId="0" borderId="0" xfId="35" applyNumberFormat="1" applyFont="1" applyBorder="1" applyAlignment="1">
      <alignment horizontal="center" vertical="center"/>
    </xf>
    <xf numFmtId="0" fontId="23" fillId="0" borderId="0" xfId="45" quotePrefix="1" applyFont="1" applyBorder="1" applyAlignment="1">
      <alignment horizontal="left" vertical="center"/>
    </xf>
    <xf numFmtId="2" fontId="23" fillId="0" borderId="0" xfId="45" applyNumberFormat="1" applyFont="1" applyBorder="1" applyAlignment="1">
      <alignment horizontal="center" vertical="center"/>
    </xf>
    <xf numFmtId="0" fontId="23" fillId="0" borderId="33" xfId="45" applyFont="1" applyBorder="1" applyAlignment="1">
      <alignment horizontal="center" vertical="center"/>
    </xf>
    <xf numFmtId="205" fontId="23" fillId="0" borderId="34" xfId="45" applyNumberFormat="1" applyFont="1" applyBorder="1" applyAlignment="1">
      <alignment horizontal="right" vertical="center"/>
    </xf>
    <xf numFmtId="205" fontId="23" fillId="0" borderId="34" xfId="45" applyNumberFormat="1" applyFont="1" applyBorder="1" applyAlignment="1">
      <alignment horizontal="center" vertical="center"/>
    </xf>
    <xf numFmtId="0" fontId="23" fillId="0" borderId="36" xfId="45" applyFont="1" applyBorder="1" applyAlignment="1">
      <alignment vertical="center"/>
    </xf>
    <xf numFmtId="205" fontId="23" fillId="0" borderId="45" xfId="45" applyNumberFormat="1" applyFont="1" applyBorder="1" applyAlignment="1">
      <alignment horizontal="right" vertical="center"/>
    </xf>
    <xf numFmtId="193" fontId="23" fillId="0" borderId="47" xfId="35" applyNumberFormat="1" applyFont="1" applyFill="1" applyBorder="1" applyAlignment="1">
      <alignment horizontal="right" vertical="center"/>
    </xf>
    <xf numFmtId="43" fontId="23" fillId="0" borderId="0" xfId="45" applyNumberFormat="1" applyFont="1" applyBorder="1" applyAlignment="1">
      <alignment vertical="center"/>
    </xf>
    <xf numFmtId="41" fontId="23" fillId="0" borderId="0" xfId="35" applyFont="1" applyAlignment="1">
      <alignment vertical="center" shrinkToFit="1"/>
    </xf>
    <xf numFmtId="197" fontId="23" fillId="0" borderId="0" xfId="35" applyNumberFormat="1" applyFont="1" applyAlignment="1">
      <alignment vertical="center" shrinkToFit="1"/>
    </xf>
    <xf numFmtId="208" fontId="23" fillId="0" borderId="0" xfId="35" applyNumberFormat="1" applyFont="1" applyAlignment="1">
      <alignment vertical="center"/>
    </xf>
    <xf numFmtId="41" fontId="23" fillId="0" borderId="21" xfId="35" applyFont="1" applyFill="1" applyBorder="1" applyAlignment="1">
      <alignment horizontal="right" vertical="center"/>
    </xf>
    <xf numFmtId="0" fontId="23" fillId="0" borderId="49" xfId="45" applyFont="1" applyBorder="1" applyAlignment="1">
      <alignment vertical="center"/>
    </xf>
    <xf numFmtId="43" fontId="23" fillId="0" borderId="41" xfId="45" applyNumberFormat="1" applyFont="1" applyBorder="1" applyAlignment="1">
      <alignment vertical="center"/>
    </xf>
    <xf numFmtId="209" fontId="23" fillId="0" borderId="0" xfId="45" applyNumberFormat="1" applyFont="1" applyAlignment="1">
      <alignment vertical="center"/>
    </xf>
    <xf numFmtId="197" fontId="23" fillId="0" borderId="31" xfId="35" applyNumberFormat="1" applyFont="1" applyBorder="1" applyAlignment="1">
      <alignment horizontal="center" vertical="center"/>
    </xf>
    <xf numFmtId="210" fontId="31" fillId="0" borderId="0" xfId="45" applyNumberFormat="1" applyFont="1" applyBorder="1" applyAlignment="1">
      <alignment horizontal="right" vertical="center"/>
    </xf>
    <xf numFmtId="197" fontId="23" fillId="0" borderId="29" xfId="35" applyNumberFormat="1" applyFont="1" applyBorder="1" applyAlignment="1">
      <alignment horizontal="center" vertical="center"/>
    </xf>
    <xf numFmtId="41" fontId="23" fillId="0" borderId="0" xfId="3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3" fillId="0" borderId="32" xfId="45" quotePrefix="1" applyFont="1" applyBorder="1" applyAlignment="1">
      <alignment horizontal="center" vertical="center"/>
    </xf>
    <xf numFmtId="199" fontId="23" fillId="0" borderId="0" xfId="45" applyNumberFormat="1" applyFont="1" applyAlignment="1">
      <alignment horizontal="center" vertical="center"/>
    </xf>
    <xf numFmtId="211" fontId="23" fillId="0" borderId="31" xfId="35" applyNumberFormat="1" applyFont="1" applyBorder="1" applyAlignment="1">
      <alignment horizontal="center" vertical="center"/>
    </xf>
    <xf numFmtId="197" fontId="23" fillId="0" borderId="34" xfId="35" applyNumberFormat="1" applyFont="1" applyBorder="1" applyAlignment="1">
      <alignment horizontal="center" vertical="center"/>
    </xf>
    <xf numFmtId="197" fontId="23" fillId="0" borderId="45" xfId="35" applyNumberFormat="1" applyFont="1" applyBorder="1" applyAlignment="1">
      <alignment horizontal="center" vertical="center"/>
    </xf>
    <xf numFmtId="41" fontId="31" fillId="0" borderId="0" xfId="35" applyFont="1" applyAlignment="1">
      <alignment vertical="center"/>
    </xf>
    <xf numFmtId="196" fontId="23" fillId="0" borderId="0" xfId="45" applyNumberFormat="1" applyFont="1" applyAlignment="1">
      <alignment vertical="center"/>
    </xf>
    <xf numFmtId="212" fontId="23" fillId="0" borderId="0" xfId="35" applyNumberFormat="1" applyFont="1" applyAlignment="1">
      <alignment vertical="center"/>
    </xf>
    <xf numFmtId="182" fontId="23" fillId="0" borderId="0" xfId="45" applyNumberFormat="1" applyFont="1" applyBorder="1" applyAlignment="1">
      <alignment horizontal="center" vertical="center"/>
    </xf>
    <xf numFmtId="43" fontId="23" fillId="0" borderId="0" xfId="45" applyNumberFormat="1" applyFont="1" applyBorder="1" applyAlignment="1">
      <alignment horizontal="center" vertical="center"/>
    </xf>
    <xf numFmtId="0" fontId="23" fillId="0" borderId="27" xfId="45" applyFont="1" applyFill="1" applyBorder="1" applyAlignment="1">
      <alignment horizontal="center" vertical="center"/>
    </xf>
    <xf numFmtId="0" fontId="23" fillId="0" borderId="42" xfId="45" applyFont="1" applyFill="1" applyBorder="1" applyAlignment="1">
      <alignment horizontal="center" vertical="center"/>
    </xf>
    <xf numFmtId="41" fontId="23" fillId="0" borderId="55" xfId="35" applyFont="1" applyFill="1" applyBorder="1" applyAlignment="1">
      <alignment horizontal="right" vertical="center"/>
    </xf>
    <xf numFmtId="195" fontId="23" fillId="0" borderId="32" xfId="45" applyNumberFormat="1" applyFont="1" applyBorder="1" applyAlignment="1">
      <alignment horizontal="left" vertical="center"/>
    </xf>
    <xf numFmtId="195" fontId="23" fillId="0" borderId="0" xfId="45" applyNumberFormat="1" applyFont="1" applyBorder="1" applyAlignment="1">
      <alignment horizontal="center" vertical="center"/>
    </xf>
    <xf numFmtId="195" fontId="23" fillId="0" borderId="44" xfId="35" applyNumberFormat="1" applyFont="1" applyFill="1" applyBorder="1" applyAlignment="1">
      <alignment horizontal="right" vertical="center"/>
    </xf>
    <xf numFmtId="195" fontId="23" fillId="0" borderId="0" xfId="45" applyNumberFormat="1" applyFont="1" applyBorder="1" applyAlignment="1">
      <alignment horizontal="left" vertical="center"/>
    </xf>
    <xf numFmtId="195" fontId="23" fillId="0" borderId="32" xfId="45" applyNumberFormat="1" applyFont="1" applyBorder="1" applyAlignment="1">
      <alignment horizontal="center" vertical="center"/>
    </xf>
    <xf numFmtId="195" fontId="23" fillId="0" borderId="34" xfId="35" applyNumberFormat="1" applyFont="1" applyFill="1" applyBorder="1" applyAlignment="1">
      <alignment horizontal="right" vertical="center"/>
    </xf>
    <xf numFmtId="0" fontId="23" fillId="0" borderId="35" xfId="45" applyFont="1" applyBorder="1" applyAlignment="1">
      <alignment horizontal="center" vertical="center"/>
    </xf>
    <xf numFmtId="182" fontId="23" fillId="0" borderId="46" xfId="45" applyNumberFormat="1" applyFont="1" applyBorder="1" applyAlignment="1">
      <alignment vertical="center"/>
    </xf>
    <xf numFmtId="195" fontId="23" fillId="0" borderId="47" xfId="35" applyNumberFormat="1" applyFont="1" applyFill="1" applyBorder="1" applyAlignment="1">
      <alignment horizontal="right" vertical="center"/>
    </xf>
    <xf numFmtId="0" fontId="23" fillId="0" borderId="46" xfId="45" applyFont="1" applyBorder="1" applyAlignment="1">
      <alignment horizontal="center" vertical="center"/>
    </xf>
    <xf numFmtId="212" fontId="23" fillId="0" borderId="0" xfId="35" applyNumberFormat="1" applyFont="1" applyFill="1" applyBorder="1" applyAlignment="1">
      <alignment horizontal="right" vertical="center"/>
    </xf>
    <xf numFmtId="212" fontId="23" fillId="0" borderId="41" xfId="35" applyNumberFormat="1" applyFont="1" applyFill="1" applyBorder="1" applyAlignment="1">
      <alignment horizontal="right" vertical="center"/>
    </xf>
    <xf numFmtId="0" fontId="23" fillId="0" borderId="50" xfId="45" applyFont="1" applyBorder="1" applyAlignment="1">
      <alignment horizontal="center" vertical="center"/>
    </xf>
    <xf numFmtId="182" fontId="23" fillId="0" borderId="41" xfId="45" applyNumberFormat="1" applyFont="1" applyBorder="1" applyAlignment="1">
      <alignment vertical="center"/>
    </xf>
    <xf numFmtId="41" fontId="23" fillId="0" borderId="0" xfId="45" applyNumberFormat="1" applyFont="1" applyAlignment="1">
      <alignment horizontal="center" vertical="center"/>
    </xf>
    <xf numFmtId="0" fontId="23" fillId="0" borderId="0" xfId="45" applyNumberFormat="1" applyFont="1" applyBorder="1" applyAlignment="1">
      <alignment vertical="center"/>
    </xf>
    <xf numFmtId="197" fontId="23" fillId="5" borderId="26" xfId="35" applyNumberFormat="1" applyFont="1" applyFill="1" applyBorder="1" applyAlignment="1">
      <alignment vertical="center" shrinkToFit="1"/>
    </xf>
    <xf numFmtId="41" fontId="23" fillId="5" borderId="26" xfId="35" applyFont="1" applyFill="1" applyBorder="1" applyAlignment="1">
      <alignment vertical="center" shrinkToFit="1"/>
    </xf>
    <xf numFmtId="195" fontId="23" fillId="5" borderId="26" xfId="35" applyNumberFormat="1" applyFont="1" applyFill="1" applyBorder="1" applyAlignment="1">
      <alignment vertical="center" shrinkToFit="1"/>
    </xf>
    <xf numFmtId="0" fontId="37" fillId="4" borderId="29" xfId="44" applyFont="1" applyFill="1" applyBorder="1" applyAlignment="1">
      <alignment horizontal="center" vertical="center"/>
    </xf>
    <xf numFmtId="0" fontId="23" fillId="5" borderId="29" xfId="44" applyFont="1" applyFill="1" applyBorder="1" applyAlignment="1">
      <alignment horizontal="center" vertical="center"/>
    </xf>
    <xf numFmtId="0" fontId="23" fillId="5" borderId="30" xfId="44" applyFont="1" applyFill="1" applyBorder="1" applyAlignment="1">
      <alignment horizontal="center" vertical="center"/>
    </xf>
    <xf numFmtId="41" fontId="23" fillId="5" borderId="31" xfId="44" applyNumberFormat="1" applyFont="1" applyFill="1" applyBorder="1" applyAlignment="1">
      <alignment vertical="center"/>
    </xf>
    <xf numFmtId="41" fontId="23" fillId="5" borderId="31" xfId="44" applyNumberFormat="1" applyFont="1" applyFill="1" applyBorder="1" applyAlignment="1">
      <alignment horizontal="center" vertical="center"/>
    </xf>
    <xf numFmtId="41" fontId="23" fillId="5" borderId="32" xfId="44" applyNumberFormat="1" applyFont="1" applyFill="1" applyBorder="1" applyAlignment="1">
      <alignment vertical="center"/>
    </xf>
    <xf numFmtId="41" fontId="23" fillId="5" borderId="32" xfId="35" applyFont="1" applyFill="1" applyBorder="1" applyAlignment="1">
      <alignment vertical="center"/>
    </xf>
    <xf numFmtId="0" fontId="23" fillId="5" borderId="33" xfId="44" applyFont="1" applyFill="1" applyBorder="1" applyAlignment="1">
      <alignment vertical="center"/>
    </xf>
    <xf numFmtId="178" fontId="25" fillId="0" borderId="2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5" fillId="3" borderId="22" xfId="0" applyNumberFormat="1" applyFont="1" applyFill="1" applyBorder="1" applyAlignment="1" applyProtection="1">
      <alignment vertical="center"/>
    </xf>
    <xf numFmtId="181" fontId="21" fillId="0" borderId="10" xfId="0" applyNumberFormat="1" applyFont="1" applyFill="1" applyBorder="1" applyAlignment="1">
      <alignment horizontal="center" vertical="center"/>
    </xf>
    <xf numFmtId="181" fontId="21" fillId="0" borderId="13" xfId="0" applyNumberFormat="1" applyFont="1" applyFill="1" applyBorder="1" applyAlignment="1">
      <alignment horizontal="center" vertical="center"/>
    </xf>
    <xf numFmtId="181" fontId="21" fillId="0" borderId="22" xfId="0" applyNumberFormat="1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vertical="center"/>
    </xf>
    <xf numFmtId="0" fontId="21" fillId="0" borderId="22" xfId="0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179" fontId="21" fillId="0" borderId="56" xfId="0" applyNumberFormat="1" applyFont="1" applyFill="1" applyBorder="1" applyAlignment="1">
      <alignment horizontal="center" vertical="center"/>
    </xf>
    <xf numFmtId="179" fontId="21" fillId="0" borderId="16" xfId="0" applyNumberFormat="1" applyFont="1" applyFill="1" applyBorder="1" applyAlignment="1">
      <alignment horizontal="center" vertical="center"/>
    </xf>
    <xf numFmtId="1" fontId="21" fillId="0" borderId="12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3" fillId="5" borderId="37" xfId="44" applyFont="1" applyFill="1" applyBorder="1" applyAlignment="1">
      <alignment horizontal="center" vertical="center"/>
    </xf>
    <xf numFmtId="0" fontId="23" fillId="5" borderId="38" xfId="44" applyFont="1" applyFill="1" applyBorder="1" applyAlignment="1">
      <alignment horizontal="center" vertical="center"/>
    </xf>
    <xf numFmtId="41" fontId="23" fillId="5" borderId="38" xfId="44" applyNumberFormat="1" applyFont="1" applyFill="1" applyBorder="1" applyAlignment="1">
      <alignment vertical="center"/>
    </xf>
    <xf numFmtId="41" fontId="23" fillId="5" borderId="38" xfId="44" applyNumberFormat="1" applyFont="1" applyFill="1" applyBorder="1" applyAlignment="1">
      <alignment horizontal="center" vertical="center"/>
    </xf>
    <xf numFmtId="41" fontId="23" fillId="5" borderId="39" xfId="44" applyNumberFormat="1" applyFont="1" applyFill="1" applyBorder="1" applyAlignment="1">
      <alignment vertical="center"/>
    </xf>
    <xf numFmtId="41" fontId="23" fillId="5" borderId="39" xfId="35" applyFont="1" applyFill="1" applyBorder="1" applyAlignment="1">
      <alignment vertical="center"/>
    </xf>
    <xf numFmtId="0" fontId="23" fillId="5" borderId="40" xfId="44" applyFont="1" applyFill="1" applyBorder="1" applyAlignment="1">
      <alignment vertical="center"/>
    </xf>
    <xf numFmtId="213" fontId="24" fillId="0" borderId="9" xfId="34" applyNumberFormat="1" applyFont="1" applyFill="1" applyBorder="1" applyAlignment="1">
      <alignment horizontal="right" vertical="center"/>
    </xf>
    <xf numFmtId="214" fontId="24" fillId="0" borderId="9" xfId="34" applyNumberFormat="1" applyFont="1" applyFill="1" applyBorder="1" applyAlignment="1">
      <alignment horizontal="right" vertical="center"/>
    </xf>
    <xf numFmtId="213" fontId="24" fillId="0" borderId="12" xfId="34" applyNumberFormat="1" applyFont="1" applyFill="1" applyBorder="1" applyAlignment="1">
      <alignment horizontal="right" vertical="center"/>
    </xf>
    <xf numFmtId="214" fontId="24" fillId="0" borderId="12" xfId="34" applyNumberFormat="1" applyFont="1" applyFill="1" applyBorder="1" applyAlignment="1">
      <alignment horizontal="right" vertical="center"/>
    </xf>
    <xf numFmtId="213" fontId="24" fillId="0" borderId="4" xfId="34" applyNumberFormat="1" applyFont="1" applyFill="1" applyBorder="1" applyAlignment="1">
      <alignment horizontal="right" vertical="center"/>
    </xf>
    <xf numFmtId="214" fontId="24" fillId="0" borderId="4" xfId="34" applyNumberFormat="1" applyFont="1" applyFill="1" applyBorder="1" applyAlignment="1">
      <alignment horizontal="right" vertical="center"/>
    </xf>
    <xf numFmtId="180" fontId="21" fillId="0" borderId="0" xfId="0" applyNumberFormat="1" applyFont="1" applyFill="1" applyAlignment="1">
      <alignment vertical="center"/>
    </xf>
    <xf numFmtId="214" fontId="21" fillId="0" borderId="9" xfId="0" applyNumberFormat="1" applyFont="1" applyFill="1" applyBorder="1" applyAlignment="1">
      <alignment horizontal="center" vertical="center"/>
    </xf>
    <xf numFmtId="214" fontId="21" fillId="0" borderId="4" xfId="0" applyNumberFormat="1" applyFont="1" applyFill="1" applyBorder="1" applyAlignment="1">
      <alignment horizontal="center" vertical="center"/>
    </xf>
    <xf numFmtId="214" fontId="21" fillId="0" borderId="21" xfId="0" applyNumberFormat="1" applyFont="1" applyFill="1" applyBorder="1" applyAlignment="1">
      <alignment horizontal="center" vertical="center"/>
    </xf>
    <xf numFmtId="213" fontId="21" fillId="0" borderId="9" xfId="0" applyNumberFormat="1" applyFont="1" applyFill="1" applyBorder="1" applyAlignment="1">
      <alignment horizontal="center" vertical="center"/>
    </xf>
    <xf numFmtId="213" fontId="21" fillId="0" borderId="12" xfId="0" applyNumberFormat="1" applyFont="1" applyFill="1" applyBorder="1" applyAlignment="1">
      <alignment horizontal="center" vertical="center"/>
    </xf>
    <xf numFmtId="213" fontId="25" fillId="3" borderId="4" xfId="0" applyNumberFormat="1" applyFont="1" applyFill="1" applyBorder="1" applyAlignment="1" applyProtection="1">
      <alignment horizontal="center" vertical="center"/>
    </xf>
    <xf numFmtId="176" fontId="27" fillId="3" borderId="4" xfId="0" applyNumberFormat="1" applyFont="1" applyFill="1" applyBorder="1" applyAlignment="1">
      <alignment horizontal="center" vertical="center"/>
    </xf>
    <xf numFmtId="176" fontId="27" fillId="3" borderId="22" xfId="0" applyNumberFormat="1" applyFont="1" applyFill="1" applyBorder="1" applyAlignment="1">
      <alignment horizontal="center" vertical="center"/>
    </xf>
    <xf numFmtId="1" fontId="21" fillId="3" borderId="21" xfId="0" applyNumberFormat="1" applyFont="1" applyFill="1" applyBorder="1" applyAlignment="1">
      <alignment horizontal="center" vertical="center"/>
    </xf>
    <xf numFmtId="1" fontId="21" fillId="3" borderId="57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179" fontId="21" fillId="3" borderId="12" xfId="0" applyNumberFormat="1" applyFont="1" applyFill="1" applyBorder="1" applyAlignment="1">
      <alignment horizontal="center" vertical="center"/>
    </xf>
    <xf numFmtId="179" fontId="21" fillId="3" borderId="13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176" fontId="24" fillId="3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/>
    </xf>
    <xf numFmtId="0" fontId="21" fillId="2" borderId="15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22" xfId="0" applyNumberFormat="1" applyFont="1" applyFill="1" applyBorder="1" applyAlignment="1">
      <alignment horizontal="center" vertical="center"/>
    </xf>
    <xf numFmtId="0" fontId="24" fillId="2" borderId="65" xfId="0" applyNumberFormat="1" applyFont="1" applyFill="1" applyBorder="1" applyAlignment="1">
      <alignment horizontal="center" vertical="center"/>
    </xf>
    <xf numFmtId="0" fontId="24" fillId="2" borderId="66" xfId="0" applyNumberFormat="1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179" fontId="21" fillId="0" borderId="12" xfId="0" applyNumberFormat="1" applyFont="1" applyFill="1" applyBorder="1" applyAlignment="1">
      <alignment horizontal="center" vertical="center"/>
    </xf>
    <xf numFmtId="179" fontId="21" fillId="0" borderId="13" xfId="0" applyNumberFormat="1" applyFont="1" applyFill="1" applyBorder="1" applyAlignment="1">
      <alignment horizontal="center" vertical="center"/>
    </xf>
    <xf numFmtId="179" fontId="21" fillId="0" borderId="4" xfId="0" applyNumberFormat="1" applyFont="1" applyFill="1" applyBorder="1" applyAlignment="1">
      <alignment horizontal="center" vertical="center"/>
    </xf>
    <xf numFmtId="179" fontId="21" fillId="0" borderId="22" xfId="0" applyNumberFormat="1" applyFont="1" applyFill="1" applyBorder="1" applyAlignment="1">
      <alignment horizontal="center" vertical="center"/>
    </xf>
    <xf numFmtId="179" fontId="21" fillId="2" borderId="7" xfId="0" applyNumberFormat="1" applyFont="1" applyFill="1" applyBorder="1" applyAlignment="1">
      <alignment horizontal="center" vertical="center"/>
    </xf>
    <xf numFmtId="179" fontId="21" fillId="2" borderId="15" xfId="0" applyNumberFormat="1" applyFont="1" applyFill="1" applyBorder="1" applyAlignment="1">
      <alignment horizontal="center" vertical="center"/>
    </xf>
    <xf numFmtId="179" fontId="21" fillId="0" borderId="9" xfId="0" applyNumberFormat="1" applyFont="1" applyFill="1" applyBorder="1" applyAlignment="1">
      <alignment horizontal="center" vertical="center"/>
    </xf>
    <xf numFmtId="179" fontId="21" fillId="0" borderId="10" xfId="0" applyNumberFormat="1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2" borderId="64" xfId="0" applyNumberFormat="1" applyFont="1" applyFill="1" applyBorder="1" applyAlignment="1">
      <alignment horizontal="center" vertical="center" wrapText="1"/>
    </xf>
    <xf numFmtId="0" fontId="21" fillId="2" borderId="20" xfId="0" applyNumberFormat="1" applyFont="1" applyFill="1" applyBorder="1" applyAlignment="1">
      <alignment horizontal="center" vertical="center" wrapText="1"/>
    </xf>
    <xf numFmtId="182" fontId="21" fillId="0" borderId="4" xfId="0" applyNumberFormat="1" applyFont="1" applyFill="1" applyBorder="1" applyAlignment="1">
      <alignment horizontal="center" vertical="center" shrinkToFit="1"/>
    </xf>
    <xf numFmtId="182" fontId="21" fillId="0" borderId="12" xfId="0" applyNumberFormat="1" applyFont="1" applyFill="1" applyBorder="1" applyAlignment="1">
      <alignment horizontal="center" vertical="center" shrinkToFit="1"/>
    </xf>
    <xf numFmtId="182" fontId="21" fillId="0" borderId="12" xfId="0" applyNumberFormat="1" applyFont="1" applyFill="1" applyBorder="1" applyAlignment="1">
      <alignment horizontal="center" vertical="center" wrapText="1" shrinkToFit="1"/>
    </xf>
    <xf numFmtId="0" fontId="24" fillId="2" borderId="64" xfId="0" applyFont="1" applyFill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/>
    </xf>
    <xf numFmtId="0" fontId="21" fillId="0" borderId="68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21" fillId="2" borderId="66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1" fillId="3" borderId="69" xfId="0" applyFont="1" applyFill="1" applyBorder="1" applyAlignment="1">
      <alignment horizontal="center" vertical="center"/>
    </xf>
    <xf numFmtId="0" fontId="21" fillId="3" borderId="7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176" fontId="27" fillId="3" borderId="71" xfId="0" applyNumberFormat="1" applyFont="1" applyFill="1" applyBorder="1" applyAlignment="1">
      <alignment horizontal="center" vertical="center"/>
    </xf>
    <xf numFmtId="176" fontId="27" fillId="3" borderId="72" xfId="0" applyNumberFormat="1" applyFont="1" applyFill="1" applyBorder="1" applyAlignment="1">
      <alignment horizontal="center" vertical="center"/>
    </xf>
    <xf numFmtId="0" fontId="23" fillId="0" borderId="27" xfId="44" applyFont="1" applyBorder="1" applyAlignment="1">
      <alignment horizontal="center" vertical="center"/>
    </xf>
    <xf numFmtId="0" fontId="23" fillId="0" borderId="28" xfId="44" applyFont="1" applyBorder="1" applyAlignment="1">
      <alignment horizontal="center" vertical="center"/>
    </xf>
    <xf numFmtId="0" fontId="23" fillId="0" borderId="73" xfId="44" applyFont="1" applyFill="1" applyBorder="1" applyAlignment="1">
      <alignment horizontal="center" vertical="center"/>
    </xf>
    <xf numFmtId="0" fontId="23" fillId="0" borderId="25" xfId="44" applyFont="1" applyFill="1" applyBorder="1" applyAlignment="1">
      <alignment horizontal="center" vertical="center"/>
    </xf>
    <xf numFmtId="0" fontId="23" fillId="0" borderId="27" xfId="35" applyNumberFormat="1" applyFont="1" applyFill="1" applyBorder="1" applyAlignment="1">
      <alignment horizontal="center" vertical="center"/>
    </xf>
    <xf numFmtId="0" fontId="23" fillId="0" borderId="28" xfId="35" applyNumberFormat="1" applyFont="1" applyFill="1" applyBorder="1" applyAlignment="1">
      <alignment horizontal="center" vertical="center"/>
    </xf>
    <xf numFmtId="0" fontId="23" fillId="0" borderId="2" xfId="44" applyFont="1" applyFill="1" applyBorder="1" applyAlignment="1">
      <alignment horizontal="center" vertical="center"/>
    </xf>
    <xf numFmtId="0" fontId="23" fillId="0" borderId="28" xfId="44" applyFont="1" applyFill="1" applyBorder="1" applyAlignment="1">
      <alignment horizontal="center" vertical="center"/>
    </xf>
  </cellXfs>
  <cellStyles count="50">
    <cellStyle name="AeE­ [0]_INQUIRY ¿μ¾÷AßAø " xfId="1"/>
    <cellStyle name="AeE­_INQUIRY ¿μ¾÷AßAø " xfId="2"/>
    <cellStyle name="AÞ¸¶ [0]_INQUIRY ¿μ¾÷AßAø " xfId="3"/>
    <cellStyle name="AÞ¸¶_INQUIRY ¿μ¾÷AßAø " xfId="4"/>
    <cellStyle name="C￥AØ_¿μ¾÷CoE² " xfId="5"/>
    <cellStyle name="Comma" xfId="6"/>
    <cellStyle name="Comma [0]_ SG&amp;A Bridge " xfId="7"/>
    <cellStyle name="Comma_ SG&amp;A Bridge " xfId="8"/>
    <cellStyle name="Currency" xfId="9"/>
    <cellStyle name="Currency [0]_ SG&amp;A Bridge " xfId="10"/>
    <cellStyle name="Currency_ SG&amp;A Bridge " xfId="11"/>
    <cellStyle name="Date" xfId="12"/>
    <cellStyle name="Fixed" xfId="13"/>
    <cellStyle name="Header1" xfId="14"/>
    <cellStyle name="Header2" xfId="15"/>
    <cellStyle name="Heading1" xfId="16"/>
    <cellStyle name="Heading2" xfId="17"/>
    <cellStyle name="Normal_ SG&amp;A Bridge " xfId="18"/>
    <cellStyle name="Percent" xfId="19"/>
    <cellStyle name="Total" xfId="20"/>
    <cellStyle name="고정소숫점" xfId="21"/>
    <cellStyle name="고정출력1" xfId="22"/>
    <cellStyle name="고정출력2" xfId="23"/>
    <cellStyle name="날짜" xfId="24"/>
    <cellStyle name="내역서" xfId="25"/>
    <cellStyle name="달러" xfId="26"/>
    <cellStyle name="뒤에 오는 하이퍼링크_0829광역시원단위추정(최종).xls Chart 1" xfId="27"/>
    <cellStyle name="똿뗦먛귟 [0.00]_PRODUCT DETAIL Q1" xfId="28"/>
    <cellStyle name="똿뗦먛귟_PRODUCT DETAIL Q1" xfId="29"/>
    <cellStyle name="믅됞 [0.00]_PRODUCT DETAIL Q1" xfId="30"/>
    <cellStyle name="믅됞_PRODUCT DETAIL Q1" xfId="31"/>
    <cellStyle name="뷭?_BOOKSHIP" xfId="32"/>
    <cellStyle name="쉼표 [0]" xfId="33" builtinId="6"/>
    <cellStyle name="쉼표 [0] 2" xfId="34"/>
    <cellStyle name="쉼표 [0] 3" xfId="35"/>
    <cellStyle name="쉼표 [0] 4" xfId="36"/>
    <cellStyle name="자리수" xfId="37"/>
    <cellStyle name="자리수0" xfId="38"/>
    <cellStyle name="지정되지 않음" xfId="39"/>
    <cellStyle name="콤마 [0]_(1.토)" xfId="40"/>
    <cellStyle name="콤마_(1.토)" xfId="41"/>
    <cellStyle name="퍼센트" xfId="42"/>
    <cellStyle name="표준" xfId="0" builtinId="0"/>
    <cellStyle name="표준 3" xfId="43"/>
    <cellStyle name="표준_23년 인구, 원단위" xfId="44"/>
    <cellStyle name="표준_표준도시원단위(1991-2002)0817_1.원단위추정(특광역시)_2.원단위추정(경기도)" xfId="45"/>
    <cellStyle name="표준_표준도시원단위(1991-2002)0817_2.원단위추정(경기도)_1.원단위추정(특광역시)" xfId="46"/>
    <cellStyle name="합산" xfId="47"/>
    <cellStyle name="화폐기호" xfId="48"/>
    <cellStyle name="화폐기호0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9329578142341"/>
          <c:y val="5.2104259401869545E-2"/>
          <c:w val="0.84778056443483485"/>
          <c:h val="0.76352780123508912"/>
        </c:manualLayout>
      </c:layout>
      <c:scatterChart>
        <c:scatterStyle val="lineMarker"/>
        <c:varyColors val="0"/>
        <c:ser>
          <c:idx val="0"/>
          <c:order val="0"/>
          <c:tx>
            <c:v>과거자료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'급수실적(10년)'!$A$4:$A$14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xVal>
          <c:yVal>
            <c:numRef>
              <c:f>'급수실적(10년)'!$B$4:$B$14</c:f>
              <c:numCache>
                <c:formatCode>_(* #,##0_);_(* \(#,##0\);_(* "-"_);_(@_)</c:formatCode>
                <c:ptCount val="11"/>
                <c:pt idx="0">
                  <c:v>428</c:v>
                </c:pt>
                <c:pt idx="1">
                  <c:v>415</c:v>
                </c:pt>
                <c:pt idx="2">
                  <c:v>473</c:v>
                </c:pt>
                <c:pt idx="3">
                  <c:v>443</c:v>
                </c:pt>
                <c:pt idx="4">
                  <c:v>441</c:v>
                </c:pt>
                <c:pt idx="5">
                  <c:v>444</c:v>
                </c:pt>
                <c:pt idx="6">
                  <c:v>354</c:v>
                </c:pt>
                <c:pt idx="7">
                  <c:v>424</c:v>
                </c:pt>
                <c:pt idx="8">
                  <c:v>407</c:v>
                </c:pt>
                <c:pt idx="9">
                  <c:v>439</c:v>
                </c:pt>
                <c:pt idx="10">
                  <c:v>459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'급수실적(10년)'!$C$3</c:f>
              <c:strCache>
                <c:ptCount val="1"/>
                <c:pt idx="0">
                  <c:v>1. 등차급수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'급수실적(10년)'!$A$4:$A$37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'급수실적(10년)'!$C$4:$C$37</c:f>
              <c:numCache>
                <c:formatCode>_(* #,##0_);_(* \(#,##0\);_(* "-"_);_(@_)</c:formatCode>
                <c:ptCount val="33"/>
                <c:pt idx="0">
                  <c:v>433</c:v>
                </c:pt>
                <c:pt idx="1">
                  <c:v>432</c:v>
                </c:pt>
                <c:pt idx="2">
                  <c:v>432</c:v>
                </c:pt>
                <c:pt idx="3">
                  <c:v>431</c:v>
                </c:pt>
                <c:pt idx="4">
                  <c:v>430</c:v>
                </c:pt>
                <c:pt idx="5">
                  <c:v>430</c:v>
                </c:pt>
                <c:pt idx="6">
                  <c:v>429</c:v>
                </c:pt>
                <c:pt idx="7">
                  <c:v>428</c:v>
                </c:pt>
                <c:pt idx="8">
                  <c:v>428</c:v>
                </c:pt>
                <c:pt idx="9">
                  <c:v>427</c:v>
                </c:pt>
                <c:pt idx="10">
                  <c:v>426</c:v>
                </c:pt>
                <c:pt idx="11">
                  <c:v>426</c:v>
                </c:pt>
                <c:pt idx="12">
                  <c:v>425</c:v>
                </c:pt>
                <c:pt idx="13">
                  <c:v>424</c:v>
                </c:pt>
                <c:pt idx="14">
                  <c:v>424</c:v>
                </c:pt>
                <c:pt idx="15">
                  <c:v>423</c:v>
                </c:pt>
                <c:pt idx="16">
                  <c:v>423</c:v>
                </c:pt>
                <c:pt idx="17">
                  <c:v>422</c:v>
                </c:pt>
                <c:pt idx="18">
                  <c:v>421</c:v>
                </c:pt>
                <c:pt idx="19">
                  <c:v>421</c:v>
                </c:pt>
                <c:pt idx="20">
                  <c:v>420</c:v>
                </c:pt>
                <c:pt idx="21">
                  <c:v>419</c:v>
                </c:pt>
                <c:pt idx="22">
                  <c:v>419</c:v>
                </c:pt>
                <c:pt idx="23">
                  <c:v>418</c:v>
                </c:pt>
                <c:pt idx="24">
                  <c:v>417</c:v>
                </c:pt>
                <c:pt idx="25">
                  <c:v>417</c:v>
                </c:pt>
                <c:pt idx="26">
                  <c:v>416</c:v>
                </c:pt>
                <c:pt idx="27">
                  <c:v>415</c:v>
                </c:pt>
                <c:pt idx="28">
                  <c:v>415</c:v>
                </c:pt>
                <c:pt idx="29">
                  <c:v>414</c:v>
                </c:pt>
                <c:pt idx="30">
                  <c:v>413</c:v>
                </c:pt>
                <c:pt idx="31">
                  <c:v>413</c:v>
                </c:pt>
                <c:pt idx="32">
                  <c:v>412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'급수실적(10년)'!$D$3</c:f>
              <c:strCache>
                <c:ptCount val="1"/>
                <c:pt idx="0">
                  <c:v>2. 등비급수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'급수실적(10년)'!$A$4:$A$37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'급수실적(10년)'!$D$4:$D$37</c:f>
              <c:numCache>
                <c:formatCode>_(* #,##0_);_(* \(#,##0\);_(* "-"_);_(@_)</c:formatCode>
                <c:ptCount val="33"/>
                <c:pt idx="0">
                  <c:v>432</c:v>
                </c:pt>
                <c:pt idx="1">
                  <c:v>431</c:v>
                </c:pt>
                <c:pt idx="2">
                  <c:v>431</c:v>
                </c:pt>
                <c:pt idx="3">
                  <c:v>430</c:v>
                </c:pt>
                <c:pt idx="4">
                  <c:v>429</c:v>
                </c:pt>
                <c:pt idx="5">
                  <c:v>429</c:v>
                </c:pt>
                <c:pt idx="6">
                  <c:v>428</c:v>
                </c:pt>
                <c:pt idx="7">
                  <c:v>427</c:v>
                </c:pt>
                <c:pt idx="8">
                  <c:v>426</c:v>
                </c:pt>
                <c:pt idx="9">
                  <c:v>426</c:v>
                </c:pt>
                <c:pt idx="10">
                  <c:v>425</c:v>
                </c:pt>
                <c:pt idx="11">
                  <c:v>424</c:v>
                </c:pt>
                <c:pt idx="12">
                  <c:v>424</c:v>
                </c:pt>
                <c:pt idx="13">
                  <c:v>423</c:v>
                </c:pt>
                <c:pt idx="14">
                  <c:v>422</c:v>
                </c:pt>
                <c:pt idx="15">
                  <c:v>422</c:v>
                </c:pt>
                <c:pt idx="16">
                  <c:v>421</c:v>
                </c:pt>
                <c:pt idx="17">
                  <c:v>420</c:v>
                </c:pt>
                <c:pt idx="18">
                  <c:v>419</c:v>
                </c:pt>
                <c:pt idx="19">
                  <c:v>419</c:v>
                </c:pt>
                <c:pt idx="20">
                  <c:v>418</c:v>
                </c:pt>
                <c:pt idx="21">
                  <c:v>417</c:v>
                </c:pt>
                <c:pt idx="22">
                  <c:v>417</c:v>
                </c:pt>
                <c:pt idx="23">
                  <c:v>416</c:v>
                </c:pt>
                <c:pt idx="24">
                  <c:v>415</c:v>
                </c:pt>
                <c:pt idx="25">
                  <c:v>415</c:v>
                </c:pt>
                <c:pt idx="26">
                  <c:v>414</c:v>
                </c:pt>
                <c:pt idx="27">
                  <c:v>413</c:v>
                </c:pt>
                <c:pt idx="28">
                  <c:v>412</c:v>
                </c:pt>
                <c:pt idx="29">
                  <c:v>412</c:v>
                </c:pt>
                <c:pt idx="30">
                  <c:v>411</c:v>
                </c:pt>
                <c:pt idx="31">
                  <c:v>410</c:v>
                </c:pt>
                <c:pt idx="32">
                  <c:v>410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'급수실적(10년)'!$E$3</c:f>
              <c:strCache>
                <c:ptCount val="1"/>
                <c:pt idx="0">
                  <c:v>3. 베기함수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'급수실적(10년)'!$A$4:$A$37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'급수실적(10년)'!$E$4:$E$37</c:f>
              <c:numCache>
                <c:formatCode>_(* #,##0_);_(* \(#,##0\);_(* "-"_);_(@_)</c:formatCode>
                <c:ptCount val="33"/>
                <c:pt idx="0">
                  <c:v>431</c:v>
                </c:pt>
                <c:pt idx="1">
                  <c:v>430</c:v>
                </c:pt>
                <c:pt idx="2">
                  <c:v>429</c:v>
                </c:pt>
                <c:pt idx="3">
                  <c:v>428</c:v>
                </c:pt>
                <c:pt idx="4">
                  <c:v>428</c:v>
                </c:pt>
                <c:pt idx="5">
                  <c:v>427</c:v>
                </c:pt>
                <c:pt idx="6">
                  <c:v>426</c:v>
                </c:pt>
                <c:pt idx="7">
                  <c:v>425</c:v>
                </c:pt>
                <c:pt idx="8">
                  <c:v>424</c:v>
                </c:pt>
                <c:pt idx="9">
                  <c:v>423</c:v>
                </c:pt>
                <c:pt idx="10">
                  <c:v>423</c:v>
                </c:pt>
                <c:pt idx="11">
                  <c:v>422</c:v>
                </c:pt>
                <c:pt idx="12">
                  <c:v>421</c:v>
                </c:pt>
                <c:pt idx="13">
                  <c:v>420</c:v>
                </c:pt>
                <c:pt idx="14">
                  <c:v>419</c:v>
                </c:pt>
                <c:pt idx="15">
                  <c:v>419</c:v>
                </c:pt>
                <c:pt idx="16">
                  <c:v>418</c:v>
                </c:pt>
                <c:pt idx="17">
                  <c:v>417</c:v>
                </c:pt>
                <c:pt idx="18">
                  <c:v>416</c:v>
                </c:pt>
                <c:pt idx="19">
                  <c:v>415</c:v>
                </c:pt>
                <c:pt idx="20">
                  <c:v>415</c:v>
                </c:pt>
                <c:pt idx="21">
                  <c:v>414</c:v>
                </c:pt>
                <c:pt idx="22">
                  <c:v>413</c:v>
                </c:pt>
                <c:pt idx="23">
                  <c:v>412</c:v>
                </c:pt>
                <c:pt idx="24">
                  <c:v>412</c:v>
                </c:pt>
                <c:pt idx="25">
                  <c:v>411</c:v>
                </c:pt>
                <c:pt idx="26">
                  <c:v>410</c:v>
                </c:pt>
                <c:pt idx="27">
                  <c:v>409</c:v>
                </c:pt>
                <c:pt idx="28">
                  <c:v>408</c:v>
                </c:pt>
                <c:pt idx="29">
                  <c:v>408</c:v>
                </c:pt>
                <c:pt idx="30">
                  <c:v>407</c:v>
                </c:pt>
                <c:pt idx="31">
                  <c:v>406</c:v>
                </c:pt>
                <c:pt idx="32">
                  <c:v>405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'급수실적(10년)'!$F$3</c:f>
              <c:strCache>
                <c:ptCount val="1"/>
                <c:pt idx="0">
                  <c:v>4. 지수함수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'급수실적(10년)'!$A$4:$A$37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'급수실적(10년)'!$F$4:$F$37</c:f>
              <c:numCache>
                <c:formatCode>_(* #,##0_);_(* \(#,##0\);_(* "-"_);_(@_)</c:formatCode>
                <c:ptCount val="33"/>
                <c:pt idx="0">
                  <c:v>435</c:v>
                </c:pt>
                <c:pt idx="1">
                  <c:v>432</c:v>
                </c:pt>
                <c:pt idx="2">
                  <c:v>430</c:v>
                </c:pt>
                <c:pt idx="3">
                  <c:v>429</c:v>
                </c:pt>
                <c:pt idx="4">
                  <c:v>429</c:v>
                </c:pt>
                <c:pt idx="5">
                  <c:v>428</c:v>
                </c:pt>
                <c:pt idx="6">
                  <c:v>427</c:v>
                </c:pt>
                <c:pt idx="7">
                  <c:v>427</c:v>
                </c:pt>
                <c:pt idx="8">
                  <c:v>426</c:v>
                </c:pt>
                <c:pt idx="9">
                  <c:v>426</c:v>
                </c:pt>
                <c:pt idx="10">
                  <c:v>426</c:v>
                </c:pt>
                <c:pt idx="11">
                  <c:v>425</c:v>
                </c:pt>
                <c:pt idx="12">
                  <c:v>425</c:v>
                </c:pt>
                <c:pt idx="13">
                  <c:v>425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423</c:v>
                </c:pt>
                <c:pt idx="20">
                  <c:v>423</c:v>
                </c:pt>
                <c:pt idx="21">
                  <c:v>423</c:v>
                </c:pt>
                <c:pt idx="22">
                  <c:v>423</c:v>
                </c:pt>
                <c:pt idx="23">
                  <c:v>423</c:v>
                </c:pt>
                <c:pt idx="24">
                  <c:v>423</c:v>
                </c:pt>
                <c:pt idx="25">
                  <c:v>422</c:v>
                </c:pt>
                <c:pt idx="26">
                  <c:v>422</c:v>
                </c:pt>
                <c:pt idx="27">
                  <c:v>422</c:v>
                </c:pt>
                <c:pt idx="28">
                  <c:v>422</c:v>
                </c:pt>
                <c:pt idx="29">
                  <c:v>422</c:v>
                </c:pt>
                <c:pt idx="30">
                  <c:v>422</c:v>
                </c:pt>
                <c:pt idx="31">
                  <c:v>422</c:v>
                </c:pt>
                <c:pt idx="32">
                  <c:v>422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'급수실적(10년)'!$G$3</c:f>
              <c:strCache>
                <c:ptCount val="1"/>
                <c:pt idx="0">
                  <c:v>5. 로지스틱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'급수실적(10년)'!$A$4:$A$37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'급수실적(10년)'!$G$4:$G$37</c:f>
              <c:numCache>
                <c:formatCode>_(* #,##0_);_(* \(#,##0\);_(* "-"_);_(@_)</c:formatCode>
                <c:ptCount val="33"/>
                <c:pt idx="0">
                  <c:v>433</c:v>
                </c:pt>
                <c:pt idx="1">
                  <c:v>432</c:v>
                </c:pt>
                <c:pt idx="2">
                  <c:v>432</c:v>
                </c:pt>
                <c:pt idx="3">
                  <c:v>431</c:v>
                </c:pt>
                <c:pt idx="4">
                  <c:v>430</c:v>
                </c:pt>
                <c:pt idx="5">
                  <c:v>430</c:v>
                </c:pt>
                <c:pt idx="6">
                  <c:v>429</c:v>
                </c:pt>
                <c:pt idx="7">
                  <c:v>428</c:v>
                </c:pt>
                <c:pt idx="8">
                  <c:v>428</c:v>
                </c:pt>
                <c:pt idx="9">
                  <c:v>427</c:v>
                </c:pt>
                <c:pt idx="10">
                  <c:v>426</c:v>
                </c:pt>
                <c:pt idx="11">
                  <c:v>426</c:v>
                </c:pt>
                <c:pt idx="12">
                  <c:v>425</c:v>
                </c:pt>
                <c:pt idx="13">
                  <c:v>424</c:v>
                </c:pt>
                <c:pt idx="14">
                  <c:v>424</c:v>
                </c:pt>
                <c:pt idx="15">
                  <c:v>423</c:v>
                </c:pt>
                <c:pt idx="16">
                  <c:v>422</c:v>
                </c:pt>
                <c:pt idx="17">
                  <c:v>422</c:v>
                </c:pt>
                <c:pt idx="18">
                  <c:v>421</c:v>
                </c:pt>
                <c:pt idx="19">
                  <c:v>420</c:v>
                </c:pt>
                <c:pt idx="20">
                  <c:v>420</c:v>
                </c:pt>
                <c:pt idx="21">
                  <c:v>419</c:v>
                </c:pt>
                <c:pt idx="22">
                  <c:v>418</c:v>
                </c:pt>
                <c:pt idx="23">
                  <c:v>418</c:v>
                </c:pt>
                <c:pt idx="24">
                  <c:v>417</c:v>
                </c:pt>
                <c:pt idx="25">
                  <c:v>416</c:v>
                </c:pt>
                <c:pt idx="26">
                  <c:v>416</c:v>
                </c:pt>
                <c:pt idx="27">
                  <c:v>415</c:v>
                </c:pt>
                <c:pt idx="28">
                  <c:v>414</c:v>
                </c:pt>
                <c:pt idx="29">
                  <c:v>414</c:v>
                </c:pt>
                <c:pt idx="30">
                  <c:v>413</c:v>
                </c:pt>
                <c:pt idx="31">
                  <c:v>412</c:v>
                </c:pt>
                <c:pt idx="32">
                  <c:v>412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'급수실적(10년)'!$H$3</c:f>
              <c:strCache>
                <c:ptCount val="1"/>
                <c:pt idx="0">
                  <c:v>6. 수정지수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'급수실적(10년)'!$A$4:$A$37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'급수실적(10년)'!$H$4:$H$37</c:f>
              <c:numCache>
                <c:formatCode>_(* #,##0_);_(* \(#,##0\);_(* "-"_);_(@_)</c:formatCode>
                <c:ptCount val="33"/>
                <c:pt idx="0">
                  <c:v>434</c:v>
                </c:pt>
                <c:pt idx="1">
                  <c:v>433</c:v>
                </c:pt>
                <c:pt idx="2">
                  <c:v>432</c:v>
                </c:pt>
                <c:pt idx="3">
                  <c:v>432</c:v>
                </c:pt>
                <c:pt idx="4">
                  <c:v>431</c:v>
                </c:pt>
                <c:pt idx="5">
                  <c:v>431</c:v>
                </c:pt>
                <c:pt idx="6">
                  <c:v>430</c:v>
                </c:pt>
                <c:pt idx="7">
                  <c:v>429</c:v>
                </c:pt>
                <c:pt idx="8">
                  <c:v>429</c:v>
                </c:pt>
                <c:pt idx="9">
                  <c:v>428</c:v>
                </c:pt>
                <c:pt idx="10">
                  <c:v>428</c:v>
                </c:pt>
                <c:pt idx="11">
                  <c:v>427</c:v>
                </c:pt>
                <c:pt idx="12">
                  <c:v>426</c:v>
                </c:pt>
                <c:pt idx="13">
                  <c:v>426</c:v>
                </c:pt>
                <c:pt idx="14">
                  <c:v>425</c:v>
                </c:pt>
                <c:pt idx="15">
                  <c:v>424</c:v>
                </c:pt>
                <c:pt idx="16">
                  <c:v>424</c:v>
                </c:pt>
                <c:pt idx="17">
                  <c:v>423</c:v>
                </c:pt>
                <c:pt idx="18">
                  <c:v>423</c:v>
                </c:pt>
                <c:pt idx="19">
                  <c:v>422</c:v>
                </c:pt>
                <c:pt idx="20">
                  <c:v>421</c:v>
                </c:pt>
                <c:pt idx="21">
                  <c:v>421</c:v>
                </c:pt>
                <c:pt idx="22">
                  <c:v>420</c:v>
                </c:pt>
                <c:pt idx="23">
                  <c:v>419</c:v>
                </c:pt>
                <c:pt idx="24">
                  <c:v>419</c:v>
                </c:pt>
                <c:pt idx="25">
                  <c:v>418</c:v>
                </c:pt>
                <c:pt idx="26">
                  <c:v>418</c:v>
                </c:pt>
                <c:pt idx="27">
                  <c:v>417</c:v>
                </c:pt>
                <c:pt idx="28">
                  <c:v>416</c:v>
                </c:pt>
                <c:pt idx="29">
                  <c:v>416</c:v>
                </c:pt>
                <c:pt idx="30">
                  <c:v>415</c:v>
                </c:pt>
                <c:pt idx="31">
                  <c:v>414</c:v>
                </c:pt>
                <c:pt idx="32">
                  <c:v>414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124128"/>
        <c:axId val="274124688"/>
      </c:scatterChart>
      <c:valAx>
        <c:axId val="274124128"/>
        <c:scaling>
          <c:orientation val="minMax"/>
          <c:max val="2035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/>
                  <a:t>연도</a:t>
                </a:r>
              </a:p>
            </c:rich>
          </c:tx>
          <c:layout>
            <c:manualLayout>
              <c:xMode val="edge"/>
              <c:yMode val="edge"/>
              <c:x val="0.52325603591305847"/>
              <c:y val="0.867736312520053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나눔고딕"/>
                <a:ea typeface="나눔고딕"/>
                <a:cs typeface="나눔고딕"/>
              </a:defRPr>
            </a:pPr>
            <a:endParaRPr lang="ko-KR"/>
          </a:p>
        </c:txPr>
        <c:crossAx val="274124688"/>
        <c:crosses val="autoZero"/>
        <c:crossBetween val="midCat"/>
        <c:minorUnit val="1"/>
      </c:valAx>
      <c:valAx>
        <c:axId val="274124688"/>
        <c:scaling>
          <c:orientation val="minMax"/>
          <c:max val="5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원단위</a:t>
                </a:r>
                <a:r>
                  <a:rPr lang="ko-KR"/>
                  <a:t>(</a:t>
                </a:r>
                <a:r>
                  <a:rPr lang="en-US" altLang="ko-KR"/>
                  <a:t>Lpcd</a:t>
                </a:r>
                <a:r>
                  <a:rPr lang="ko-KR"/>
                  <a:t>)</a:t>
                </a:r>
              </a:p>
            </c:rich>
          </c:tx>
          <c:layout>
            <c:manualLayout>
              <c:xMode val="edge"/>
              <c:yMode val="edge"/>
              <c:x val="1.6913319238900635E-2"/>
              <c:y val="0.354709839626760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ko-KR"/>
          </a:p>
        </c:txPr>
        <c:crossAx val="274124128"/>
        <c:crossesAt val="1980"/>
        <c:crossBetween val="midCat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399577167019028E-2"/>
          <c:y val="0.93787659308117544"/>
          <c:w val="0.92600467224894989"/>
          <c:h val="0.98597278546594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나눔고딕" panose="020D0604000000000000" pitchFamily="50" charset="-127"/>
          <a:ea typeface="나눔고딕" panose="020D0604000000000000" pitchFamily="50" charset="-127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9329578142346"/>
          <c:y val="5.2104259401869545E-2"/>
          <c:w val="0.84778056443483485"/>
          <c:h val="0.76352780123508934"/>
        </c:manualLayout>
      </c:layout>
      <c:scatterChart>
        <c:scatterStyle val="lineMarker"/>
        <c:varyColors val="0"/>
        <c:ser>
          <c:idx val="0"/>
          <c:order val="0"/>
          <c:tx>
            <c:v>과거자료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'급수실적(5년)'!$A$4:$A$9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'급수실적(5년)'!$B$4:$B$9</c:f>
              <c:numCache>
                <c:formatCode>_(* #,##0_);_(* \(#,##0\);_(* "-"_);_(@_)</c:formatCode>
                <c:ptCount val="6"/>
                <c:pt idx="0">
                  <c:v>444</c:v>
                </c:pt>
                <c:pt idx="1">
                  <c:v>354</c:v>
                </c:pt>
                <c:pt idx="2">
                  <c:v>424</c:v>
                </c:pt>
                <c:pt idx="3">
                  <c:v>407</c:v>
                </c:pt>
                <c:pt idx="4">
                  <c:v>439</c:v>
                </c:pt>
                <c:pt idx="5">
                  <c:v>459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'급수실적(5년)'!$C$3</c:f>
              <c:strCache>
                <c:ptCount val="1"/>
                <c:pt idx="0">
                  <c:v>1. 등차급수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'급수실적(5년)'!$A$4:$A$32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xVal>
          <c:yVal>
            <c:numRef>
              <c:f>'급수실적(5년)'!$C$4:$C$32</c:f>
              <c:numCache>
                <c:formatCode>_(* #,##0_);_(* \(#,##0\);_(* "-"_);_(@_)</c:formatCode>
                <c:ptCount val="28"/>
                <c:pt idx="0">
                  <c:v>399</c:v>
                </c:pt>
                <c:pt idx="1">
                  <c:v>408</c:v>
                </c:pt>
                <c:pt idx="2">
                  <c:v>417</c:v>
                </c:pt>
                <c:pt idx="3">
                  <c:v>426</c:v>
                </c:pt>
                <c:pt idx="4">
                  <c:v>435</c:v>
                </c:pt>
                <c:pt idx="5">
                  <c:v>444</c:v>
                </c:pt>
                <c:pt idx="6">
                  <c:v>452</c:v>
                </c:pt>
                <c:pt idx="7">
                  <c:v>461</c:v>
                </c:pt>
                <c:pt idx="8">
                  <c:v>470</c:v>
                </c:pt>
                <c:pt idx="9">
                  <c:v>479</c:v>
                </c:pt>
                <c:pt idx="10">
                  <c:v>488</c:v>
                </c:pt>
                <c:pt idx="11">
                  <c:v>497</c:v>
                </c:pt>
                <c:pt idx="12">
                  <c:v>506</c:v>
                </c:pt>
                <c:pt idx="13">
                  <c:v>515</c:v>
                </c:pt>
                <c:pt idx="14">
                  <c:v>524</c:v>
                </c:pt>
                <c:pt idx="15">
                  <c:v>533</c:v>
                </c:pt>
                <c:pt idx="16">
                  <c:v>542</c:v>
                </c:pt>
                <c:pt idx="17">
                  <c:v>551</c:v>
                </c:pt>
                <c:pt idx="18">
                  <c:v>560</c:v>
                </c:pt>
                <c:pt idx="19">
                  <c:v>569</c:v>
                </c:pt>
                <c:pt idx="20">
                  <c:v>578</c:v>
                </c:pt>
                <c:pt idx="21">
                  <c:v>587</c:v>
                </c:pt>
                <c:pt idx="22">
                  <c:v>596</c:v>
                </c:pt>
                <c:pt idx="23">
                  <c:v>604</c:v>
                </c:pt>
                <c:pt idx="24">
                  <c:v>613</c:v>
                </c:pt>
                <c:pt idx="25">
                  <c:v>622</c:v>
                </c:pt>
                <c:pt idx="26">
                  <c:v>631</c:v>
                </c:pt>
                <c:pt idx="27">
                  <c:v>640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'급수실적(5년)'!$D$3</c:f>
              <c:strCache>
                <c:ptCount val="1"/>
                <c:pt idx="0">
                  <c:v>2. 등비급수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'급수실적(5년)'!$A$4:$A$32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xVal>
          <c:yVal>
            <c:numRef>
              <c:f>'급수실적(5년)'!$D$4:$D$32</c:f>
              <c:numCache>
                <c:formatCode>_(* #,##0_);_(* \(#,##0\);_(* "-"_);_(@_)</c:formatCode>
                <c:ptCount val="28"/>
                <c:pt idx="0">
                  <c:v>397</c:v>
                </c:pt>
                <c:pt idx="1">
                  <c:v>406</c:v>
                </c:pt>
                <c:pt idx="2">
                  <c:v>415</c:v>
                </c:pt>
                <c:pt idx="3">
                  <c:v>424</c:v>
                </c:pt>
                <c:pt idx="4">
                  <c:v>434</c:v>
                </c:pt>
                <c:pt idx="5">
                  <c:v>443</c:v>
                </c:pt>
                <c:pt idx="6">
                  <c:v>453</c:v>
                </c:pt>
                <c:pt idx="7">
                  <c:v>463</c:v>
                </c:pt>
                <c:pt idx="8">
                  <c:v>474</c:v>
                </c:pt>
                <c:pt idx="9">
                  <c:v>484</c:v>
                </c:pt>
                <c:pt idx="10">
                  <c:v>495</c:v>
                </c:pt>
                <c:pt idx="11">
                  <c:v>506</c:v>
                </c:pt>
                <c:pt idx="12">
                  <c:v>517</c:v>
                </c:pt>
                <c:pt idx="13">
                  <c:v>529</c:v>
                </c:pt>
                <c:pt idx="14">
                  <c:v>541</c:v>
                </c:pt>
                <c:pt idx="15">
                  <c:v>553</c:v>
                </c:pt>
                <c:pt idx="16">
                  <c:v>565</c:v>
                </c:pt>
                <c:pt idx="17">
                  <c:v>578</c:v>
                </c:pt>
                <c:pt idx="18">
                  <c:v>590</c:v>
                </c:pt>
                <c:pt idx="19">
                  <c:v>604</c:v>
                </c:pt>
                <c:pt idx="20">
                  <c:v>617</c:v>
                </c:pt>
                <c:pt idx="21">
                  <c:v>631</c:v>
                </c:pt>
                <c:pt idx="22">
                  <c:v>645</c:v>
                </c:pt>
                <c:pt idx="23">
                  <c:v>659</c:v>
                </c:pt>
                <c:pt idx="24">
                  <c:v>674</c:v>
                </c:pt>
                <c:pt idx="25">
                  <c:v>689</c:v>
                </c:pt>
                <c:pt idx="26">
                  <c:v>704</c:v>
                </c:pt>
                <c:pt idx="27">
                  <c:v>720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'급수실적(5년)'!$E$3</c:f>
              <c:strCache>
                <c:ptCount val="1"/>
                <c:pt idx="0">
                  <c:v>3. 베기함수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'급수실적(5년)'!$A$4:$A$32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xVal>
          <c:yVal>
            <c:numRef>
              <c:f>'급수실적(5년)'!$E$4:$E$32</c:f>
              <c:numCache>
                <c:formatCode>_(* #,##0_);_(* \(#,##0\);_(* "-"_);_(@_)</c:formatCode>
                <c:ptCount val="28"/>
                <c:pt idx="0">
                  <c:v>397</c:v>
                </c:pt>
                <c:pt idx="1">
                  <c:v>406</c:v>
                </c:pt>
                <c:pt idx="2">
                  <c:v>415</c:v>
                </c:pt>
                <c:pt idx="3">
                  <c:v>424</c:v>
                </c:pt>
                <c:pt idx="4">
                  <c:v>434</c:v>
                </c:pt>
                <c:pt idx="5">
                  <c:v>443</c:v>
                </c:pt>
                <c:pt idx="6">
                  <c:v>453</c:v>
                </c:pt>
                <c:pt idx="7">
                  <c:v>464</c:v>
                </c:pt>
                <c:pt idx="8">
                  <c:v>474</c:v>
                </c:pt>
                <c:pt idx="9">
                  <c:v>485</c:v>
                </c:pt>
                <c:pt idx="10">
                  <c:v>496</c:v>
                </c:pt>
                <c:pt idx="11">
                  <c:v>507</c:v>
                </c:pt>
                <c:pt idx="12">
                  <c:v>518</c:v>
                </c:pt>
                <c:pt idx="13">
                  <c:v>530</c:v>
                </c:pt>
                <c:pt idx="14">
                  <c:v>542</c:v>
                </c:pt>
                <c:pt idx="15">
                  <c:v>554</c:v>
                </c:pt>
                <c:pt idx="16">
                  <c:v>567</c:v>
                </c:pt>
                <c:pt idx="17">
                  <c:v>579</c:v>
                </c:pt>
                <c:pt idx="18">
                  <c:v>593</c:v>
                </c:pt>
                <c:pt idx="19">
                  <c:v>606</c:v>
                </c:pt>
                <c:pt idx="20">
                  <c:v>620</c:v>
                </c:pt>
                <c:pt idx="21">
                  <c:v>634</c:v>
                </c:pt>
                <c:pt idx="22">
                  <c:v>648</c:v>
                </c:pt>
                <c:pt idx="23">
                  <c:v>663</c:v>
                </c:pt>
                <c:pt idx="24">
                  <c:v>678</c:v>
                </c:pt>
                <c:pt idx="25">
                  <c:v>694</c:v>
                </c:pt>
                <c:pt idx="26">
                  <c:v>709</c:v>
                </c:pt>
                <c:pt idx="27">
                  <c:v>726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'급수실적(5년)'!$F$3</c:f>
              <c:strCache>
                <c:ptCount val="1"/>
                <c:pt idx="0">
                  <c:v>4. 지수함수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'급수실적(5년)'!$A$4:$A$32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xVal>
          <c:yVal>
            <c:numRef>
              <c:f>'급수실적(5년)'!$F$4:$F$32</c:f>
              <c:numCache>
                <c:formatCode>_(* #,##0_);_(* \(#,##0\);_(* "-"_);_(@_)</c:formatCode>
                <c:ptCount val="28"/>
                <c:pt idx="0">
                  <c:v>403</c:v>
                </c:pt>
                <c:pt idx="1">
                  <c:v>413</c:v>
                </c:pt>
                <c:pt idx="2">
                  <c:v>420</c:v>
                </c:pt>
                <c:pt idx="3">
                  <c:v>424</c:v>
                </c:pt>
                <c:pt idx="4">
                  <c:v>428</c:v>
                </c:pt>
                <c:pt idx="5">
                  <c:v>431</c:v>
                </c:pt>
                <c:pt idx="6">
                  <c:v>433</c:v>
                </c:pt>
                <c:pt idx="7">
                  <c:v>436</c:v>
                </c:pt>
                <c:pt idx="8">
                  <c:v>438</c:v>
                </c:pt>
                <c:pt idx="9">
                  <c:v>439</c:v>
                </c:pt>
                <c:pt idx="10">
                  <c:v>441</c:v>
                </c:pt>
                <c:pt idx="11">
                  <c:v>442</c:v>
                </c:pt>
                <c:pt idx="12">
                  <c:v>444</c:v>
                </c:pt>
                <c:pt idx="13">
                  <c:v>445</c:v>
                </c:pt>
                <c:pt idx="14">
                  <c:v>446</c:v>
                </c:pt>
                <c:pt idx="15">
                  <c:v>447</c:v>
                </c:pt>
                <c:pt idx="16">
                  <c:v>448</c:v>
                </c:pt>
                <c:pt idx="17">
                  <c:v>449</c:v>
                </c:pt>
                <c:pt idx="18">
                  <c:v>450</c:v>
                </c:pt>
                <c:pt idx="19">
                  <c:v>451</c:v>
                </c:pt>
                <c:pt idx="20">
                  <c:v>452</c:v>
                </c:pt>
                <c:pt idx="21">
                  <c:v>453</c:v>
                </c:pt>
                <c:pt idx="22">
                  <c:v>453</c:v>
                </c:pt>
                <c:pt idx="23">
                  <c:v>454</c:v>
                </c:pt>
                <c:pt idx="24">
                  <c:v>455</c:v>
                </c:pt>
                <c:pt idx="25">
                  <c:v>456</c:v>
                </c:pt>
                <c:pt idx="26">
                  <c:v>456</c:v>
                </c:pt>
                <c:pt idx="27">
                  <c:v>457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'급수실적(5년)'!$G$3</c:f>
              <c:strCache>
                <c:ptCount val="1"/>
                <c:pt idx="0">
                  <c:v>5. 로지스틱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'급수실적(5년)'!$A$4:$A$32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xVal>
          <c:yVal>
            <c:numRef>
              <c:f>'급수실적(5년)'!$G$4:$G$32</c:f>
              <c:numCache>
                <c:formatCode>_(* #,##0_);_(* \(#,##0\);_(* "-"_);_(@_)</c:formatCode>
                <c:ptCount val="28"/>
                <c:pt idx="0">
                  <c:v>398</c:v>
                </c:pt>
                <c:pt idx="1">
                  <c:v>407</c:v>
                </c:pt>
                <c:pt idx="2">
                  <c:v>416</c:v>
                </c:pt>
                <c:pt idx="3">
                  <c:v>425</c:v>
                </c:pt>
                <c:pt idx="4">
                  <c:v>434</c:v>
                </c:pt>
                <c:pt idx="5">
                  <c:v>444</c:v>
                </c:pt>
                <c:pt idx="6">
                  <c:v>453</c:v>
                </c:pt>
                <c:pt idx="7">
                  <c:v>462</c:v>
                </c:pt>
                <c:pt idx="8">
                  <c:v>471</c:v>
                </c:pt>
                <c:pt idx="9">
                  <c:v>480</c:v>
                </c:pt>
                <c:pt idx="10">
                  <c:v>489</c:v>
                </c:pt>
                <c:pt idx="11">
                  <c:v>498</c:v>
                </c:pt>
                <c:pt idx="12">
                  <c:v>507</c:v>
                </c:pt>
                <c:pt idx="13">
                  <c:v>516</c:v>
                </c:pt>
                <c:pt idx="14">
                  <c:v>524</c:v>
                </c:pt>
                <c:pt idx="15">
                  <c:v>533</c:v>
                </c:pt>
                <c:pt idx="16">
                  <c:v>542</c:v>
                </c:pt>
                <c:pt idx="17">
                  <c:v>551</c:v>
                </c:pt>
                <c:pt idx="18">
                  <c:v>559</c:v>
                </c:pt>
                <c:pt idx="19">
                  <c:v>568</c:v>
                </c:pt>
                <c:pt idx="20">
                  <c:v>576</c:v>
                </c:pt>
                <c:pt idx="21">
                  <c:v>584</c:v>
                </c:pt>
                <c:pt idx="22">
                  <c:v>593</c:v>
                </c:pt>
                <c:pt idx="23">
                  <c:v>601</c:v>
                </c:pt>
                <c:pt idx="24">
                  <c:v>609</c:v>
                </c:pt>
                <c:pt idx="25">
                  <c:v>617</c:v>
                </c:pt>
                <c:pt idx="26">
                  <c:v>624</c:v>
                </c:pt>
                <c:pt idx="27">
                  <c:v>632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'급수실적(5년)'!$H$3</c:f>
              <c:strCache>
                <c:ptCount val="1"/>
                <c:pt idx="0">
                  <c:v>6. 수정지수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'급수실적(5년)'!$A$4:$A$32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xVal>
          <c:yVal>
            <c:numRef>
              <c:f>'급수실적(5년)'!$H$4:$H$32</c:f>
              <c:numCache>
                <c:formatCode>_(* #,##0_);_(* \(#,##0\);_(* "-"_);_(@_)</c:formatCode>
                <c:ptCount val="28"/>
                <c:pt idx="0">
                  <c:v>400</c:v>
                </c:pt>
                <c:pt idx="1">
                  <c:v>409</c:v>
                </c:pt>
                <c:pt idx="2">
                  <c:v>418</c:v>
                </c:pt>
                <c:pt idx="3">
                  <c:v>427</c:v>
                </c:pt>
                <c:pt idx="4">
                  <c:v>435</c:v>
                </c:pt>
                <c:pt idx="5">
                  <c:v>444</c:v>
                </c:pt>
                <c:pt idx="6">
                  <c:v>452</c:v>
                </c:pt>
                <c:pt idx="7">
                  <c:v>460</c:v>
                </c:pt>
                <c:pt idx="8">
                  <c:v>468</c:v>
                </c:pt>
                <c:pt idx="9">
                  <c:v>476</c:v>
                </c:pt>
                <c:pt idx="10">
                  <c:v>484</c:v>
                </c:pt>
                <c:pt idx="11">
                  <c:v>491</c:v>
                </c:pt>
                <c:pt idx="12">
                  <c:v>498</c:v>
                </c:pt>
                <c:pt idx="13">
                  <c:v>506</c:v>
                </c:pt>
                <c:pt idx="14">
                  <c:v>513</c:v>
                </c:pt>
                <c:pt idx="15">
                  <c:v>520</c:v>
                </c:pt>
                <c:pt idx="16">
                  <c:v>527</c:v>
                </c:pt>
                <c:pt idx="17">
                  <c:v>534</c:v>
                </c:pt>
                <c:pt idx="18">
                  <c:v>540</c:v>
                </c:pt>
                <c:pt idx="19">
                  <c:v>547</c:v>
                </c:pt>
                <c:pt idx="20">
                  <c:v>553</c:v>
                </c:pt>
                <c:pt idx="21">
                  <c:v>559</c:v>
                </c:pt>
                <c:pt idx="22">
                  <c:v>566</c:v>
                </c:pt>
                <c:pt idx="23">
                  <c:v>572</c:v>
                </c:pt>
                <c:pt idx="24">
                  <c:v>578</c:v>
                </c:pt>
                <c:pt idx="25">
                  <c:v>583</c:v>
                </c:pt>
                <c:pt idx="26">
                  <c:v>589</c:v>
                </c:pt>
                <c:pt idx="27">
                  <c:v>595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877760"/>
        <c:axId val="219878320"/>
      </c:scatterChart>
      <c:valAx>
        <c:axId val="219877760"/>
        <c:scaling>
          <c:orientation val="minMax"/>
          <c:max val="2035"/>
          <c:min val="200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/>
                  <a:t>연도</a:t>
                </a:r>
              </a:p>
            </c:rich>
          </c:tx>
          <c:layout>
            <c:manualLayout>
              <c:xMode val="edge"/>
              <c:yMode val="edge"/>
              <c:x val="0.52325603591305847"/>
              <c:y val="0.867736312520053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나눔고딕"/>
                <a:ea typeface="나눔고딕"/>
                <a:cs typeface="나눔고딕"/>
              </a:defRPr>
            </a:pPr>
            <a:endParaRPr lang="ko-KR"/>
          </a:p>
        </c:txPr>
        <c:crossAx val="219878320"/>
        <c:crosses val="autoZero"/>
        <c:crossBetween val="midCat"/>
        <c:minorUnit val="1"/>
      </c:valAx>
      <c:valAx>
        <c:axId val="219878320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원단위</a:t>
                </a:r>
                <a:r>
                  <a:rPr lang="en-US" altLang="ko-KR"/>
                  <a:t>(Lpcd)</a:t>
                </a:r>
              </a:p>
            </c:rich>
          </c:tx>
          <c:layout>
            <c:manualLayout>
              <c:xMode val="edge"/>
              <c:yMode val="edge"/>
              <c:x val="1.6913319238900635E-2"/>
              <c:y val="0.354709839626760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ko-KR"/>
          </a:p>
        </c:txPr>
        <c:crossAx val="219877760"/>
        <c:crossesAt val="1980"/>
        <c:crossBetween val="midCat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399577167019028E-2"/>
          <c:y val="0.93787659308117544"/>
          <c:w val="0.92600467224894989"/>
          <c:h val="0.98597278546594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나눔고딕" panose="020D0604000000000000" pitchFamily="50" charset="-127"/>
          <a:ea typeface="나눔고딕" panose="020D0604000000000000" pitchFamily="50" charset="-127"/>
          <a:cs typeface="돋움"/>
        </a:defRPr>
      </a:pPr>
      <a:endParaRPr lang="ko-KR"/>
    </a:p>
  </c:txPr>
  <c:printSettings>
    <c:headerFooter alignWithMargins="0"/>
    <c:pageMargins b="1" l="0.75000000000000078" r="0.75000000000000078" t="1" header="0.5" footer="0.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9329578142341"/>
          <c:y val="5.2104259401869545E-2"/>
          <c:w val="0.84778056443483485"/>
          <c:h val="0.76352780123508912"/>
        </c:manualLayout>
      </c:layout>
      <c:scatterChart>
        <c:scatterStyle val="lineMarker"/>
        <c:varyColors val="0"/>
        <c:ser>
          <c:idx val="0"/>
          <c:order val="0"/>
          <c:tx>
            <c:v>과거자료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'사용실적(10년)'!$A$4:$A$14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xVal>
          <c:yVal>
            <c:numRef>
              <c:f>'사용실적(10년)'!$B$4:$B$14</c:f>
              <c:numCache>
                <c:formatCode>_(* #,##0_);_(* \(#,##0\);_(* "-"_);_(@_)</c:formatCode>
                <c:ptCount val="11"/>
                <c:pt idx="0">
                  <c:v>330</c:v>
                </c:pt>
                <c:pt idx="1">
                  <c:v>333</c:v>
                </c:pt>
                <c:pt idx="2">
                  <c:v>335</c:v>
                </c:pt>
                <c:pt idx="3">
                  <c:v>324</c:v>
                </c:pt>
                <c:pt idx="4">
                  <c:v>312</c:v>
                </c:pt>
                <c:pt idx="5">
                  <c:v>317</c:v>
                </c:pt>
                <c:pt idx="6">
                  <c:v>313</c:v>
                </c:pt>
                <c:pt idx="7">
                  <c:v>321</c:v>
                </c:pt>
                <c:pt idx="8">
                  <c:v>326</c:v>
                </c:pt>
                <c:pt idx="9">
                  <c:v>336</c:v>
                </c:pt>
                <c:pt idx="10">
                  <c:v>363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'사용실적(10년)'!$C$3</c:f>
              <c:strCache>
                <c:ptCount val="1"/>
                <c:pt idx="0">
                  <c:v>1. 등차급수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'사용실적(10년)'!$A$4:$A$37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'사용실적(10년)'!$C$4:$C$37</c:f>
              <c:numCache>
                <c:formatCode>_(* #,##0_);_(* \(#,##0\);_(* "-"_);_(@_)</c:formatCode>
                <c:ptCount val="33"/>
                <c:pt idx="0">
                  <c:v>322</c:v>
                </c:pt>
                <c:pt idx="1">
                  <c:v>323</c:v>
                </c:pt>
                <c:pt idx="2">
                  <c:v>324</c:v>
                </c:pt>
                <c:pt idx="3">
                  <c:v>326</c:v>
                </c:pt>
                <c:pt idx="4">
                  <c:v>327</c:v>
                </c:pt>
                <c:pt idx="5">
                  <c:v>328</c:v>
                </c:pt>
                <c:pt idx="6">
                  <c:v>330</c:v>
                </c:pt>
                <c:pt idx="7">
                  <c:v>331</c:v>
                </c:pt>
                <c:pt idx="8">
                  <c:v>332</c:v>
                </c:pt>
                <c:pt idx="9">
                  <c:v>333</c:v>
                </c:pt>
                <c:pt idx="10">
                  <c:v>335</c:v>
                </c:pt>
                <c:pt idx="11">
                  <c:v>336</c:v>
                </c:pt>
                <c:pt idx="12">
                  <c:v>337</c:v>
                </c:pt>
                <c:pt idx="13">
                  <c:v>339</c:v>
                </c:pt>
                <c:pt idx="14">
                  <c:v>340</c:v>
                </c:pt>
                <c:pt idx="15">
                  <c:v>341</c:v>
                </c:pt>
                <c:pt idx="16">
                  <c:v>343</c:v>
                </c:pt>
                <c:pt idx="17">
                  <c:v>344</c:v>
                </c:pt>
                <c:pt idx="18">
                  <c:v>345</c:v>
                </c:pt>
                <c:pt idx="19">
                  <c:v>347</c:v>
                </c:pt>
                <c:pt idx="20">
                  <c:v>348</c:v>
                </c:pt>
                <c:pt idx="21">
                  <c:v>349</c:v>
                </c:pt>
                <c:pt idx="22">
                  <c:v>351</c:v>
                </c:pt>
                <c:pt idx="23">
                  <c:v>352</c:v>
                </c:pt>
                <c:pt idx="24">
                  <c:v>353</c:v>
                </c:pt>
                <c:pt idx="25">
                  <c:v>355</c:v>
                </c:pt>
                <c:pt idx="26">
                  <c:v>356</c:v>
                </c:pt>
                <c:pt idx="27">
                  <c:v>357</c:v>
                </c:pt>
                <c:pt idx="28">
                  <c:v>359</c:v>
                </c:pt>
                <c:pt idx="29">
                  <c:v>360</c:v>
                </c:pt>
                <c:pt idx="30">
                  <c:v>361</c:v>
                </c:pt>
                <c:pt idx="31">
                  <c:v>362</c:v>
                </c:pt>
                <c:pt idx="32">
                  <c:v>364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'사용실적(10년)'!$D$3</c:f>
              <c:strCache>
                <c:ptCount val="1"/>
                <c:pt idx="0">
                  <c:v>2. 등비급수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'사용실적(10년)'!$A$4:$A$37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'사용실적(10년)'!$D$4:$D$37</c:f>
              <c:numCache>
                <c:formatCode>_(* #,##0_);_(* \(#,##0\);_(* "-"_);_(@_)</c:formatCode>
                <c:ptCount val="33"/>
                <c:pt idx="0">
                  <c:v>322</c:v>
                </c:pt>
                <c:pt idx="1">
                  <c:v>323</c:v>
                </c:pt>
                <c:pt idx="2">
                  <c:v>324</c:v>
                </c:pt>
                <c:pt idx="3">
                  <c:v>325</c:v>
                </c:pt>
                <c:pt idx="4">
                  <c:v>327</c:v>
                </c:pt>
                <c:pt idx="5">
                  <c:v>328</c:v>
                </c:pt>
                <c:pt idx="6">
                  <c:v>329</c:v>
                </c:pt>
                <c:pt idx="7">
                  <c:v>330</c:v>
                </c:pt>
                <c:pt idx="8">
                  <c:v>332</c:v>
                </c:pt>
                <c:pt idx="9">
                  <c:v>333</c:v>
                </c:pt>
                <c:pt idx="10">
                  <c:v>334</c:v>
                </c:pt>
                <c:pt idx="11">
                  <c:v>335</c:v>
                </c:pt>
                <c:pt idx="12">
                  <c:v>337</c:v>
                </c:pt>
                <c:pt idx="13">
                  <c:v>338</c:v>
                </c:pt>
                <c:pt idx="14">
                  <c:v>339</c:v>
                </c:pt>
                <c:pt idx="15">
                  <c:v>341</c:v>
                </c:pt>
                <c:pt idx="16">
                  <c:v>342</c:v>
                </c:pt>
                <c:pt idx="17">
                  <c:v>343</c:v>
                </c:pt>
                <c:pt idx="18">
                  <c:v>344</c:v>
                </c:pt>
                <c:pt idx="19">
                  <c:v>346</c:v>
                </c:pt>
                <c:pt idx="20">
                  <c:v>347</c:v>
                </c:pt>
                <c:pt idx="21">
                  <c:v>348</c:v>
                </c:pt>
                <c:pt idx="22">
                  <c:v>350</c:v>
                </c:pt>
                <c:pt idx="23">
                  <c:v>351</c:v>
                </c:pt>
                <c:pt idx="24">
                  <c:v>352</c:v>
                </c:pt>
                <c:pt idx="25">
                  <c:v>354</c:v>
                </c:pt>
                <c:pt idx="26">
                  <c:v>355</c:v>
                </c:pt>
                <c:pt idx="27">
                  <c:v>356</c:v>
                </c:pt>
                <c:pt idx="28">
                  <c:v>358</c:v>
                </c:pt>
                <c:pt idx="29">
                  <c:v>359</c:v>
                </c:pt>
                <c:pt idx="30">
                  <c:v>360</c:v>
                </c:pt>
                <c:pt idx="31">
                  <c:v>362</c:v>
                </c:pt>
                <c:pt idx="32">
                  <c:v>363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'사용실적(10년)'!$E$3</c:f>
              <c:strCache>
                <c:ptCount val="1"/>
                <c:pt idx="0">
                  <c:v>3. 베기함수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'사용실적(10년)'!$A$4:$A$37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'사용실적(10년)'!$E$4:$E$37</c:f>
              <c:numCache>
                <c:formatCode>_(* #,##0_);_(* \(#,##0\);_(* "-"_);_(@_)</c:formatCode>
                <c:ptCount val="33"/>
                <c:pt idx="0">
                  <c:v>322</c:v>
                </c:pt>
                <c:pt idx="1">
                  <c:v>323</c:v>
                </c:pt>
                <c:pt idx="2">
                  <c:v>324</c:v>
                </c:pt>
                <c:pt idx="3">
                  <c:v>325</c:v>
                </c:pt>
                <c:pt idx="4">
                  <c:v>326</c:v>
                </c:pt>
                <c:pt idx="5">
                  <c:v>327</c:v>
                </c:pt>
                <c:pt idx="6">
                  <c:v>328</c:v>
                </c:pt>
                <c:pt idx="7">
                  <c:v>329</c:v>
                </c:pt>
                <c:pt idx="8">
                  <c:v>330</c:v>
                </c:pt>
                <c:pt idx="9">
                  <c:v>331</c:v>
                </c:pt>
                <c:pt idx="10">
                  <c:v>332</c:v>
                </c:pt>
                <c:pt idx="11">
                  <c:v>334</c:v>
                </c:pt>
                <c:pt idx="12">
                  <c:v>335</c:v>
                </c:pt>
                <c:pt idx="13">
                  <c:v>336</c:v>
                </c:pt>
                <c:pt idx="14">
                  <c:v>337</c:v>
                </c:pt>
                <c:pt idx="15">
                  <c:v>338</c:v>
                </c:pt>
                <c:pt idx="16">
                  <c:v>339</c:v>
                </c:pt>
                <c:pt idx="17">
                  <c:v>340</c:v>
                </c:pt>
                <c:pt idx="18">
                  <c:v>342</c:v>
                </c:pt>
                <c:pt idx="19">
                  <c:v>343</c:v>
                </c:pt>
                <c:pt idx="20">
                  <c:v>344</c:v>
                </c:pt>
                <c:pt idx="21">
                  <c:v>345</c:v>
                </c:pt>
                <c:pt idx="22">
                  <c:v>347</c:v>
                </c:pt>
                <c:pt idx="23">
                  <c:v>348</c:v>
                </c:pt>
                <c:pt idx="24">
                  <c:v>349</c:v>
                </c:pt>
                <c:pt idx="25">
                  <c:v>351</c:v>
                </c:pt>
                <c:pt idx="26">
                  <c:v>352</c:v>
                </c:pt>
                <c:pt idx="27">
                  <c:v>353</c:v>
                </c:pt>
                <c:pt idx="28">
                  <c:v>355</c:v>
                </c:pt>
                <c:pt idx="29">
                  <c:v>356</c:v>
                </c:pt>
                <c:pt idx="30">
                  <c:v>358</c:v>
                </c:pt>
                <c:pt idx="31">
                  <c:v>359</c:v>
                </c:pt>
                <c:pt idx="32">
                  <c:v>361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'사용실적(10년)'!$F$3</c:f>
              <c:strCache>
                <c:ptCount val="1"/>
                <c:pt idx="0">
                  <c:v>4. 지수함수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'사용실적(10년)'!$A$4:$A$37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'사용실적(10년)'!$F$4:$F$37</c:f>
              <c:numCache>
                <c:formatCode>_(* #,##0_);_(* \(#,##0\);_(* "-"_);_(@_)</c:formatCode>
                <c:ptCount val="33"/>
                <c:pt idx="0">
                  <c:v>325</c:v>
                </c:pt>
                <c:pt idx="1">
                  <c:v>326</c:v>
                </c:pt>
                <c:pt idx="2">
                  <c:v>327</c:v>
                </c:pt>
                <c:pt idx="3">
                  <c:v>328</c:v>
                </c:pt>
                <c:pt idx="4">
                  <c:v>328</c:v>
                </c:pt>
                <c:pt idx="5">
                  <c:v>328</c:v>
                </c:pt>
                <c:pt idx="6">
                  <c:v>329</c:v>
                </c:pt>
                <c:pt idx="7">
                  <c:v>329</c:v>
                </c:pt>
                <c:pt idx="8">
                  <c:v>329</c:v>
                </c:pt>
                <c:pt idx="9">
                  <c:v>329</c:v>
                </c:pt>
                <c:pt idx="10">
                  <c:v>329</c:v>
                </c:pt>
                <c:pt idx="11">
                  <c:v>329</c:v>
                </c:pt>
                <c:pt idx="12">
                  <c:v>330</c:v>
                </c:pt>
                <c:pt idx="13">
                  <c:v>330</c:v>
                </c:pt>
                <c:pt idx="14">
                  <c:v>330</c:v>
                </c:pt>
                <c:pt idx="15">
                  <c:v>330</c:v>
                </c:pt>
                <c:pt idx="16">
                  <c:v>330</c:v>
                </c:pt>
                <c:pt idx="17">
                  <c:v>330</c:v>
                </c:pt>
                <c:pt idx="18">
                  <c:v>330</c:v>
                </c:pt>
                <c:pt idx="19">
                  <c:v>330</c:v>
                </c:pt>
                <c:pt idx="20">
                  <c:v>330</c:v>
                </c:pt>
                <c:pt idx="21">
                  <c:v>331</c:v>
                </c:pt>
                <c:pt idx="22">
                  <c:v>331</c:v>
                </c:pt>
                <c:pt idx="23">
                  <c:v>331</c:v>
                </c:pt>
                <c:pt idx="24">
                  <c:v>331</c:v>
                </c:pt>
                <c:pt idx="25">
                  <c:v>331</c:v>
                </c:pt>
                <c:pt idx="26">
                  <c:v>331</c:v>
                </c:pt>
                <c:pt idx="27">
                  <c:v>331</c:v>
                </c:pt>
                <c:pt idx="28">
                  <c:v>331</c:v>
                </c:pt>
                <c:pt idx="29">
                  <c:v>331</c:v>
                </c:pt>
                <c:pt idx="30">
                  <c:v>331</c:v>
                </c:pt>
                <c:pt idx="31">
                  <c:v>331</c:v>
                </c:pt>
                <c:pt idx="32">
                  <c:v>331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'사용실적(10년)'!$G$3</c:f>
              <c:strCache>
                <c:ptCount val="1"/>
                <c:pt idx="0">
                  <c:v>5. 로지스틱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'사용실적(10년)'!$A$4:$A$37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'사용실적(10년)'!$G$4:$G$37</c:f>
              <c:numCache>
                <c:formatCode>_(* #,##0_);_(* \(#,##0\);_(* "-"_);_(@_)</c:formatCode>
                <c:ptCount val="33"/>
                <c:pt idx="0">
                  <c:v>322</c:v>
                </c:pt>
                <c:pt idx="1">
                  <c:v>323</c:v>
                </c:pt>
                <c:pt idx="2">
                  <c:v>324</c:v>
                </c:pt>
                <c:pt idx="3">
                  <c:v>326</c:v>
                </c:pt>
                <c:pt idx="4">
                  <c:v>327</c:v>
                </c:pt>
                <c:pt idx="5">
                  <c:v>328</c:v>
                </c:pt>
                <c:pt idx="6">
                  <c:v>329</c:v>
                </c:pt>
                <c:pt idx="7">
                  <c:v>331</c:v>
                </c:pt>
                <c:pt idx="8">
                  <c:v>332</c:v>
                </c:pt>
                <c:pt idx="9">
                  <c:v>333</c:v>
                </c:pt>
                <c:pt idx="10">
                  <c:v>335</c:v>
                </c:pt>
                <c:pt idx="11">
                  <c:v>336</c:v>
                </c:pt>
                <c:pt idx="12">
                  <c:v>337</c:v>
                </c:pt>
                <c:pt idx="13">
                  <c:v>339</c:v>
                </c:pt>
                <c:pt idx="14">
                  <c:v>340</c:v>
                </c:pt>
                <c:pt idx="15">
                  <c:v>341</c:v>
                </c:pt>
                <c:pt idx="16">
                  <c:v>343</c:v>
                </c:pt>
                <c:pt idx="17">
                  <c:v>344</c:v>
                </c:pt>
                <c:pt idx="18">
                  <c:v>345</c:v>
                </c:pt>
                <c:pt idx="19">
                  <c:v>347</c:v>
                </c:pt>
                <c:pt idx="20">
                  <c:v>348</c:v>
                </c:pt>
                <c:pt idx="21">
                  <c:v>349</c:v>
                </c:pt>
                <c:pt idx="22">
                  <c:v>351</c:v>
                </c:pt>
                <c:pt idx="23">
                  <c:v>352</c:v>
                </c:pt>
                <c:pt idx="24">
                  <c:v>353</c:v>
                </c:pt>
                <c:pt idx="25">
                  <c:v>355</c:v>
                </c:pt>
                <c:pt idx="26">
                  <c:v>356</c:v>
                </c:pt>
                <c:pt idx="27">
                  <c:v>357</c:v>
                </c:pt>
                <c:pt idx="28">
                  <c:v>358</c:v>
                </c:pt>
                <c:pt idx="29">
                  <c:v>360</c:v>
                </c:pt>
                <c:pt idx="30">
                  <c:v>361</c:v>
                </c:pt>
                <c:pt idx="31">
                  <c:v>362</c:v>
                </c:pt>
                <c:pt idx="32">
                  <c:v>364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'사용실적(10년)'!$H$3</c:f>
              <c:strCache>
                <c:ptCount val="1"/>
                <c:pt idx="0">
                  <c:v>6. 수정지수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'사용실적(10년)'!$A$4:$A$37</c:f>
              <c:numCache>
                <c:formatCode>General</c:formatCode>
                <c:ptCount val="3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  <c:pt idx="23">
                  <c:v>2026</c:v>
                </c:pt>
                <c:pt idx="24">
                  <c:v>2027</c:v>
                </c:pt>
                <c:pt idx="25">
                  <c:v>2028</c:v>
                </c:pt>
                <c:pt idx="26">
                  <c:v>2029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</c:numCache>
            </c:numRef>
          </c:xVal>
          <c:yVal>
            <c:numRef>
              <c:f>'사용실적(10년)'!$H$4:$H$37</c:f>
              <c:numCache>
                <c:formatCode>_(* #,##0_);_(* \(#,##0\);_(* "-"_);_(@_)</c:formatCode>
                <c:ptCount val="33"/>
                <c:pt idx="0">
                  <c:v>321</c:v>
                </c:pt>
                <c:pt idx="1">
                  <c:v>323</c:v>
                </c:pt>
                <c:pt idx="2">
                  <c:v>324</c:v>
                </c:pt>
                <c:pt idx="3">
                  <c:v>326</c:v>
                </c:pt>
                <c:pt idx="4">
                  <c:v>327</c:v>
                </c:pt>
                <c:pt idx="5">
                  <c:v>328</c:v>
                </c:pt>
                <c:pt idx="6">
                  <c:v>330</c:v>
                </c:pt>
                <c:pt idx="7">
                  <c:v>331</c:v>
                </c:pt>
                <c:pt idx="8">
                  <c:v>333</c:v>
                </c:pt>
                <c:pt idx="9">
                  <c:v>334</c:v>
                </c:pt>
                <c:pt idx="10">
                  <c:v>335</c:v>
                </c:pt>
                <c:pt idx="11">
                  <c:v>337</c:v>
                </c:pt>
                <c:pt idx="12">
                  <c:v>338</c:v>
                </c:pt>
                <c:pt idx="13">
                  <c:v>339</c:v>
                </c:pt>
                <c:pt idx="14">
                  <c:v>341</c:v>
                </c:pt>
                <c:pt idx="15">
                  <c:v>342</c:v>
                </c:pt>
                <c:pt idx="16">
                  <c:v>343</c:v>
                </c:pt>
                <c:pt idx="17">
                  <c:v>345</c:v>
                </c:pt>
                <c:pt idx="18">
                  <c:v>346</c:v>
                </c:pt>
                <c:pt idx="19">
                  <c:v>347</c:v>
                </c:pt>
                <c:pt idx="20">
                  <c:v>349</c:v>
                </c:pt>
                <c:pt idx="21">
                  <c:v>350</c:v>
                </c:pt>
                <c:pt idx="22">
                  <c:v>351</c:v>
                </c:pt>
                <c:pt idx="23">
                  <c:v>353</c:v>
                </c:pt>
                <c:pt idx="24">
                  <c:v>354</c:v>
                </c:pt>
                <c:pt idx="25">
                  <c:v>355</c:v>
                </c:pt>
                <c:pt idx="26">
                  <c:v>357</c:v>
                </c:pt>
                <c:pt idx="27">
                  <c:v>358</c:v>
                </c:pt>
                <c:pt idx="28">
                  <c:v>359</c:v>
                </c:pt>
                <c:pt idx="29">
                  <c:v>360</c:v>
                </c:pt>
                <c:pt idx="30">
                  <c:v>362</c:v>
                </c:pt>
                <c:pt idx="31">
                  <c:v>363</c:v>
                </c:pt>
                <c:pt idx="32">
                  <c:v>364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934656"/>
        <c:axId val="276935216"/>
      </c:scatterChart>
      <c:valAx>
        <c:axId val="276934656"/>
        <c:scaling>
          <c:orientation val="minMax"/>
          <c:max val="2035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/>
                  <a:t>연도</a:t>
                </a:r>
              </a:p>
            </c:rich>
          </c:tx>
          <c:layout>
            <c:manualLayout>
              <c:xMode val="edge"/>
              <c:yMode val="edge"/>
              <c:x val="0.52325603591305847"/>
              <c:y val="0.867736312520053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나눔고딕"/>
                <a:ea typeface="나눔고딕"/>
                <a:cs typeface="나눔고딕"/>
              </a:defRPr>
            </a:pPr>
            <a:endParaRPr lang="ko-KR"/>
          </a:p>
        </c:txPr>
        <c:crossAx val="276935216"/>
        <c:crosses val="autoZero"/>
        <c:crossBetween val="midCat"/>
        <c:minorUnit val="1"/>
      </c:valAx>
      <c:valAx>
        <c:axId val="276935216"/>
        <c:scaling>
          <c:orientation val="minMax"/>
          <c:max val="5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원단위</a:t>
                </a:r>
                <a:r>
                  <a:rPr lang="en-US" altLang="ko-KR"/>
                  <a:t>(Lpcd)</a:t>
                </a:r>
              </a:p>
            </c:rich>
          </c:tx>
          <c:layout>
            <c:manualLayout>
              <c:xMode val="edge"/>
              <c:yMode val="edge"/>
              <c:x val="1.6913319238900635E-2"/>
              <c:y val="0.354709839626760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ko-KR"/>
          </a:p>
        </c:txPr>
        <c:crossAx val="276934656"/>
        <c:crossesAt val="1980"/>
        <c:crossBetween val="midCat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399577167019028E-2"/>
          <c:y val="0.93787659308117544"/>
          <c:w val="0.92600467224894989"/>
          <c:h val="0.98597278546594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나눔고딕" panose="020D0604000000000000" pitchFamily="50" charset="-127"/>
          <a:ea typeface="나눔고딕" panose="020D0604000000000000" pitchFamily="50" charset="-127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9329578142346"/>
          <c:y val="5.2104259401869545E-2"/>
          <c:w val="0.84778056443483485"/>
          <c:h val="0.76352780123508934"/>
        </c:manualLayout>
      </c:layout>
      <c:scatterChart>
        <c:scatterStyle val="lineMarker"/>
        <c:varyColors val="0"/>
        <c:ser>
          <c:idx val="0"/>
          <c:order val="0"/>
          <c:tx>
            <c:v>과거자료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'사용실적(5년)'!$A$4:$A$9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xVal>
          <c:yVal>
            <c:numRef>
              <c:f>'사용실적(5년)'!$B$4:$B$9</c:f>
              <c:numCache>
                <c:formatCode>_(* #,##0_);_(* \(#,##0\);_(* "-"_);_(@_)</c:formatCode>
                <c:ptCount val="6"/>
                <c:pt idx="0">
                  <c:v>317</c:v>
                </c:pt>
                <c:pt idx="1">
                  <c:v>313</c:v>
                </c:pt>
                <c:pt idx="2">
                  <c:v>321</c:v>
                </c:pt>
                <c:pt idx="3">
                  <c:v>326</c:v>
                </c:pt>
                <c:pt idx="4">
                  <c:v>336</c:v>
                </c:pt>
                <c:pt idx="5">
                  <c:v>363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'사용실적(5년)'!$C$3</c:f>
              <c:strCache>
                <c:ptCount val="1"/>
                <c:pt idx="0">
                  <c:v>1. 등차급수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'사용실적(5년)'!$A$4:$A$32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xVal>
          <c:yVal>
            <c:numRef>
              <c:f>'사용실적(5년)'!$C$4:$C$32</c:f>
              <c:numCache>
                <c:formatCode>_(* #,##0_);_(* \(#,##0\);_(* "-"_);_(@_)</c:formatCode>
                <c:ptCount val="29"/>
                <c:pt idx="0">
                  <c:v>308</c:v>
                </c:pt>
                <c:pt idx="1">
                  <c:v>316</c:v>
                </c:pt>
                <c:pt idx="2">
                  <c:v>325</c:v>
                </c:pt>
                <c:pt idx="3">
                  <c:v>334</c:v>
                </c:pt>
                <c:pt idx="4">
                  <c:v>342</c:v>
                </c:pt>
                <c:pt idx="5">
                  <c:v>351</c:v>
                </c:pt>
                <c:pt idx="6">
                  <c:v>360</c:v>
                </c:pt>
                <c:pt idx="7">
                  <c:v>368</c:v>
                </c:pt>
                <c:pt idx="8">
                  <c:v>377</c:v>
                </c:pt>
                <c:pt idx="9">
                  <c:v>386</c:v>
                </c:pt>
                <c:pt idx="10">
                  <c:v>394</c:v>
                </c:pt>
                <c:pt idx="11">
                  <c:v>403</c:v>
                </c:pt>
                <c:pt idx="12">
                  <c:v>412</c:v>
                </c:pt>
                <c:pt idx="13">
                  <c:v>421</c:v>
                </c:pt>
                <c:pt idx="14">
                  <c:v>429</c:v>
                </c:pt>
                <c:pt idx="15">
                  <c:v>438</c:v>
                </c:pt>
                <c:pt idx="16">
                  <c:v>447</c:v>
                </c:pt>
                <c:pt idx="17">
                  <c:v>455</c:v>
                </c:pt>
                <c:pt idx="18">
                  <c:v>464</c:v>
                </c:pt>
                <c:pt idx="19">
                  <c:v>473</c:v>
                </c:pt>
                <c:pt idx="20">
                  <c:v>481</c:v>
                </c:pt>
                <c:pt idx="21">
                  <c:v>490</c:v>
                </c:pt>
                <c:pt idx="22">
                  <c:v>499</c:v>
                </c:pt>
                <c:pt idx="23">
                  <c:v>507</c:v>
                </c:pt>
                <c:pt idx="24">
                  <c:v>516</c:v>
                </c:pt>
                <c:pt idx="25">
                  <c:v>525</c:v>
                </c:pt>
                <c:pt idx="26">
                  <c:v>533</c:v>
                </c:pt>
                <c:pt idx="27">
                  <c:v>542</c:v>
                </c:pt>
                <c:pt idx="28">
                  <c:v>551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'사용실적(5년)'!$D$3</c:f>
              <c:strCache>
                <c:ptCount val="1"/>
                <c:pt idx="0">
                  <c:v>2. 등비급수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'사용실적(5년)'!$A$4:$A$32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xVal>
          <c:yVal>
            <c:numRef>
              <c:f>'사용실적(5년)'!$D$4:$D$32</c:f>
              <c:numCache>
                <c:formatCode>_(* #,##0_);_(* \(#,##0\);_(* "-"_);_(@_)</c:formatCode>
                <c:ptCount val="29"/>
                <c:pt idx="0">
                  <c:v>308</c:v>
                </c:pt>
                <c:pt idx="1">
                  <c:v>316</c:v>
                </c:pt>
                <c:pt idx="2">
                  <c:v>325</c:v>
                </c:pt>
                <c:pt idx="3">
                  <c:v>333</c:v>
                </c:pt>
                <c:pt idx="4">
                  <c:v>342</c:v>
                </c:pt>
                <c:pt idx="5">
                  <c:v>351</c:v>
                </c:pt>
                <c:pt idx="6">
                  <c:v>360</c:v>
                </c:pt>
                <c:pt idx="7">
                  <c:v>370</c:v>
                </c:pt>
                <c:pt idx="8">
                  <c:v>379</c:v>
                </c:pt>
                <c:pt idx="9">
                  <c:v>389</c:v>
                </c:pt>
                <c:pt idx="10">
                  <c:v>399</c:v>
                </c:pt>
                <c:pt idx="11">
                  <c:v>410</c:v>
                </c:pt>
                <c:pt idx="12">
                  <c:v>421</c:v>
                </c:pt>
                <c:pt idx="13">
                  <c:v>432</c:v>
                </c:pt>
                <c:pt idx="14">
                  <c:v>443</c:v>
                </c:pt>
                <c:pt idx="15">
                  <c:v>455</c:v>
                </c:pt>
                <c:pt idx="16">
                  <c:v>466</c:v>
                </c:pt>
                <c:pt idx="17">
                  <c:v>479</c:v>
                </c:pt>
                <c:pt idx="18">
                  <c:v>491</c:v>
                </c:pt>
                <c:pt idx="19">
                  <c:v>504</c:v>
                </c:pt>
                <c:pt idx="20">
                  <c:v>517</c:v>
                </c:pt>
                <c:pt idx="21">
                  <c:v>531</c:v>
                </c:pt>
                <c:pt idx="22">
                  <c:v>545</c:v>
                </c:pt>
                <c:pt idx="23">
                  <c:v>559</c:v>
                </c:pt>
                <c:pt idx="24">
                  <c:v>574</c:v>
                </c:pt>
                <c:pt idx="25">
                  <c:v>589</c:v>
                </c:pt>
                <c:pt idx="26">
                  <c:v>604</c:v>
                </c:pt>
                <c:pt idx="27">
                  <c:v>620</c:v>
                </c:pt>
                <c:pt idx="28">
                  <c:v>636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'사용실적(5년)'!$E$3</c:f>
              <c:strCache>
                <c:ptCount val="1"/>
                <c:pt idx="0">
                  <c:v>3. 베기함수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'사용실적(5년)'!$A$4:$A$32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xVal>
          <c:yVal>
            <c:numRef>
              <c:f>'사용실적(5년)'!$E$4:$E$32</c:f>
              <c:numCache>
                <c:formatCode>_(* #,##0_);_(* \(#,##0\);_(* "-"_);_(@_)</c:formatCode>
                <c:ptCount val="29"/>
                <c:pt idx="0">
                  <c:v>308</c:v>
                </c:pt>
                <c:pt idx="1">
                  <c:v>316</c:v>
                </c:pt>
                <c:pt idx="2">
                  <c:v>325</c:v>
                </c:pt>
                <c:pt idx="3">
                  <c:v>333</c:v>
                </c:pt>
                <c:pt idx="4">
                  <c:v>342</c:v>
                </c:pt>
                <c:pt idx="5">
                  <c:v>351</c:v>
                </c:pt>
                <c:pt idx="6">
                  <c:v>360</c:v>
                </c:pt>
                <c:pt idx="7">
                  <c:v>370</c:v>
                </c:pt>
                <c:pt idx="8">
                  <c:v>379</c:v>
                </c:pt>
                <c:pt idx="9">
                  <c:v>389</c:v>
                </c:pt>
                <c:pt idx="10">
                  <c:v>400</c:v>
                </c:pt>
                <c:pt idx="11">
                  <c:v>410</c:v>
                </c:pt>
                <c:pt idx="12">
                  <c:v>421</c:v>
                </c:pt>
                <c:pt idx="13">
                  <c:v>432</c:v>
                </c:pt>
                <c:pt idx="14">
                  <c:v>444</c:v>
                </c:pt>
                <c:pt idx="15">
                  <c:v>456</c:v>
                </c:pt>
                <c:pt idx="16">
                  <c:v>468</c:v>
                </c:pt>
                <c:pt idx="17">
                  <c:v>481</c:v>
                </c:pt>
                <c:pt idx="18">
                  <c:v>493</c:v>
                </c:pt>
                <c:pt idx="19">
                  <c:v>507</c:v>
                </c:pt>
                <c:pt idx="20">
                  <c:v>520</c:v>
                </c:pt>
                <c:pt idx="21">
                  <c:v>534</c:v>
                </c:pt>
                <c:pt idx="22">
                  <c:v>549</c:v>
                </c:pt>
                <c:pt idx="23">
                  <c:v>563</c:v>
                </c:pt>
                <c:pt idx="24">
                  <c:v>579</c:v>
                </c:pt>
                <c:pt idx="25">
                  <c:v>594</c:v>
                </c:pt>
                <c:pt idx="26">
                  <c:v>610</c:v>
                </c:pt>
                <c:pt idx="27">
                  <c:v>627</c:v>
                </c:pt>
                <c:pt idx="28">
                  <c:v>644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'사용실적(5년)'!$F$3</c:f>
              <c:strCache>
                <c:ptCount val="1"/>
                <c:pt idx="0">
                  <c:v>4. 지수함수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'사용실적(5년)'!$A$4:$A$32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xVal>
          <c:yVal>
            <c:numRef>
              <c:f>'사용실적(5년)'!$F$4:$F$32</c:f>
              <c:numCache>
                <c:formatCode>_(* #,##0_);_(* \(#,##0\);_(* "-"_);_(@_)</c:formatCode>
                <c:ptCount val="29"/>
                <c:pt idx="0">
                  <c:v>307</c:v>
                </c:pt>
                <c:pt idx="1">
                  <c:v>321</c:v>
                </c:pt>
                <c:pt idx="2">
                  <c:v>329</c:v>
                </c:pt>
                <c:pt idx="3">
                  <c:v>335</c:v>
                </c:pt>
                <c:pt idx="4">
                  <c:v>340</c:v>
                </c:pt>
                <c:pt idx="5">
                  <c:v>344</c:v>
                </c:pt>
                <c:pt idx="6">
                  <c:v>347</c:v>
                </c:pt>
                <c:pt idx="7">
                  <c:v>350</c:v>
                </c:pt>
                <c:pt idx="8">
                  <c:v>352</c:v>
                </c:pt>
                <c:pt idx="9">
                  <c:v>355</c:v>
                </c:pt>
                <c:pt idx="10">
                  <c:v>357</c:v>
                </c:pt>
                <c:pt idx="11">
                  <c:v>359</c:v>
                </c:pt>
                <c:pt idx="12">
                  <c:v>361</c:v>
                </c:pt>
                <c:pt idx="13">
                  <c:v>362</c:v>
                </c:pt>
                <c:pt idx="14">
                  <c:v>364</c:v>
                </c:pt>
                <c:pt idx="15">
                  <c:v>365</c:v>
                </c:pt>
                <c:pt idx="16">
                  <c:v>367</c:v>
                </c:pt>
                <c:pt idx="17">
                  <c:v>368</c:v>
                </c:pt>
                <c:pt idx="18">
                  <c:v>369</c:v>
                </c:pt>
                <c:pt idx="19">
                  <c:v>370</c:v>
                </c:pt>
                <c:pt idx="20">
                  <c:v>372</c:v>
                </c:pt>
                <c:pt idx="21">
                  <c:v>373</c:v>
                </c:pt>
                <c:pt idx="22">
                  <c:v>374</c:v>
                </c:pt>
                <c:pt idx="23">
                  <c:v>375</c:v>
                </c:pt>
                <c:pt idx="24">
                  <c:v>376</c:v>
                </c:pt>
                <c:pt idx="25">
                  <c:v>377</c:v>
                </c:pt>
                <c:pt idx="26">
                  <c:v>377</c:v>
                </c:pt>
                <c:pt idx="27">
                  <c:v>378</c:v>
                </c:pt>
                <c:pt idx="28">
                  <c:v>379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'사용실적(5년)'!$G$3</c:f>
              <c:strCache>
                <c:ptCount val="1"/>
                <c:pt idx="0">
                  <c:v>5. 로지스틱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'사용실적(5년)'!$A$4:$A$32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xVal>
          <c:yVal>
            <c:numRef>
              <c:f>'사용실적(5년)'!$G$4:$G$32</c:f>
              <c:numCache>
                <c:formatCode>_(* #,##0_);_(* \(#,##0\);_(* "-"_);_(@_)</c:formatCode>
                <c:ptCount val="29"/>
                <c:pt idx="0">
                  <c:v>308</c:v>
                </c:pt>
                <c:pt idx="1">
                  <c:v>316</c:v>
                </c:pt>
                <c:pt idx="2">
                  <c:v>325</c:v>
                </c:pt>
                <c:pt idx="3">
                  <c:v>334</c:v>
                </c:pt>
                <c:pt idx="4">
                  <c:v>342</c:v>
                </c:pt>
                <c:pt idx="5">
                  <c:v>351</c:v>
                </c:pt>
                <c:pt idx="6">
                  <c:v>360</c:v>
                </c:pt>
                <c:pt idx="7">
                  <c:v>368</c:v>
                </c:pt>
                <c:pt idx="8">
                  <c:v>377</c:v>
                </c:pt>
                <c:pt idx="9">
                  <c:v>386</c:v>
                </c:pt>
                <c:pt idx="10">
                  <c:v>394</c:v>
                </c:pt>
                <c:pt idx="11">
                  <c:v>403</c:v>
                </c:pt>
                <c:pt idx="12">
                  <c:v>411</c:v>
                </c:pt>
                <c:pt idx="13">
                  <c:v>420</c:v>
                </c:pt>
                <c:pt idx="14">
                  <c:v>428</c:v>
                </c:pt>
                <c:pt idx="15">
                  <c:v>436</c:v>
                </c:pt>
                <c:pt idx="16">
                  <c:v>444</c:v>
                </c:pt>
                <c:pt idx="17">
                  <c:v>453</c:v>
                </c:pt>
                <c:pt idx="18">
                  <c:v>460</c:v>
                </c:pt>
                <c:pt idx="19">
                  <c:v>468</c:v>
                </c:pt>
                <c:pt idx="20">
                  <c:v>476</c:v>
                </c:pt>
                <c:pt idx="21">
                  <c:v>483</c:v>
                </c:pt>
                <c:pt idx="22">
                  <c:v>491</c:v>
                </c:pt>
                <c:pt idx="23">
                  <c:v>498</c:v>
                </c:pt>
                <c:pt idx="24">
                  <c:v>505</c:v>
                </c:pt>
                <c:pt idx="25">
                  <c:v>512</c:v>
                </c:pt>
                <c:pt idx="26">
                  <c:v>519</c:v>
                </c:pt>
                <c:pt idx="27">
                  <c:v>525</c:v>
                </c:pt>
                <c:pt idx="28">
                  <c:v>532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'사용실적(5년)'!$H$3</c:f>
              <c:strCache>
                <c:ptCount val="1"/>
                <c:pt idx="0">
                  <c:v>6. 수정지수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'사용실적(5년)'!$A$4:$A$32</c:f>
              <c:numCache>
                <c:formatCode>General</c:formatCode>
                <c:ptCount val="2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</c:numCache>
            </c:numRef>
          </c:xVal>
          <c:yVal>
            <c:numRef>
              <c:f>'사용실적(5년)'!$H$4:$H$32</c:f>
              <c:numCache>
                <c:formatCode>_(* #,##0_);_(* \(#,##0\);_(* "-"_);_(@_)</c:formatCode>
                <c:ptCount val="29"/>
                <c:pt idx="0">
                  <c:v>307</c:v>
                </c:pt>
                <c:pt idx="1">
                  <c:v>316</c:v>
                </c:pt>
                <c:pt idx="2">
                  <c:v>325</c:v>
                </c:pt>
                <c:pt idx="3">
                  <c:v>334</c:v>
                </c:pt>
                <c:pt idx="4">
                  <c:v>343</c:v>
                </c:pt>
                <c:pt idx="5">
                  <c:v>351</c:v>
                </c:pt>
                <c:pt idx="6">
                  <c:v>359</c:v>
                </c:pt>
                <c:pt idx="7">
                  <c:v>367</c:v>
                </c:pt>
                <c:pt idx="8">
                  <c:v>375</c:v>
                </c:pt>
                <c:pt idx="9">
                  <c:v>383</c:v>
                </c:pt>
                <c:pt idx="10">
                  <c:v>391</c:v>
                </c:pt>
                <c:pt idx="11">
                  <c:v>398</c:v>
                </c:pt>
                <c:pt idx="12">
                  <c:v>405</c:v>
                </c:pt>
                <c:pt idx="13">
                  <c:v>412</c:v>
                </c:pt>
                <c:pt idx="14">
                  <c:v>419</c:v>
                </c:pt>
                <c:pt idx="15">
                  <c:v>425</c:v>
                </c:pt>
                <c:pt idx="16">
                  <c:v>432</c:v>
                </c:pt>
                <c:pt idx="17">
                  <c:v>438</c:v>
                </c:pt>
                <c:pt idx="18">
                  <c:v>444</c:v>
                </c:pt>
                <c:pt idx="19">
                  <c:v>450</c:v>
                </c:pt>
                <c:pt idx="20">
                  <c:v>456</c:v>
                </c:pt>
                <c:pt idx="21">
                  <c:v>462</c:v>
                </c:pt>
                <c:pt idx="22">
                  <c:v>468</c:v>
                </c:pt>
                <c:pt idx="23">
                  <c:v>473</c:v>
                </c:pt>
                <c:pt idx="24">
                  <c:v>479</c:v>
                </c:pt>
                <c:pt idx="25">
                  <c:v>484</c:v>
                </c:pt>
                <c:pt idx="26">
                  <c:v>489</c:v>
                </c:pt>
                <c:pt idx="27">
                  <c:v>494</c:v>
                </c:pt>
                <c:pt idx="28">
                  <c:v>499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13200"/>
        <c:axId val="278113760"/>
      </c:scatterChart>
      <c:valAx>
        <c:axId val="278113200"/>
        <c:scaling>
          <c:orientation val="minMax"/>
          <c:max val="2035"/>
          <c:min val="200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/>
                  <a:t>연도</a:t>
                </a:r>
              </a:p>
            </c:rich>
          </c:tx>
          <c:layout>
            <c:manualLayout>
              <c:xMode val="edge"/>
              <c:yMode val="edge"/>
              <c:x val="0.52325603591305847"/>
              <c:y val="0.867736312520053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나눔고딕"/>
                <a:ea typeface="나눔고딕"/>
                <a:cs typeface="나눔고딕"/>
              </a:defRPr>
            </a:pPr>
            <a:endParaRPr lang="ko-KR"/>
          </a:p>
        </c:txPr>
        <c:crossAx val="278113760"/>
        <c:crosses val="autoZero"/>
        <c:crossBetween val="midCat"/>
        <c:minorUnit val="1"/>
      </c:valAx>
      <c:valAx>
        <c:axId val="278113760"/>
        <c:scaling>
          <c:orientation val="minMax"/>
          <c:max val="7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원단위</a:t>
                </a:r>
                <a:r>
                  <a:rPr lang="en-US" altLang="ko-KR"/>
                  <a:t>(Lpcd)</a:t>
                </a:r>
              </a:p>
            </c:rich>
          </c:tx>
          <c:layout>
            <c:manualLayout>
              <c:xMode val="edge"/>
              <c:yMode val="edge"/>
              <c:x val="1.6913319238900635E-2"/>
              <c:y val="0.354709839626760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ko-KR"/>
          </a:p>
        </c:txPr>
        <c:crossAx val="278113200"/>
        <c:crossesAt val="1980"/>
        <c:crossBetween val="midCat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399577167019028E-2"/>
          <c:y val="0.93787659308117544"/>
          <c:w val="0.92600467224894989"/>
          <c:h val="0.98597278546594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나눔고딕" panose="020D0604000000000000" pitchFamily="50" charset="-127"/>
          <a:ea typeface="나눔고딕" panose="020D0604000000000000" pitchFamily="50" charset="-127"/>
          <a:cs typeface="돋움"/>
        </a:defRPr>
      </a:pPr>
      <a:endParaRPr lang="ko-KR"/>
    </a:p>
  </c:txPr>
  <c:printSettings>
    <c:headerFooter alignWithMargins="0"/>
    <c:pageMargins b="1" l="0.75000000000000078" r="0.75000000000000078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38100</xdr:rowOff>
    </xdr:from>
    <xdr:to>
      <xdr:col>10</xdr:col>
      <xdr:colOff>733425</xdr:colOff>
      <xdr:row>62</xdr:row>
      <xdr:rowOff>85725</xdr:rowOff>
    </xdr:to>
    <xdr:graphicFrame macro="">
      <xdr:nvGraphicFramePr>
        <xdr:cNvPr id="41226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38100</xdr:rowOff>
    </xdr:from>
    <xdr:to>
      <xdr:col>10</xdr:col>
      <xdr:colOff>733425</xdr:colOff>
      <xdr:row>57</xdr:row>
      <xdr:rowOff>85725</xdr:rowOff>
    </xdr:to>
    <xdr:graphicFrame macro="">
      <xdr:nvGraphicFramePr>
        <xdr:cNvPr id="41257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38100</xdr:rowOff>
    </xdr:from>
    <xdr:to>
      <xdr:col>10</xdr:col>
      <xdr:colOff>733425</xdr:colOff>
      <xdr:row>62</xdr:row>
      <xdr:rowOff>85725</xdr:rowOff>
    </xdr:to>
    <xdr:graphicFrame macro="">
      <xdr:nvGraphicFramePr>
        <xdr:cNvPr id="41216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38100</xdr:rowOff>
    </xdr:from>
    <xdr:to>
      <xdr:col>10</xdr:col>
      <xdr:colOff>733425</xdr:colOff>
      <xdr:row>57</xdr:row>
      <xdr:rowOff>85725</xdr:rowOff>
    </xdr:to>
    <xdr:graphicFrame macro="">
      <xdr:nvGraphicFramePr>
        <xdr:cNvPr id="41247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2-&#44284;&#44144;&#49345;&#49688;&#49324;&#50857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과거급수실적"/>
      <sheetName val="3.3과거생산량"/>
      <sheetName val="상수도생산량분석(요약)"/>
      <sheetName val="생산량 분석 현황"/>
      <sheetName val="---"/>
      <sheetName val="상수도통계"/>
    </sheetNames>
    <sheetDataSet>
      <sheetData sheetId="0">
        <row r="4">
          <cell r="B4">
            <v>151336</v>
          </cell>
          <cell r="C4">
            <v>96893</v>
          </cell>
          <cell r="D4">
            <v>64</v>
          </cell>
          <cell r="E4">
            <v>52000</v>
          </cell>
          <cell r="F4">
            <v>41422</v>
          </cell>
        </row>
        <row r="5">
          <cell r="B5">
            <v>144587</v>
          </cell>
          <cell r="C5">
            <v>96856</v>
          </cell>
          <cell r="D5">
            <v>67</v>
          </cell>
          <cell r="E5">
            <v>52000</v>
          </cell>
          <cell r="F5">
            <v>40148</v>
          </cell>
        </row>
        <row r="6">
          <cell r="B6">
            <v>142688</v>
          </cell>
          <cell r="C6">
            <v>98235</v>
          </cell>
          <cell r="D6">
            <v>68.8</v>
          </cell>
          <cell r="E6">
            <v>52000</v>
          </cell>
          <cell r="F6">
            <v>46507</v>
          </cell>
        </row>
        <row r="7">
          <cell r="B7">
            <v>140922</v>
          </cell>
          <cell r="C7">
            <v>100620</v>
          </cell>
          <cell r="D7">
            <v>71.400000000000006</v>
          </cell>
          <cell r="E7">
            <v>55500</v>
          </cell>
          <cell r="F7">
            <v>44589</v>
          </cell>
        </row>
        <row r="8">
          <cell r="B8">
            <v>140564</v>
          </cell>
          <cell r="C8">
            <v>106156</v>
          </cell>
          <cell r="D8">
            <v>75.5</v>
          </cell>
          <cell r="E8">
            <v>53000</v>
          </cell>
          <cell r="F8">
            <v>46767</v>
          </cell>
        </row>
        <row r="9">
          <cell r="B9">
            <v>139871</v>
          </cell>
          <cell r="C9">
            <v>106603</v>
          </cell>
          <cell r="D9">
            <v>76.2</v>
          </cell>
          <cell r="E9">
            <v>51800</v>
          </cell>
          <cell r="F9">
            <v>47359</v>
          </cell>
        </row>
        <row r="10">
          <cell r="B10">
            <v>135918</v>
          </cell>
          <cell r="C10">
            <v>107493</v>
          </cell>
          <cell r="D10">
            <v>79.099999999999994</v>
          </cell>
          <cell r="E10">
            <v>51800</v>
          </cell>
          <cell r="F10">
            <v>38068</v>
          </cell>
        </row>
        <row r="11">
          <cell r="B11">
            <v>137837</v>
          </cell>
          <cell r="C11">
            <v>108812</v>
          </cell>
          <cell r="D11">
            <v>78.900000000000006</v>
          </cell>
          <cell r="E11">
            <v>49800</v>
          </cell>
          <cell r="F11">
            <v>46129</v>
          </cell>
        </row>
        <row r="12">
          <cell r="B12">
            <v>137920</v>
          </cell>
          <cell r="C12">
            <v>110104</v>
          </cell>
          <cell r="D12">
            <v>79.8</v>
          </cell>
          <cell r="E12">
            <v>49800</v>
          </cell>
          <cell r="F12">
            <v>44800</v>
          </cell>
        </row>
        <row r="13">
          <cell r="B13">
            <v>137052</v>
          </cell>
          <cell r="C13">
            <v>111108</v>
          </cell>
          <cell r="D13">
            <v>81.099999999999994</v>
          </cell>
          <cell r="E13">
            <v>49800</v>
          </cell>
          <cell r="F13">
            <v>48800</v>
          </cell>
        </row>
        <row r="14">
          <cell r="B14">
            <v>136858</v>
          </cell>
          <cell r="C14">
            <v>114590</v>
          </cell>
          <cell r="D14">
            <v>83.7</v>
          </cell>
          <cell r="E14">
            <v>49800</v>
          </cell>
          <cell r="F14">
            <v>52562</v>
          </cell>
        </row>
        <row r="19">
          <cell r="B19">
            <v>96893</v>
          </cell>
          <cell r="D19">
            <v>5656</v>
          </cell>
          <cell r="E19">
            <v>3661</v>
          </cell>
          <cell r="F19">
            <v>2349</v>
          </cell>
          <cell r="G19">
            <v>0</v>
          </cell>
        </row>
        <row r="20">
          <cell r="B20">
            <v>96856</v>
          </cell>
          <cell r="D20">
            <v>5775</v>
          </cell>
          <cell r="E20">
            <v>3604</v>
          </cell>
          <cell r="F20">
            <v>2400</v>
          </cell>
          <cell r="G20">
            <v>0</v>
          </cell>
        </row>
        <row r="21">
          <cell r="B21">
            <v>98235</v>
          </cell>
          <cell r="D21">
            <v>5889</v>
          </cell>
          <cell r="E21">
            <v>3735</v>
          </cell>
          <cell r="F21">
            <v>2385</v>
          </cell>
          <cell r="G21">
            <v>0</v>
          </cell>
        </row>
        <row r="22">
          <cell r="B22">
            <v>100620</v>
          </cell>
          <cell r="D22">
            <v>5973</v>
          </cell>
          <cell r="E22">
            <v>3764</v>
          </cell>
          <cell r="F22">
            <v>2177</v>
          </cell>
          <cell r="G22">
            <v>0</v>
          </cell>
        </row>
        <row r="23">
          <cell r="B23">
            <v>106156</v>
          </cell>
          <cell r="D23">
            <v>6105</v>
          </cell>
          <cell r="E23">
            <v>3675</v>
          </cell>
          <cell r="F23">
            <v>2302</v>
          </cell>
          <cell r="G23">
            <v>0</v>
          </cell>
        </row>
        <row r="24">
          <cell r="B24">
            <v>106603</v>
          </cell>
          <cell r="D24">
            <v>6248</v>
          </cell>
          <cell r="E24">
            <v>3751</v>
          </cell>
          <cell r="F24">
            <v>2353</v>
          </cell>
          <cell r="G24">
            <v>0</v>
          </cell>
        </row>
        <row r="25">
          <cell r="B25">
            <v>107493</v>
          </cell>
          <cell r="D25">
            <v>6246</v>
          </cell>
          <cell r="E25">
            <v>3673</v>
          </cell>
          <cell r="F25">
            <v>2277</v>
          </cell>
          <cell r="G25">
            <v>104</v>
          </cell>
        </row>
        <row r="26">
          <cell r="B26">
            <v>108812</v>
          </cell>
          <cell r="D26">
            <v>6432</v>
          </cell>
          <cell r="E26">
            <v>3732</v>
          </cell>
          <cell r="F26">
            <v>2475</v>
          </cell>
          <cell r="G26">
            <v>123</v>
          </cell>
        </row>
        <row r="27">
          <cell r="B27">
            <v>110104</v>
          </cell>
          <cell r="D27">
            <v>6489</v>
          </cell>
          <cell r="E27">
            <v>3864</v>
          </cell>
          <cell r="F27">
            <v>2632</v>
          </cell>
          <cell r="G27">
            <v>107</v>
          </cell>
        </row>
        <row r="28">
          <cell r="B28">
            <v>111108</v>
          </cell>
          <cell r="D28">
            <v>6544</v>
          </cell>
          <cell r="E28">
            <v>3990</v>
          </cell>
          <cell r="F28">
            <v>3100</v>
          </cell>
          <cell r="G28">
            <v>0</v>
          </cell>
        </row>
        <row r="29">
          <cell r="B29">
            <v>114590</v>
          </cell>
          <cell r="D29">
            <v>6800</v>
          </cell>
          <cell r="E29">
            <v>4099</v>
          </cell>
          <cell r="F29">
            <v>4271</v>
          </cell>
          <cell r="G29">
            <v>0</v>
          </cell>
        </row>
      </sheetData>
      <sheetData sheetId="1"/>
      <sheetData sheetId="2">
        <row r="5">
          <cell r="B5">
            <v>15119</v>
          </cell>
          <cell r="C5">
            <v>12174</v>
          </cell>
          <cell r="D5">
            <v>9317</v>
          </cell>
          <cell r="E5">
            <v>2857</v>
          </cell>
          <cell r="F5">
            <v>2945</v>
          </cell>
          <cell r="I5">
            <v>80.5</v>
          </cell>
          <cell r="J5">
            <v>61.6</v>
          </cell>
          <cell r="K5">
            <v>38.4</v>
          </cell>
        </row>
        <row r="6">
          <cell r="B6">
            <v>14654</v>
          </cell>
          <cell r="C6">
            <v>12149</v>
          </cell>
          <cell r="D6">
            <v>9379</v>
          </cell>
          <cell r="E6">
            <v>2770</v>
          </cell>
          <cell r="F6">
            <v>2505</v>
          </cell>
          <cell r="I6">
            <v>82.9</v>
          </cell>
          <cell r="J6">
            <v>64</v>
          </cell>
          <cell r="K6">
            <v>36</v>
          </cell>
        </row>
        <row r="7">
          <cell r="B7">
            <v>16975</v>
          </cell>
          <cell r="C7">
            <v>14882</v>
          </cell>
          <cell r="D7">
            <v>12010</v>
          </cell>
          <cell r="E7">
            <v>2872</v>
          </cell>
          <cell r="F7">
            <v>2093</v>
          </cell>
          <cell r="I7">
            <v>87.7</v>
          </cell>
          <cell r="J7">
            <v>70.8</v>
          </cell>
          <cell r="K7">
            <v>29.2</v>
          </cell>
        </row>
        <row r="8">
          <cell r="B8">
            <v>16275</v>
          </cell>
          <cell r="C8">
            <v>14257</v>
          </cell>
          <cell r="D8">
            <v>11914</v>
          </cell>
          <cell r="E8">
            <v>2343</v>
          </cell>
          <cell r="F8">
            <v>2018</v>
          </cell>
          <cell r="I8">
            <v>87.6</v>
          </cell>
          <cell r="J8">
            <v>73.2</v>
          </cell>
          <cell r="K8">
            <v>26.8</v>
          </cell>
        </row>
        <row r="9">
          <cell r="B9">
            <v>17070</v>
          </cell>
          <cell r="C9">
            <v>15064</v>
          </cell>
          <cell r="D9">
            <v>12081</v>
          </cell>
          <cell r="E9">
            <v>2983</v>
          </cell>
          <cell r="F9">
            <v>2006</v>
          </cell>
          <cell r="I9">
            <v>88.2</v>
          </cell>
          <cell r="J9">
            <v>70.8</v>
          </cell>
          <cell r="K9">
            <v>29.2</v>
          </cell>
        </row>
        <row r="10">
          <cell r="B10">
            <v>17286</v>
          </cell>
          <cell r="C10">
            <v>15241</v>
          </cell>
          <cell r="D10">
            <v>12368</v>
          </cell>
          <cell r="E10">
            <v>2873</v>
          </cell>
          <cell r="F10">
            <v>2045</v>
          </cell>
          <cell r="I10">
            <v>88.2</v>
          </cell>
          <cell r="J10">
            <v>71.5</v>
          </cell>
          <cell r="K10">
            <v>28.5</v>
          </cell>
        </row>
        <row r="11">
          <cell r="B11">
            <v>13895</v>
          </cell>
          <cell r="C11">
            <v>12283</v>
          </cell>
          <cell r="D11">
            <v>10023</v>
          </cell>
          <cell r="E11">
            <v>2260</v>
          </cell>
          <cell r="F11">
            <v>1612</v>
          </cell>
          <cell r="I11">
            <v>88.4</v>
          </cell>
          <cell r="J11">
            <v>72.099999999999994</v>
          </cell>
          <cell r="K11">
            <v>27.9</v>
          </cell>
        </row>
        <row r="12">
          <cell r="B12">
            <v>16837</v>
          </cell>
          <cell r="C12">
            <v>14811</v>
          </cell>
          <cell r="D12">
            <v>12762</v>
          </cell>
          <cell r="E12">
            <v>2049</v>
          </cell>
          <cell r="F12">
            <v>2026</v>
          </cell>
          <cell r="I12">
            <v>88</v>
          </cell>
          <cell r="J12">
            <v>75.8</v>
          </cell>
          <cell r="K12">
            <v>24.2</v>
          </cell>
        </row>
        <row r="13">
          <cell r="B13">
            <v>16352</v>
          </cell>
          <cell r="C13">
            <v>14667</v>
          </cell>
          <cell r="D13">
            <v>13093</v>
          </cell>
          <cell r="E13">
            <v>1574</v>
          </cell>
          <cell r="F13">
            <v>1685</v>
          </cell>
          <cell r="I13">
            <v>89.7</v>
          </cell>
          <cell r="J13">
            <v>80.099999999999994</v>
          </cell>
          <cell r="K13">
            <v>19.899999999999999</v>
          </cell>
        </row>
        <row r="14">
          <cell r="B14">
            <v>17812</v>
          </cell>
          <cell r="C14">
            <v>14248</v>
          </cell>
          <cell r="D14">
            <v>13634</v>
          </cell>
          <cell r="E14">
            <v>614</v>
          </cell>
          <cell r="F14">
            <v>3564</v>
          </cell>
          <cell r="I14">
            <v>80</v>
          </cell>
          <cell r="J14">
            <v>76.5</v>
          </cell>
          <cell r="K14">
            <v>23.5</v>
          </cell>
        </row>
        <row r="15">
          <cell r="B15">
            <v>19185</v>
          </cell>
          <cell r="C15">
            <v>16033</v>
          </cell>
          <cell r="D15">
            <v>15170</v>
          </cell>
          <cell r="E15">
            <v>863</v>
          </cell>
          <cell r="F15">
            <v>3152</v>
          </cell>
          <cell r="I15">
            <v>83.6</v>
          </cell>
          <cell r="J15">
            <v>79.099999999999994</v>
          </cell>
          <cell r="K15">
            <v>20.9</v>
          </cell>
        </row>
        <row r="16">
          <cell r="B16">
            <v>16496.363636363636</v>
          </cell>
          <cell r="C16">
            <v>14164.454545454546</v>
          </cell>
          <cell r="D16">
            <v>11977.363636363636</v>
          </cell>
          <cell r="E16">
            <v>2187.090909090909</v>
          </cell>
          <cell r="F16">
            <v>2331.909090909091</v>
          </cell>
          <cell r="I16">
            <v>85.9</v>
          </cell>
          <cell r="J16">
            <v>72.3</v>
          </cell>
          <cell r="K16">
            <v>27.7</v>
          </cell>
        </row>
        <row r="17">
          <cell r="B17">
            <v>16816.2</v>
          </cell>
          <cell r="C17">
            <v>14408.4</v>
          </cell>
          <cell r="D17">
            <v>12936.4</v>
          </cell>
          <cell r="E17">
            <v>1472</v>
          </cell>
          <cell r="F17">
            <v>2407.8000000000002</v>
          </cell>
          <cell r="I17">
            <v>85.9</v>
          </cell>
          <cell r="J17">
            <v>76.7</v>
          </cell>
          <cell r="K17">
            <v>23.3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showGridLines="0" tabSelected="1" view="pageBreakPreview" topLeftCell="A163" zoomScaleNormal="100" zoomScaleSheetLayoutView="100" workbookViewId="0">
      <selection activeCell="M170" sqref="M170"/>
    </sheetView>
  </sheetViews>
  <sheetFormatPr defaultRowHeight="18" customHeight="1"/>
  <cols>
    <col min="1" max="1" width="2.5" style="73" customWidth="1"/>
    <col min="2" max="2" width="21.33203125" style="73" customWidth="1"/>
    <col min="3" max="3" width="13.1640625" style="73" customWidth="1"/>
    <col min="4" max="9" width="12.83203125" style="73" customWidth="1"/>
    <col min="10" max="10" width="12.83203125" style="74" customWidth="1"/>
    <col min="11" max="16384" width="9.33203125" style="73"/>
  </cols>
  <sheetData>
    <row r="1" spans="2:10" s="2" customFormat="1" ht="18" customHeight="1">
      <c r="B1" s="1" t="s">
        <v>58</v>
      </c>
      <c r="J1" s="3"/>
    </row>
    <row r="2" spans="2:10" s="2" customFormat="1" ht="18" customHeight="1">
      <c r="B2" s="4" t="s">
        <v>59</v>
      </c>
      <c r="J2" s="3"/>
    </row>
    <row r="3" spans="2:10" s="2" customFormat="1" ht="18" customHeight="1">
      <c r="B3" s="5" t="s">
        <v>464</v>
      </c>
      <c r="J3" s="3"/>
    </row>
    <row r="4" spans="2:10" s="2" customFormat="1" ht="18" customHeight="1">
      <c r="B4" s="2" t="s">
        <v>36</v>
      </c>
      <c r="J4" s="3"/>
    </row>
    <row r="5" spans="2:10" s="2" customFormat="1" ht="39" thickBot="1">
      <c r="B5" s="6" t="s">
        <v>2</v>
      </c>
      <c r="C5" s="7" t="s">
        <v>60</v>
      </c>
      <c r="D5" s="7" t="s">
        <v>61</v>
      </c>
      <c r="E5" s="8" t="s">
        <v>64</v>
      </c>
      <c r="F5" s="7" t="s">
        <v>62</v>
      </c>
      <c r="G5" s="7" t="s">
        <v>63</v>
      </c>
      <c r="H5" s="7" t="s">
        <v>81</v>
      </c>
      <c r="I5" s="426" t="s">
        <v>15</v>
      </c>
      <c r="J5" s="427"/>
    </row>
    <row r="6" spans="2:10" s="2" customFormat="1" ht="18" customHeight="1" thickTop="1">
      <c r="B6" s="9">
        <v>2003</v>
      </c>
      <c r="C6" s="359">
        <f>'[1]2.2과거급수실적'!B4</f>
        <v>151336</v>
      </c>
      <c r="D6" s="359">
        <f>'[1]2.2과거급수실적'!C4</f>
        <v>96893</v>
      </c>
      <c r="E6" s="360">
        <f>'[1]2.2과거급수실적'!D4</f>
        <v>64</v>
      </c>
      <c r="F6" s="359">
        <f>'[1]2.2과거급수실적'!E4</f>
        <v>52000</v>
      </c>
      <c r="G6" s="359">
        <f>'[1]2.2과거급수실적'!F4</f>
        <v>41422</v>
      </c>
      <c r="H6" s="359">
        <f t="shared" ref="H6:H13" si="0">ROUND(G6*1000/D6,0)</f>
        <v>428</v>
      </c>
      <c r="I6" s="428"/>
      <c r="J6" s="429"/>
    </row>
    <row r="7" spans="2:10" s="2" customFormat="1" ht="18" customHeight="1">
      <c r="B7" s="12">
        <f>B6+1</f>
        <v>2004</v>
      </c>
      <c r="C7" s="361">
        <f>'[1]2.2과거급수실적'!B5</f>
        <v>144587</v>
      </c>
      <c r="D7" s="361">
        <f>'[1]2.2과거급수실적'!C5</f>
        <v>96856</v>
      </c>
      <c r="E7" s="362">
        <f>'[1]2.2과거급수실적'!D5</f>
        <v>67</v>
      </c>
      <c r="F7" s="361">
        <f>'[1]2.2과거급수실적'!E5</f>
        <v>52000</v>
      </c>
      <c r="G7" s="361">
        <f>'[1]2.2과거급수실적'!F5</f>
        <v>40148</v>
      </c>
      <c r="H7" s="361">
        <f t="shared" si="0"/>
        <v>415</v>
      </c>
      <c r="I7" s="422"/>
      <c r="J7" s="423"/>
    </row>
    <row r="8" spans="2:10" s="2" customFormat="1" ht="18" customHeight="1">
      <c r="B8" s="12">
        <f t="shared" ref="B8:B16" si="1">B7+1</f>
        <v>2005</v>
      </c>
      <c r="C8" s="361">
        <f>'[1]2.2과거급수실적'!B6</f>
        <v>142688</v>
      </c>
      <c r="D8" s="361">
        <f>'[1]2.2과거급수실적'!C6</f>
        <v>98235</v>
      </c>
      <c r="E8" s="362">
        <f>'[1]2.2과거급수실적'!D6</f>
        <v>68.8</v>
      </c>
      <c r="F8" s="361">
        <f>'[1]2.2과거급수실적'!E6</f>
        <v>52000</v>
      </c>
      <c r="G8" s="361">
        <f>'[1]2.2과거급수실적'!F6</f>
        <v>46507</v>
      </c>
      <c r="H8" s="361">
        <f t="shared" si="0"/>
        <v>473</v>
      </c>
      <c r="I8" s="422"/>
      <c r="J8" s="423"/>
    </row>
    <row r="9" spans="2:10" s="2" customFormat="1" ht="18" customHeight="1">
      <c r="B9" s="12">
        <f t="shared" si="1"/>
        <v>2006</v>
      </c>
      <c r="C9" s="361">
        <f>'[1]2.2과거급수실적'!B7</f>
        <v>140922</v>
      </c>
      <c r="D9" s="361">
        <f>'[1]2.2과거급수실적'!C7</f>
        <v>100620</v>
      </c>
      <c r="E9" s="362">
        <f>'[1]2.2과거급수실적'!D7</f>
        <v>71.400000000000006</v>
      </c>
      <c r="F9" s="361">
        <f>'[1]2.2과거급수실적'!E7</f>
        <v>55500</v>
      </c>
      <c r="G9" s="361">
        <f>'[1]2.2과거급수실적'!F7</f>
        <v>44589</v>
      </c>
      <c r="H9" s="361">
        <f t="shared" si="0"/>
        <v>443</v>
      </c>
      <c r="I9" s="422"/>
      <c r="J9" s="423"/>
    </row>
    <row r="10" spans="2:10" s="2" customFormat="1" ht="18" customHeight="1">
      <c r="B10" s="12">
        <f t="shared" si="1"/>
        <v>2007</v>
      </c>
      <c r="C10" s="361">
        <f>'[1]2.2과거급수실적'!B8</f>
        <v>140564</v>
      </c>
      <c r="D10" s="361">
        <f>'[1]2.2과거급수실적'!C8</f>
        <v>106156</v>
      </c>
      <c r="E10" s="362">
        <f>'[1]2.2과거급수실적'!D8</f>
        <v>75.5</v>
      </c>
      <c r="F10" s="361">
        <f>'[1]2.2과거급수실적'!E8</f>
        <v>53000</v>
      </c>
      <c r="G10" s="361">
        <f>'[1]2.2과거급수실적'!F8</f>
        <v>46767</v>
      </c>
      <c r="H10" s="361">
        <f t="shared" si="0"/>
        <v>441</v>
      </c>
      <c r="I10" s="422"/>
      <c r="J10" s="423"/>
    </row>
    <row r="11" spans="2:10" s="2" customFormat="1" ht="18" customHeight="1">
      <c r="B11" s="12">
        <f t="shared" si="1"/>
        <v>2008</v>
      </c>
      <c r="C11" s="361">
        <f>'[1]2.2과거급수실적'!B9</f>
        <v>139871</v>
      </c>
      <c r="D11" s="361">
        <f>'[1]2.2과거급수실적'!C9</f>
        <v>106603</v>
      </c>
      <c r="E11" s="362">
        <f>'[1]2.2과거급수실적'!D9</f>
        <v>76.2</v>
      </c>
      <c r="F11" s="361">
        <f>'[1]2.2과거급수실적'!E9</f>
        <v>51800</v>
      </c>
      <c r="G11" s="361">
        <f>'[1]2.2과거급수실적'!F9</f>
        <v>47359</v>
      </c>
      <c r="H11" s="361">
        <f t="shared" si="0"/>
        <v>444</v>
      </c>
      <c r="I11" s="422"/>
      <c r="J11" s="423"/>
    </row>
    <row r="12" spans="2:10" s="2" customFormat="1" ht="18" customHeight="1">
      <c r="B12" s="12">
        <f t="shared" si="1"/>
        <v>2009</v>
      </c>
      <c r="C12" s="361">
        <f>'[1]2.2과거급수실적'!B10</f>
        <v>135918</v>
      </c>
      <c r="D12" s="361">
        <f>'[1]2.2과거급수실적'!C10</f>
        <v>107493</v>
      </c>
      <c r="E12" s="362">
        <f>'[1]2.2과거급수실적'!D10</f>
        <v>79.099999999999994</v>
      </c>
      <c r="F12" s="361">
        <f>'[1]2.2과거급수실적'!E10</f>
        <v>51800</v>
      </c>
      <c r="G12" s="361">
        <f>'[1]2.2과거급수실적'!F10</f>
        <v>38068</v>
      </c>
      <c r="H12" s="361">
        <f t="shared" si="0"/>
        <v>354</v>
      </c>
      <c r="I12" s="422"/>
      <c r="J12" s="423"/>
    </row>
    <row r="13" spans="2:10" s="2" customFormat="1" ht="18" customHeight="1">
      <c r="B13" s="12">
        <f t="shared" si="1"/>
        <v>2010</v>
      </c>
      <c r="C13" s="361">
        <f>'[1]2.2과거급수실적'!B11</f>
        <v>137837</v>
      </c>
      <c r="D13" s="361">
        <f>'[1]2.2과거급수실적'!C11</f>
        <v>108812</v>
      </c>
      <c r="E13" s="362">
        <f>'[1]2.2과거급수실적'!D11</f>
        <v>78.900000000000006</v>
      </c>
      <c r="F13" s="361">
        <f>'[1]2.2과거급수실적'!E11</f>
        <v>49800</v>
      </c>
      <c r="G13" s="361">
        <f>'[1]2.2과거급수실적'!F11</f>
        <v>46129</v>
      </c>
      <c r="H13" s="361">
        <f t="shared" si="0"/>
        <v>424</v>
      </c>
      <c r="I13" s="422"/>
      <c r="J13" s="423"/>
    </row>
    <row r="14" spans="2:10" s="2" customFormat="1" ht="18" customHeight="1">
      <c r="B14" s="12">
        <f t="shared" si="1"/>
        <v>2011</v>
      </c>
      <c r="C14" s="361">
        <f>'[1]2.2과거급수실적'!B12</f>
        <v>137920</v>
      </c>
      <c r="D14" s="361">
        <f>'[1]2.2과거급수실적'!C12</f>
        <v>110104</v>
      </c>
      <c r="E14" s="362">
        <f>'[1]2.2과거급수실적'!D12</f>
        <v>79.8</v>
      </c>
      <c r="F14" s="361">
        <f>'[1]2.2과거급수실적'!E12</f>
        <v>49800</v>
      </c>
      <c r="G14" s="361">
        <f>'[1]2.2과거급수실적'!F12</f>
        <v>44800</v>
      </c>
      <c r="H14" s="361">
        <f>ROUND(G14*1000/D14,0)</f>
        <v>407</v>
      </c>
      <c r="I14" s="422"/>
      <c r="J14" s="423"/>
    </row>
    <row r="15" spans="2:10" s="2" customFormat="1" ht="18" customHeight="1">
      <c r="B15" s="12">
        <f t="shared" si="1"/>
        <v>2012</v>
      </c>
      <c r="C15" s="361">
        <f>'[1]2.2과거급수실적'!B13</f>
        <v>137052</v>
      </c>
      <c r="D15" s="361">
        <f>'[1]2.2과거급수실적'!C13</f>
        <v>111108</v>
      </c>
      <c r="E15" s="362">
        <f>'[1]2.2과거급수실적'!D13</f>
        <v>81.099999999999994</v>
      </c>
      <c r="F15" s="361">
        <f>'[1]2.2과거급수실적'!E13</f>
        <v>49800</v>
      </c>
      <c r="G15" s="361">
        <f>'[1]2.2과거급수실적'!F13</f>
        <v>48800</v>
      </c>
      <c r="H15" s="361">
        <f>ROUND(G15*1000/D15,0)</f>
        <v>439</v>
      </c>
      <c r="I15" s="422"/>
      <c r="J15" s="423"/>
    </row>
    <row r="16" spans="2:10" s="2" customFormat="1" ht="18" customHeight="1">
      <c r="B16" s="15">
        <f t="shared" si="1"/>
        <v>2013</v>
      </c>
      <c r="C16" s="363">
        <f>'[1]2.2과거급수실적'!B14</f>
        <v>136858</v>
      </c>
      <c r="D16" s="363">
        <f>'[1]2.2과거급수실적'!C14</f>
        <v>114590</v>
      </c>
      <c r="E16" s="364">
        <f>'[1]2.2과거급수실적'!D14</f>
        <v>83.7</v>
      </c>
      <c r="F16" s="363">
        <f>'[1]2.2과거급수실적'!E14</f>
        <v>49800</v>
      </c>
      <c r="G16" s="363">
        <f>'[1]2.2과거급수실적'!F14</f>
        <v>52562</v>
      </c>
      <c r="H16" s="363">
        <f>ROUND(G16*1000/D16,0)</f>
        <v>459</v>
      </c>
      <c r="I16" s="424"/>
      <c r="J16" s="425"/>
    </row>
    <row r="17" spans="2:10" s="2" customFormat="1" ht="18" customHeight="1">
      <c r="B17" s="16" t="s">
        <v>65</v>
      </c>
      <c r="C17" s="17"/>
      <c r="D17" s="17"/>
      <c r="E17" s="18"/>
      <c r="F17" s="17"/>
      <c r="G17" s="17"/>
      <c r="H17" s="17"/>
      <c r="I17" s="19"/>
      <c r="J17" s="3"/>
    </row>
    <row r="18" spans="2:10" s="2" customFormat="1" ht="18" customHeight="1">
      <c r="B18" s="16"/>
      <c r="C18" s="17"/>
      <c r="D18" s="17"/>
      <c r="E18" s="18"/>
      <c r="F18" s="17"/>
      <c r="G18" s="17"/>
      <c r="H18" s="17"/>
      <c r="I18" s="19"/>
      <c r="J18" s="3"/>
    </row>
    <row r="19" spans="2:10" s="2" customFormat="1" ht="18" customHeight="1">
      <c r="B19" s="2" t="s">
        <v>38</v>
      </c>
      <c r="J19" s="3"/>
    </row>
    <row r="20" spans="2:10" s="2" customFormat="1" ht="18" customHeight="1">
      <c r="B20" s="20" t="s">
        <v>66</v>
      </c>
      <c r="J20" s="3"/>
    </row>
    <row r="21" spans="2:10" s="2" customFormat="1" ht="18" customHeight="1">
      <c r="B21" s="2" t="s">
        <v>37</v>
      </c>
      <c r="J21" s="3"/>
    </row>
    <row r="22" spans="2:10" s="2" customFormat="1" ht="18" customHeight="1" thickBot="1">
      <c r="B22" s="381" t="s">
        <v>34</v>
      </c>
      <c r="C22" s="382"/>
      <c r="D22" s="21">
        <v>2013</v>
      </c>
      <c r="E22" s="21">
        <v>2015</v>
      </c>
      <c r="F22" s="21">
        <f>E22+5</f>
        <v>2020</v>
      </c>
      <c r="G22" s="21">
        <f>F22+5</f>
        <v>2025</v>
      </c>
      <c r="H22" s="21">
        <f>G22+5</f>
        <v>2030</v>
      </c>
      <c r="I22" s="21">
        <f>H22+5</f>
        <v>2035</v>
      </c>
      <c r="J22" s="22" t="s">
        <v>19</v>
      </c>
    </row>
    <row r="23" spans="2:10" s="2" customFormat="1" ht="18" customHeight="1" thickTop="1">
      <c r="B23" s="402" t="s">
        <v>3</v>
      </c>
      <c r="C23" s="397"/>
      <c r="D23" s="24">
        <f>'급수실적(10년)'!$C$14</f>
        <v>426</v>
      </c>
      <c r="E23" s="24">
        <f>'급수실적(10년)'!$C$16</f>
        <v>425</v>
      </c>
      <c r="F23" s="24">
        <f>'급수실적(10년)'!$C$21</f>
        <v>422</v>
      </c>
      <c r="G23" s="24">
        <f>'급수실적(10년)'!$C$26</f>
        <v>419</v>
      </c>
      <c r="H23" s="24">
        <f>'급수실적(10년)'!$C$31</f>
        <v>415</v>
      </c>
      <c r="I23" s="24">
        <f>'급수실적(10년)'!$C$36</f>
        <v>412</v>
      </c>
      <c r="J23" s="25"/>
    </row>
    <row r="24" spans="2:10" s="2" customFormat="1" ht="18" customHeight="1">
      <c r="B24" s="384" t="s">
        <v>4</v>
      </c>
      <c r="C24" s="389"/>
      <c r="D24" s="24">
        <f>'급수실적(10년)'!$D$14</f>
        <v>425</v>
      </c>
      <c r="E24" s="24">
        <f>'급수실적(10년)'!$D$16</f>
        <v>424</v>
      </c>
      <c r="F24" s="24">
        <f>'급수실적(10년)'!$D$21</f>
        <v>420</v>
      </c>
      <c r="G24" s="24">
        <f>'급수실적(10년)'!$D$26</f>
        <v>417</v>
      </c>
      <c r="H24" s="24">
        <f>'급수실적(10년)'!$D$31</f>
        <v>413</v>
      </c>
      <c r="I24" s="24">
        <f>'급수실적(10년)'!$D$36</f>
        <v>410</v>
      </c>
      <c r="J24" s="26"/>
    </row>
    <row r="25" spans="2:10" s="2" customFormat="1" ht="18" customHeight="1">
      <c r="B25" s="384" t="s">
        <v>449</v>
      </c>
      <c r="C25" s="389"/>
      <c r="D25" s="24">
        <f>'급수실적(10년)'!$E$14</f>
        <v>423</v>
      </c>
      <c r="E25" s="24">
        <f>'급수실적(10년)'!$E$16</f>
        <v>421</v>
      </c>
      <c r="F25" s="24">
        <f>'급수실적(10년)'!$E$21</f>
        <v>417</v>
      </c>
      <c r="G25" s="24">
        <f>'급수실적(10년)'!$E$26</f>
        <v>413</v>
      </c>
      <c r="H25" s="24">
        <f>'급수실적(10년)'!$E$31</f>
        <v>409</v>
      </c>
      <c r="I25" s="24">
        <f>'급수실적(10년)'!$E$36</f>
        <v>405</v>
      </c>
      <c r="J25" s="26"/>
    </row>
    <row r="26" spans="2:10" s="2" customFormat="1" ht="18" customHeight="1">
      <c r="B26" s="384" t="s">
        <v>450</v>
      </c>
      <c r="C26" s="389"/>
      <c r="D26" s="24">
        <f>'급수실적(10년)'!$F$14</f>
        <v>426</v>
      </c>
      <c r="E26" s="24">
        <f>'급수실적(10년)'!$F$16</f>
        <v>425</v>
      </c>
      <c r="F26" s="24">
        <f>'급수실적(10년)'!$F$21</f>
        <v>424</v>
      </c>
      <c r="G26" s="24">
        <f>'급수실적(10년)'!$F$26</f>
        <v>423</v>
      </c>
      <c r="H26" s="24">
        <f>'급수실적(10년)'!$F$31</f>
        <v>422</v>
      </c>
      <c r="I26" s="24">
        <f>'급수실적(10년)'!$F$36</f>
        <v>422</v>
      </c>
      <c r="J26" s="26"/>
    </row>
    <row r="27" spans="2:10" s="2" customFormat="1" ht="18" customHeight="1">
      <c r="B27" s="384" t="s">
        <v>451</v>
      </c>
      <c r="C27" s="389"/>
      <c r="D27" s="24">
        <f>'급수실적(10년)'!$G$14</f>
        <v>426</v>
      </c>
      <c r="E27" s="24">
        <f>'급수실적(10년)'!$G$16</f>
        <v>425</v>
      </c>
      <c r="F27" s="24">
        <f>'급수실적(10년)'!$G$21</f>
        <v>422</v>
      </c>
      <c r="G27" s="24">
        <f>'급수실적(10년)'!$G$26</f>
        <v>418</v>
      </c>
      <c r="H27" s="24">
        <f>'급수실적(10년)'!$G$31</f>
        <v>415</v>
      </c>
      <c r="I27" s="24">
        <f>'급수실적(10년)'!$G$36</f>
        <v>412</v>
      </c>
      <c r="J27" s="26"/>
    </row>
    <row r="28" spans="2:10" s="2" customFormat="1" ht="18" customHeight="1">
      <c r="B28" s="384" t="s">
        <v>452</v>
      </c>
      <c r="C28" s="389"/>
      <c r="D28" s="24">
        <f>'급수실적(10년)'!$H$14</f>
        <v>428</v>
      </c>
      <c r="E28" s="24">
        <f>'급수실적(10년)'!$H$16</f>
        <v>426</v>
      </c>
      <c r="F28" s="24">
        <f>'급수실적(10년)'!$H$21</f>
        <v>423</v>
      </c>
      <c r="G28" s="24">
        <f>'급수실적(10년)'!$H$26</f>
        <v>420</v>
      </c>
      <c r="H28" s="24">
        <f>'급수실적(10년)'!$H$31</f>
        <v>417</v>
      </c>
      <c r="I28" s="24">
        <f>'급수실적(10년)'!$H$36</f>
        <v>414</v>
      </c>
      <c r="J28" s="26"/>
    </row>
    <row r="29" spans="2:10" s="2" customFormat="1" ht="18" customHeight="1">
      <c r="B29" s="420" t="s">
        <v>35</v>
      </c>
      <c r="C29" s="421"/>
      <c r="D29" s="27">
        <f t="shared" ref="D29:I29" si="2">D24</f>
        <v>425</v>
      </c>
      <c r="E29" s="27">
        <f t="shared" si="2"/>
        <v>424</v>
      </c>
      <c r="F29" s="27">
        <f t="shared" si="2"/>
        <v>420</v>
      </c>
      <c r="G29" s="27">
        <f t="shared" si="2"/>
        <v>417</v>
      </c>
      <c r="H29" s="27">
        <f t="shared" si="2"/>
        <v>413</v>
      </c>
      <c r="I29" s="27">
        <f t="shared" si="2"/>
        <v>410</v>
      </c>
      <c r="J29" s="83" t="s">
        <v>490</v>
      </c>
    </row>
    <row r="30" spans="2:10" s="2" customFormat="1" ht="18" customHeight="1">
      <c r="B30" s="28"/>
      <c r="C30" s="28"/>
      <c r="D30" s="29"/>
      <c r="E30" s="29"/>
      <c r="F30" s="29"/>
      <c r="G30" s="29"/>
      <c r="H30" s="29"/>
      <c r="I30" s="30"/>
      <c r="J30" s="30"/>
    </row>
    <row r="31" spans="2:10" s="2" customFormat="1" ht="18" customHeight="1">
      <c r="B31" s="2" t="s">
        <v>39</v>
      </c>
      <c r="J31" s="3"/>
    </row>
    <row r="32" spans="2:10" s="2" customFormat="1" ht="18" customHeight="1" thickBot="1">
      <c r="B32" s="381" t="s">
        <v>34</v>
      </c>
      <c r="C32" s="382"/>
      <c r="D32" s="21">
        <v>2013</v>
      </c>
      <c r="E32" s="21">
        <v>2015</v>
      </c>
      <c r="F32" s="21">
        <f>E32+5</f>
        <v>2020</v>
      </c>
      <c r="G32" s="21">
        <f>F32+5</f>
        <v>2025</v>
      </c>
      <c r="H32" s="21">
        <f>G32+5</f>
        <v>2030</v>
      </c>
      <c r="I32" s="21">
        <f>H32+5</f>
        <v>2035</v>
      </c>
      <c r="J32" s="86" t="s">
        <v>19</v>
      </c>
    </row>
    <row r="33" spans="2:10" s="2" customFormat="1" ht="18" customHeight="1" thickTop="1">
      <c r="B33" s="402" t="s">
        <v>3</v>
      </c>
      <c r="C33" s="397"/>
      <c r="D33" s="24">
        <f>'급수실적(5년)'!$C$9</f>
        <v>444</v>
      </c>
      <c r="E33" s="24">
        <f>'급수실적(5년)'!$C$11</f>
        <v>461</v>
      </c>
      <c r="F33" s="24">
        <f>'급수실적(5년)'!$C$16</f>
        <v>506</v>
      </c>
      <c r="G33" s="24">
        <f>'급수실적(5년)'!$C$21</f>
        <v>551</v>
      </c>
      <c r="H33" s="24">
        <f>'급수실적(5년)'!$C$26</f>
        <v>596</v>
      </c>
      <c r="I33" s="24">
        <f>'급수실적(5년)'!$C$31</f>
        <v>640</v>
      </c>
      <c r="J33" s="25"/>
    </row>
    <row r="34" spans="2:10" s="2" customFormat="1" ht="18" customHeight="1">
      <c r="B34" s="384" t="s">
        <v>4</v>
      </c>
      <c r="C34" s="389"/>
      <c r="D34" s="24">
        <f>'급수실적(5년)'!$D$9</f>
        <v>443</v>
      </c>
      <c r="E34" s="24">
        <f>'급수실적(5년)'!$D$11</f>
        <v>463</v>
      </c>
      <c r="F34" s="24">
        <f>'급수실적(5년)'!$D$16</f>
        <v>517</v>
      </c>
      <c r="G34" s="24">
        <f>'급수실적(5년)'!$D$21</f>
        <v>578</v>
      </c>
      <c r="H34" s="24">
        <f>'급수실적(5년)'!$D$26</f>
        <v>645</v>
      </c>
      <c r="I34" s="24">
        <f>'급수실적(5년)'!$D$31</f>
        <v>720</v>
      </c>
      <c r="J34" s="26"/>
    </row>
    <row r="35" spans="2:10" s="2" customFormat="1" ht="18" customHeight="1">
      <c r="B35" s="384" t="s">
        <v>449</v>
      </c>
      <c r="C35" s="389"/>
      <c r="D35" s="24">
        <f>'급수실적(5년)'!$E$9</f>
        <v>443</v>
      </c>
      <c r="E35" s="24">
        <f>'급수실적(5년)'!$E$11</f>
        <v>464</v>
      </c>
      <c r="F35" s="24">
        <f>'급수실적(5년)'!$E$16</f>
        <v>518</v>
      </c>
      <c r="G35" s="24">
        <f>'급수실적(5년)'!$E$21</f>
        <v>579</v>
      </c>
      <c r="H35" s="24">
        <f>'급수실적(5년)'!$E$26</f>
        <v>648</v>
      </c>
      <c r="I35" s="24">
        <f>'급수실적(5년)'!$E$31</f>
        <v>726</v>
      </c>
      <c r="J35" s="26"/>
    </row>
    <row r="36" spans="2:10" s="2" customFormat="1" ht="18" customHeight="1">
      <c r="B36" s="384" t="s">
        <v>450</v>
      </c>
      <c r="C36" s="389"/>
      <c r="D36" s="24">
        <f>'급수실적(5년)'!$F$9</f>
        <v>431</v>
      </c>
      <c r="E36" s="24">
        <f>'급수실적(5년)'!$F$11</f>
        <v>436</v>
      </c>
      <c r="F36" s="24">
        <f>'급수실적(5년)'!$F$16</f>
        <v>444</v>
      </c>
      <c r="G36" s="24">
        <f>'급수실적(5년)'!$F$21</f>
        <v>449</v>
      </c>
      <c r="H36" s="24">
        <f>'급수실적(5년)'!$F$26</f>
        <v>453</v>
      </c>
      <c r="I36" s="24">
        <f>'급수실적(5년)'!$F$31</f>
        <v>457</v>
      </c>
      <c r="J36" s="26"/>
    </row>
    <row r="37" spans="2:10" s="2" customFormat="1" ht="18" customHeight="1">
      <c r="B37" s="384" t="s">
        <v>451</v>
      </c>
      <c r="C37" s="389"/>
      <c r="D37" s="24">
        <f>'급수실적(5년)'!$G$9</f>
        <v>444</v>
      </c>
      <c r="E37" s="24">
        <f>'급수실적(5년)'!$G$11</f>
        <v>462</v>
      </c>
      <c r="F37" s="24">
        <f>'급수실적(5년)'!$G$16</f>
        <v>507</v>
      </c>
      <c r="G37" s="24">
        <f>'급수실적(5년)'!$G$21</f>
        <v>551</v>
      </c>
      <c r="H37" s="24">
        <f>'급수실적(5년)'!$G$26</f>
        <v>593</v>
      </c>
      <c r="I37" s="24">
        <f>'급수실적(5년)'!$G$31</f>
        <v>632</v>
      </c>
      <c r="J37" s="26"/>
    </row>
    <row r="38" spans="2:10" s="2" customFormat="1" ht="18" customHeight="1">
      <c r="B38" s="384" t="s">
        <v>452</v>
      </c>
      <c r="C38" s="389"/>
      <c r="D38" s="24">
        <f>'급수실적(5년)'!$H$9</f>
        <v>444</v>
      </c>
      <c r="E38" s="24">
        <f>'급수실적(5년)'!$H$11</f>
        <v>460</v>
      </c>
      <c r="F38" s="24">
        <f>'급수실적(5년)'!$H$16</f>
        <v>498</v>
      </c>
      <c r="G38" s="24">
        <f>'급수실적(5년)'!$H$21</f>
        <v>534</v>
      </c>
      <c r="H38" s="24">
        <f>'급수실적(5년)'!$H$26</f>
        <v>566</v>
      </c>
      <c r="I38" s="24">
        <f>'급수실적(5년)'!$H$31</f>
        <v>595</v>
      </c>
      <c r="J38" s="26"/>
    </row>
    <row r="39" spans="2:10" s="2" customFormat="1" ht="18" customHeight="1">
      <c r="B39" s="420" t="s">
        <v>35</v>
      </c>
      <c r="C39" s="421"/>
      <c r="D39" s="27">
        <f t="shared" ref="D39:I39" si="3">D35</f>
        <v>443</v>
      </c>
      <c r="E39" s="27">
        <f t="shared" si="3"/>
        <v>464</v>
      </c>
      <c r="F39" s="27">
        <f t="shared" si="3"/>
        <v>518</v>
      </c>
      <c r="G39" s="27">
        <f t="shared" si="3"/>
        <v>579</v>
      </c>
      <c r="H39" s="27">
        <f t="shared" si="3"/>
        <v>648</v>
      </c>
      <c r="I39" s="27">
        <f t="shared" si="3"/>
        <v>726</v>
      </c>
      <c r="J39" s="83" t="s">
        <v>449</v>
      </c>
    </row>
    <row r="40" spans="2:10" s="2" customFormat="1" ht="18" customHeight="1">
      <c r="B40" s="28"/>
      <c r="C40" s="28"/>
      <c r="D40" s="31"/>
      <c r="E40" s="31"/>
      <c r="F40" s="31"/>
      <c r="G40" s="31"/>
      <c r="H40" s="31"/>
      <c r="I40" s="31"/>
      <c r="J40" s="3"/>
    </row>
    <row r="41" spans="2:10" s="2" customFormat="1" ht="18" customHeight="1">
      <c r="B41" s="2" t="s">
        <v>462</v>
      </c>
      <c r="J41" s="3"/>
    </row>
    <row r="42" spans="2:10" s="2" customFormat="1" ht="15.95" customHeight="1">
      <c r="B42" s="2" t="s">
        <v>495</v>
      </c>
      <c r="J42" s="3"/>
    </row>
    <row r="43" spans="2:10" s="2" customFormat="1" ht="15.95" customHeight="1">
      <c r="B43" s="2" t="s">
        <v>496</v>
      </c>
      <c r="J43" s="3"/>
    </row>
    <row r="44" spans="2:10" s="2" customFormat="1" ht="15.95" customHeight="1">
      <c r="B44" s="2" t="s">
        <v>497</v>
      </c>
      <c r="J44" s="3"/>
    </row>
    <row r="45" spans="2:10" s="2" customFormat="1" ht="15.95" customHeight="1">
      <c r="B45" s="2" t="s">
        <v>498</v>
      </c>
      <c r="J45" s="3"/>
    </row>
    <row r="46" spans="2:10" s="2" customFormat="1" ht="18" customHeight="1" thickBot="1">
      <c r="B46" s="381" t="s">
        <v>21</v>
      </c>
      <c r="C46" s="382"/>
      <c r="D46" s="21">
        <f>D32</f>
        <v>2013</v>
      </c>
      <c r="E46" s="21">
        <f>E32</f>
        <v>2015</v>
      </c>
      <c r="F46" s="21">
        <f>E46+5</f>
        <v>2020</v>
      </c>
      <c r="G46" s="21">
        <f>F46+5</f>
        <v>2025</v>
      </c>
      <c r="H46" s="21">
        <f>G46+5</f>
        <v>2030</v>
      </c>
      <c r="I46" s="21">
        <f>H46+5</f>
        <v>2035</v>
      </c>
      <c r="J46" s="49" t="s">
        <v>7</v>
      </c>
    </row>
    <row r="47" spans="2:10" s="2" customFormat="1" ht="18" customHeight="1" thickTop="1">
      <c r="B47" s="407" t="s">
        <v>43</v>
      </c>
      <c r="C47" s="408"/>
      <c r="D47" s="35">
        <f t="shared" ref="D47:I47" si="4">D29</f>
        <v>425</v>
      </c>
      <c r="E47" s="35">
        <f t="shared" si="4"/>
        <v>424</v>
      </c>
      <c r="F47" s="35">
        <f t="shared" si="4"/>
        <v>420</v>
      </c>
      <c r="G47" s="35">
        <f t="shared" si="4"/>
        <v>417</v>
      </c>
      <c r="H47" s="35">
        <f t="shared" si="4"/>
        <v>413</v>
      </c>
      <c r="I47" s="35">
        <f t="shared" si="4"/>
        <v>410</v>
      </c>
      <c r="J47" s="36"/>
    </row>
    <row r="48" spans="2:10" s="2" customFormat="1" ht="18" customHeight="1">
      <c r="B48" s="387" t="s">
        <v>44</v>
      </c>
      <c r="C48" s="388"/>
      <c r="D48" s="37">
        <f t="shared" ref="D48:I48" si="5">D39</f>
        <v>443</v>
      </c>
      <c r="E48" s="37">
        <f t="shared" si="5"/>
        <v>464</v>
      </c>
      <c r="F48" s="37">
        <f t="shared" si="5"/>
        <v>518</v>
      </c>
      <c r="G48" s="37">
        <f t="shared" si="5"/>
        <v>579</v>
      </c>
      <c r="H48" s="37">
        <f t="shared" si="5"/>
        <v>648</v>
      </c>
      <c r="I48" s="37">
        <f t="shared" si="5"/>
        <v>726</v>
      </c>
      <c r="J48" s="38"/>
    </row>
    <row r="49" spans="2:10" s="2" customFormat="1" ht="18" customHeight="1">
      <c r="B49" s="420" t="s">
        <v>45</v>
      </c>
      <c r="C49" s="421"/>
      <c r="D49" s="27">
        <f>D47</f>
        <v>425</v>
      </c>
      <c r="E49" s="27">
        <f>D49</f>
        <v>425</v>
      </c>
      <c r="F49" s="27">
        <f>+E49</f>
        <v>425</v>
      </c>
      <c r="G49" s="27">
        <f>+F49</f>
        <v>425</v>
      </c>
      <c r="H49" s="27">
        <f>+G49</f>
        <v>425</v>
      </c>
      <c r="I49" s="27">
        <f>+H49</f>
        <v>425</v>
      </c>
      <c r="J49" s="39"/>
    </row>
    <row r="50" spans="2:10" s="2" customFormat="1" ht="18" customHeight="1">
      <c r="B50" s="40"/>
      <c r="C50" s="40"/>
      <c r="D50" s="41"/>
      <c r="E50" s="41"/>
      <c r="F50" s="41"/>
      <c r="G50" s="41"/>
      <c r="H50" s="41"/>
      <c r="I50" s="42"/>
      <c r="J50" s="42"/>
    </row>
    <row r="51" spans="2:10" s="2" customFormat="1" ht="18" customHeight="1">
      <c r="B51" s="89" t="s">
        <v>87</v>
      </c>
      <c r="J51" s="3"/>
    </row>
    <row r="52" spans="2:10" s="2" customFormat="1" ht="20.100000000000001" customHeight="1">
      <c r="B52" s="2" t="s">
        <v>88</v>
      </c>
      <c r="J52" s="3"/>
    </row>
    <row r="53" spans="2:10" s="2" customFormat="1" ht="20.100000000000001" customHeight="1" thickBot="1">
      <c r="B53" s="381" t="s">
        <v>20</v>
      </c>
      <c r="C53" s="382"/>
      <c r="D53" s="351" t="s">
        <v>72</v>
      </c>
      <c r="E53" s="351" t="s">
        <v>73</v>
      </c>
      <c r="F53" s="351" t="s">
        <v>74</v>
      </c>
      <c r="G53" s="351" t="s">
        <v>77</v>
      </c>
      <c r="H53" s="351" t="s">
        <v>76</v>
      </c>
      <c r="I53" s="414" t="s">
        <v>7</v>
      </c>
      <c r="J53" s="415"/>
    </row>
    <row r="54" spans="2:10" s="2" customFormat="1" ht="20.100000000000001" customHeight="1" thickTop="1">
      <c r="B54" s="402" t="s">
        <v>75</v>
      </c>
      <c r="C54" s="397"/>
      <c r="D54" s="366">
        <v>88.5</v>
      </c>
      <c r="E54" s="366">
        <f>H69</f>
        <v>88.4</v>
      </c>
      <c r="F54" s="366">
        <v>77</v>
      </c>
      <c r="G54" s="366">
        <v>89.6</v>
      </c>
      <c r="H54" s="366">
        <v>91.1</v>
      </c>
      <c r="I54" s="405"/>
      <c r="J54" s="406"/>
    </row>
    <row r="55" spans="2:10" s="2" customFormat="1" ht="20.100000000000001" customHeight="1">
      <c r="B55" s="384" t="s">
        <v>69</v>
      </c>
      <c r="C55" s="389"/>
      <c r="D55" s="366">
        <v>89.1</v>
      </c>
      <c r="E55" s="366">
        <f>H70</f>
        <v>88</v>
      </c>
      <c r="F55" s="366">
        <v>78.099999999999994</v>
      </c>
      <c r="G55" s="366">
        <v>91</v>
      </c>
      <c r="H55" s="366">
        <v>94.9</v>
      </c>
      <c r="I55" s="403"/>
      <c r="J55" s="404"/>
    </row>
    <row r="56" spans="2:10" s="2" customFormat="1" ht="20.100000000000001" customHeight="1">
      <c r="B56" s="384" t="s">
        <v>71</v>
      </c>
      <c r="C56" s="389"/>
      <c r="D56" s="366">
        <v>89.5</v>
      </c>
      <c r="E56" s="366">
        <f>H71</f>
        <v>89.7</v>
      </c>
      <c r="F56" s="366">
        <v>77.5</v>
      </c>
      <c r="G56" s="366">
        <v>93</v>
      </c>
      <c r="H56" s="366">
        <v>89.9</v>
      </c>
      <c r="I56" s="403"/>
      <c r="J56" s="404"/>
    </row>
    <row r="57" spans="2:10" s="2" customFormat="1" ht="20.100000000000001" customHeight="1">
      <c r="B57" s="384" t="s">
        <v>83</v>
      </c>
      <c r="C57" s="389"/>
      <c r="D57" s="366">
        <v>89.6</v>
      </c>
      <c r="E57" s="366">
        <f>H72</f>
        <v>80</v>
      </c>
      <c r="F57" s="366">
        <v>77.900000000000006</v>
      </c>
      <c r="G57" s="366">
        <v>94.7</v>
      </c>
      <c r="H57" s="366">
        <v>93.4</v>
      </c>
      <c r="I57" s="403"/>
      <c r="J57" s="404"/>
    </row>
    <row r="58" spans="2:10" s="2" customFormat="1" ht="20.100000000000001" customHeight="1">
      <c r="B58" s="409" t="s">
        <v>491</v>
      </c>
      <c r="C58" s="394"/>
      <c r="D58" s="368">
        <v>89.3</v>
      </c>
      <c r="E58" s="368">
        <v>83.6</v>
      </c>
      <c r="F58" s="368">
        <v>75.099999999999994</v>
      </c>
      <c r="G58" s="368">
        <v>94.6</v>
      </c>
      <c r="H58" s="368">
        <v>93.6</v>
      </c>
      <c r="I58" s="416"/>
      <c r="J58" s="417"/>
    </row>
    <row r="59" spans="2:10" s="2" customFormat="1" ht="20.100000000000001" customHeight="1">
      <c r="B59" s="28"/>
      <c r="C59" s="28"/>
      <c r="D59" s="63"/>
      <c r="E59" s="63"/>
      <c r="F59" s="63"/>
      <c r="G59" s="63"/>
      <c r="H59" s="63"/>
      <c r="I59" s="31"/>
      <c r="J59" s="31"/>
    </row>
    <row r="60" spans="2:10" s="2" customFormat="1" ht="17.850000000000001" customHeight="1">
      <c r="B60" s="2" t="s">
        <v>89</v>
      </c>
      <c r="J60" s="50" t="s">
        <v>50</v>
      </c>
    </row>
    <row r="61" spans="2:10" s="2" customFormat="1" ht="17.850000000000001" customHeight="1">
      <c r="B61" s="418" t="s">
        <v>1</v>
      </c>
      <c r="C61" s="433" t="s">
        <v>49</v>
      </c>
      <c r="D61" s="438" t="s">
        <v>51</v>
      </c>
      <c r="E61" s="438"/>
      <c r="F61" s="438"/>
      <c r="G61" s="412" t="s">
        <v>68</v>
      </c>
      <c r="H61" s="412" t="s">
        <v>86</v>
      </c>
      <c r="I61" s="412" t="s">
        <v>54</v>
      </c>
      <c r="J61" s="410" t="s">
        <v>55</v>
      </c>
    </row>
    <row r="62" spans="2:10" s="2" customFormat="1" ht="17.850000000000001" customHeight="1" thickBot="1">
      <c r="B62" s="419"/>
      <c r="C62" s="434"/>
      <c r="D62" s="51" t="s">
        <v>0</v>
      </c>
      <c r="E62" s="88" t="s">
        <v>52</v>
      </c>
      <c r="F62" s="88" t="s">
        <v>53</v>
      </c>
      <c r="G62" s="413"/>
      <c r="H62" s="413"/>
      <c r="I62" s="413"/>
      <c r="J62" s="411"/>
    </row>
    <row r="63" spans="2:10" s="2" customFormat="1" ht="17.850000000000001" customHeight="1" thickTop="1">
      <c r="B63" s="52">
        <f t="shared" ref="B63:B73" si="6">B109</f>
        <v>2003</v>
      </c>
      <c r="C63" s="35">
        <f>'[1]상수도생산량분석(요약)'!B5</f>
        <v>15119</v>
      </c>
      <c r="D63" s="35">
        <f>'[1]상수도생산량분석(요약)'!C5</f>
        <v>12174</v>
      </c>
      <c r="E63" s="35">
        <f>'[1]상수도생산량분석(요약)'!D5</f>
        <v>9317</v>
      </c>
      <c r="F63" s="35">
        <f>'[1]상수도생산량분석(요약)'!E5</f>
        <v>2857</v>
      </c>
      <c r="G63" s="35">
        <f>'[1]상수도생산량분석(요약)'!F5</f>
        <v>2945</v>
      </c>
      <c r="H63" s="53">
        <f>'[1]상수도생산량분석(요약)'!I5</f>
        <v>80.5</v>
      </c>
      <c r="I63" s="53">
        <f>'[1]상수도생산량분석(요약)'!J5</f>
        <v>61.6</v>
      </c>
      <c r="J63" s="340">
        <f>'[1]상수도생산량분석(요약)'!K5</f>
        <v>38.4</v>
      </c>
    </row>
    <row r="64" spans="2:10" s="2" customFormat="1" ht="17.850000000000001" customHeight="1">
      <c r="B64" s="54">
        <f t="shared" si="6"/>
        <v>2004</v>
      </c>
      <c r="C64" s="37">
        <f>'[1]상수도생산량분석(요약)'!B6</f>
        <v>14654</v>
      </c>
      <c r="D64" s="37">
        <f>'[1]상수도생산량분석(요약)'!C6</f>
        <v>12149</v>
      </c>
      <c r="E64" s="37">
        <f>'[1]상수도생산량분석(요약)'!D6</f>
        <v>9379</v>
      </c>
      <c r="F64" s="37">
        <f>'[1]상수도생산량분석(요약)'!E6</f>
        <v>2770</v>
      </c>
      <c r="G64" s="37">
        <f>'[1]상수도생산량분석(요약)'!F6</f>
        <v>2505</v>
      </c>
      <c r="H64" s="55">
        <f>'[1]상수도생산량분석(요약)'!I6</f>
        <v>82.9</v>
      </c>
      <c r="I64" s="55">
        <f>'[1]상수도생산량분석(요약)'!J6</f>
        <v>64</v>
      </c>
      <c r="J64" s="341">
        <f>'[1]상수도생산량분석(요약)'!K6</f>
        <v>36</v>
      </c>
    </row>
    <row r="65" spans="2:10" s="2" customFormat="1" ht="17.850000000000001" customHeight="1">
      <c r="B65" s="54">
        <f t="shared" si="6"/>
        <v>2005</v>
      </c>
      <c r="C65" s="37">
        <f>'[1]상수도생산량분석(요약)'!B7</f>
        <v>16975</v>
      </c>
      <c r="D65" s="37">
        <f>'[1]상수도생산량분석(요약)'!C7</f>
        <v>14882</v>
      </c>
      <c r="E65" s="37">
        <f>'[1]상수도생산량분석(요약)'!D7</f>
        <v>12010</v>
      </c>
      <c r="F65" s="37">
        <f>'[1]상수도생산량분석(요약)'!E7</f>
        <v>2872</v>
      </c>
      <c r="G65" s="37">
        <f>'[1]상수도생산량분석(요약)'!F7</f>
        <v>2093</v>
      </c>
      <c r="H65" s="55">
        <f>'[1]상수도생산량분석(요약)'!I7</f>
        <v>87.7</v>
      </c>
      <c r="I65" s="55">
        <f>'[1]상수도생산량분석(요약)'!J7</f>
        <v>70.8</v>
      </c>
      <c r="J65" s="341">
        <f>'[1]상수도생산량분석(요약)'!K7</f>
        <v>29.2</v>
      </c>
    </row>
    <row r="66" spans="2:10" s="2" customFormat="1" ht="17.850000000000001" customHeight="1">
      <c r="B66" s="54">
        <f t="shared" si="6"/>
        <v>2006</v>
      </c>
      <c r="C66" s="37">
        <f>'[1]상수도생산량분석(요약)'!B8</f>
        <v>16275</v>
      </c>
      <c r="D66" s="37">
        <f>'[1]상수도생산량분석(요약)'!C8</f>
        <v>14257</v>
      </c>
      <c r="E66" s="37">
        <f>'[1]상수도생산량분석(요약)'!D8</f>
        <v>11914</v>
      </c>
      <c r="F66" s="37">
        <f>'[1]상수도생산량분석(요약)'!E8</f>
        <v>2343</v>
      </c>
      <c r="G66" s="37">
        <f>'[1]상수도생산량분석(요약)'!F8</f>
        <v>2018</v>
      </c>
      <c r="H66" s="55">
        <f>'[1]상수도생산량분석(요약)'!I8</f>
        <v>87.6</v>
      </c>
      <c r="I66" s="55">
        <f>'[1]상수도생산량분석(요약)'!J8</f>
        <v>73.2</v>
      </c>
      <c r="J66" s="341">
        <f>'[1]상수도생산량분석(요약)'!K8</f>
        <v>26.8</v>
      </c>
    </row>
    <row r="67" spans="2:10" s="2" customFormat="1" ht="17.850000000000001" customHeight="1">
      <c r="B67" s="54">
        <f t="shared" si="6"/>
        <v>2007</v>
      </c>
      <c r="C67" s="37">
        <f>'[1]상수도생산량분석(요약)'!B9</f>
        <v>17070</v>
      </c>
      <c r="D67" s="37">
        <f>'[1]상수도생산량분석(요약)'!C9</f>
        <v>15064</v>
      </c>
      <c r="E67" s="37">
        <f>'[1]상수도생산량분석(요약)'!D9</f>
        <v>12081</v>
      </c>
      <c r="F67" s="37">
        <f>'[1]상수도생산량분석(요약)'!E9</f>
        <v>2983</v>
      </c>
      <c r="G67" s="37">
        <f>'[1]상수도생산량분석(요약)'!F9</f>
        <v>2006</v>
      </c>
      <c r="H67" s="55">
        <f>'[1]상수도생산량분석(요약)'!I9</f>
        <v>88.2</v>
      </c>
      <c r="I67" s="55">
        <f>'[1]상수도생산량분석(요약)'!J9</f>
        <v>70.8</v>
      </c>
      <c r="J67" s="341">
        <f>'[1]상수도생산량분석(요약)'!K9</f>
        <v>29.2</v>
      </c>
    </row>
    <row r="68" spans="2:10" s="2" customFormat="1" ht="17.850000000000001" customHeight="1">
      <c r="B68" s="54">
        <f t="shared" si="6"/>
        <v>2008</v>
      </c>
      <c r="C68" s="37">
        <f>'[1]상수도생산량분석(요약)'!B10</f>
        <v>17286</v>
      </c>
      <c r="D68" s="37">
        <f>'[1]상수도생산량분석(요약)'!C10</f>
        <v>15241</v>
      </c>
      <c r="E68" s="37">
        <f>'[1]상수도생산량분석(요약)'!D10</f>
        <v>12368</v>
      </c>
      <c r="F68" s="37">
        <f>'[1]상수도생산량분석(요약)'!E10</f>
        <v>2873</v>
      </c>
      <c r="G68" s="37">
        <f>'[1]상수도생산량분석(요약)'!F10</f>
        <v>2045</v>
      </c>
      <c r="H68" s="55">
        <f>'[1]상수도생산량분석(요약)'!I10</f>
        <v>88.2</v>
      </c>
      <c r="I68" s="55">
        <f>'[1]상수도생산량분석(요약)'!J10</f>
        <v>71.5</v>
      </c>
      <c r="J68" s="341">
        <f>'[1]상수도생산량분석(요약)'!K10</f>
        <v>28.5</v>
      </c>
    </row>
    <row r="69" spans="2:10" s="2" customFormat="1" ht="17.850000000000001" customHeight="1">
      <c r="B69" s="54">
        <f t="shared" si="6"/>
        <v>2009</v>
      </c>
      <c r="C69" s="37">
        <f>'[1]상수도생산량분석(요약)'!B11</f>
        <v>13895</v>
      </c>
      <c r="D69" s="37">
        <f>'[1]상수도생산량분석(요약)'!C11</f>
        <v>12283</v>
      </c>
      <c r="E69" s="37">
        <f>'[1]상수도생산량분석(요약)'!D11</f>
        <v>10023</v>
      </c>
      <c r="F69" s="37">
        <f>'[1]상수도생산량분석(요약)'!E11</f>
        <v>2260</v>
      </c>
      <c r="G69" s="37">
        <f>'[1]상수도생산량분석(요약)'!F11</f>
        <v>1612</v>
      </c>
      <c r="H69" s="55">
        <f>'[1]상수도생산량분석(요약)'!I11</f>
        <v>88.4</v>
      </c>
      <c r="I69" s="55">
        <f>'[1]상수도생산량분석(요약)'!J11</f>
        <v>72.099999999999994</v>
      </c>
      <c r="J69" s="341">
        <f>'[1]상수도생산량분석(요약)'!K11</f>
        <v>27.9</v>
      </c>
    </row>
    <row r="70" spans="2:10" s="2" customFormat="1" ht="17.850000000000001" customHeight="1">
      <c r="B70" s="54">
        <f t="shared" si="6"/>
        <v>2010</v>
      </c>
      <c r="C70" s="37">
        <f>'[1]상수도생산량분석(요약)'!B12</f>
        <v>16837</v>
      </c>
      <c r="D70" s="37">
        <f>'[1]상수도생산량분석(요약)'!C12</f>
        <v>14811</v>
      </c>
      <c r="E70" s="37">
        <f>'[1]상수도생산량분석(요약)'!D12</f>
        <v>12762</v>
      </c>
      <c r="F70" s="37">
        <f>'[1]상수도생산량분석(요약)'!E12</f>
        <v>2049</v>
      </c>
      <c r="G70" s="37">
        <f>'[1]상수도생산량분석(요약)'!F12</f>
        <v>2026</v>
      </c>
      <c r="H70" s="55">
        <f>'[1]상수도생산량분석(요약)'!I12</f>
        <v>88</v>
      </c>
      <c r="I70" s="55">
        <f>'[1]상수도생산량분석(요약)'!J12</f>
        <v>75.8</v>
      </c>
      <c r="J70" s="341">
        <f>'[1]상수도생산량분석(요약)'!K12</f>
        <v>24.2</v>
      </c>
    </row>
    <row r="71" spans="2:10" s="2" customFormat="1" ht="17.850000000000001" customHeight="1">
      <c r="B71" s="54">
        <f t="shared" si="6"/>
        <v>2011</v>
      </c>
      <c r="C71" s="37">
        <f>'[1]상수도생산량분석(요약)'!B13</f>
        <v>16352</v>
      </c>
      <c r="D71" s="37">
        <f>'[1]상수도생산량분석(요약)'!C13</f>
        <v>14667</v>
      </c>
      <c r="E71" s="37">
        <f>'[1]상수도생산량분석(요약)'!D13</f>
        <v>13093</v>
      </c>
      <c r="F71" s="37">
        <f>'[1]상수도생산량분석(요약)'!E13</f>
        <v>1574</v>
      </c>
      <c r="G71" s="37">
        <f>'[1]상수도생산량분석(요약)'!F13</f>
        <v>1685</v>
      </c>
      <c r="H71" s="55">
        <f>'[1]상수도생산량분석(요약)'!I13</f>
        <v>89.7</v>
      </c>
      <c r="I71" s="55">
        <f>'[1]상수도생산량분석(요약)'!J13</f>
        <v>80.099999999999994</v>
      </c>
      <c r="J71" s="341">
        <f>'[1]상수도생산량분석(요약)'!K13</f>
        <v>19.899999999999999</v>
      </c>
    </row>
    <row r="72" spans="2:10" s="2" customFormat="1" ht="17.850000000000001" customHeight="1">
      <c r="B72" s="54">
        <f t="shared" si="6"/>
        <v>2012</v>
      </c>
      <c r="C72" s="37">
        <f>'[1]상수도생산량분석(요약)'!B14</f>
        <v>17812</v>
      </c>
      <c r="D72" s="37">
        <f>'[1]상수도생산량분석(요약)'!C14</f>
        <v>14248</v>
      </c>
      <c r="E72" s="37">
        <f>'[1]상수도생산량분석(요약)'!D14</f>
        <v>13634</v>
      </c>
      <c r="F72" s="37">
        <f>'[1]상수도생산량분석(요약)'!E14</f>
        <v>614</v>
      </c>
      <c r="G72" s="37">
        <f>'[1]상수도생산량분석(요약)'!F14</f>
        <v>3564</v>
      </c>
      <c r="H72" s="55">
        <f>'[1]상수도생산량분석(요약)'!I14</f>
        <v>80</v>
      </c>
      <c r="I72" s="55">
        <f>'[1]상수도생산량분석(요약)'!J14</f>
        <v>76.5</v>
      </c>
      <c r="J72" s="341">
        <f>'[1]상수도생산량분석(요약)'!K14</f>
        <v>23.5</v>
      </c>
    </row>
    <row r="73" spans="2:10" s="2" customFormat="1" ht="17.850000000000001" customHeight="1">
      <c r="B73" s="54">
        <f t="shared" si="6"/>
        <v>2013</v>
      </c>
      <c r="C73" s="37">
        <f>'[1]상수도생산량분석(요약)'!B15</f>
        <v>19185</v>
      </c>
      <c r="D73" s="37">
        <f>'[1]상수도생산량분석(요약)'!C15</f>
        <v>16033</v>
      </c>
      <c r="E73" s="37">
        <f>'[1]상수도생산량분석(요약)'!D15</f>
        <v>15170</v>
      </c>
      <c r="F73" s="37">
        <f>'[1]상수도생산량분석(요약)'!E15</f>
        <v>863</v>
      </c>
      <c r="G73" s="37">
        <f>'[1]상수도생산량분석(요약)'!F15</f>
        <v>3152</v>
      </c>
      <c r="H73" s="55">
        <f>'[1]상수도생산량분석(요약)'!I15</f>
        <v>83.6</v>
      </c>
      <c r="I73" s="55">
        <f>'[1]상수도생산량분석(요약)'!J15</f>
        <v>79.099999999999994</v>
      </c>
      <c r="J73" s="341">
        <f>'[1]상수도생산량분석(요약)'!K15</f>
        <v>20.9</v>
      </c>
    </row>
    <row r="74" spans="2:10" s="2" customFormat="1" ht="17.850000000000001" customHeight="1">
      <c r="B74" s="54" t="s">
        <v>47</v>
      </c>
      <c r="C74" s="37">
        <f>'[1]상수도생산량분석(요약)'!B16</f>
        <v>16496.363636363636</v>
      </c>
      <c r="D74" s="37">
        <f>'[1]상수도생산량분석(요약)'!C16</f>
        <v>14164.454545454546</v>
      </c>
      <c r="E74" s="37">
        <f>'[1]상수도생산량분석(요약)'!D16</f>
        <v>11977.363636363636</v>
      </c>
      <c r="F74" s="37">
        <f>'[1]상수도생산량분석(요약)'!E16</f>
        <v>2187.090909090909</v>
      </c>
      <c r="G74" s="37">
        <f>'[1]상수도생산량분석(요약)'!F16</f>
        <v>2331.909090909091</v>
      </c>
      <c r="H74" s="55">
        <f>'[1]상수도생산량분석(요약)'!I16</f>
        <v>85.9</v>
      </c>
      <c r="I74" s="55">
        <f>'[1]상수도생산량분석(요약)'!J16</f>
        <v>72.3</v>
      </c>
      <c r="J74" s="341">
        <f>'[1]상수도생산량분석(요약)'!K16</f>
        <v>27.7</v>
      </c>
    </row>
    <row r="75" spans="2:10" s="2" customFormat="1" ht="17.850000000000001" customHeight="1">
      <c r="B75" s="56" t="s">
        <v>48</v>
      </c>
      <c r="C75" s="43">
        <f>'[1]상수도생산량분석(요약)'!B17</f>
        <v>16816.2</v>
      </c>
      <c r="D75" s="43">
        <f>'[1]상수도생산량분석(요약)'!C17</f>
        <v>14408.4</v>
      </c>
      <c r="E75" s="43">
        <f>'[1]상수도생산량분석(요약)'!D17</f>
        <v>12936.4</v>
      </c>
      <c r="F75" s="43">
        <f>'[1]상수도생산량분석(요약)'!E17</f>
        <v>1472</v>
      </c>
      <c r="G75" s="43">
        <f>'[1]상수도생산량분석(요약)'!F17</f>
        <v>2407.8000000000002</v>
      </c>
      <c r="H75" s="57">
        <f>'[1]상수도생산량분석(요약)'!I17</f>
        <v>85.9</v>
      </c>
      <c r="I75" s="57">
        <f>'[1]상수도생산량분석(요약)'!J17</f>
        <v>76.7</v>
      </c>
      <c r="J75" s="342">
        <f>'[1]상수도생산량분석(요약)'!K17</f>
        <v>23.3</v>
      </c>
    </row>
    <row r="76" spans="2:10" s="2" customFormat="1" ht="17.850000000000001" customHeight="1">
      <c r="B76" s="58"/>
      <c r="C76" s="59"/>
      <c r="D76" s="60"/>
      <c r="E76" s="59"/>
      <c r="F76" s="59"/>
      <c r="G76" s="61"/>
      <c r="H76" s="61"/>
      <c r="I76" s="61"/>
      <c r="J76" s="61"/>
    </row>
    <row r="77" spans="2:10" s="2" customFormat="1" ht="20.100000000000001" customHeight="1">
      <c r="B77" s="2" t="s">
        <v>90</v>
      </c>
      <c r="J77" s="3"/>
    </row>
    <row r="78" spans="2:10" s="2" customFormat="1" ht="20.100000000000001" customHeight="1" thickBot="1">
      <c r="B78" s="381" t="s">
        <v>20</v>
      </c>
      <c r="C78" s="382"/>
      <c r="D78" s="87" t="s">
        <v>40</v>
      </c>
      <c r="E78" s="87" t="s">
        <v>16</v>
      </c>
      <c r="F78" s="87" t="s">
        <v>17</v>
      </c>
      <c r="G78" s="87" t="s">
        <v>18</v>
      </c>
      <c r="H78" s="87" t="s">
        <v>6</v>
      </c>
      <c r="I78" s="87" t="s">
        <v>82</v>
      </c>
      <c r="J78" s="49" t="s">
        <v>7</v>
      </c>
    </row>
    <row r="79" spans="2:10" s="2" customFormat="1" ht="20.100000000000001" customHeight="1" thickTop="1">
      <c r="B79" s="407" t="s">
        <v>54</v>
      </c>
      <c r="C79" s="408"/>
      <c r="D79" s="366">
        <v>75</v>
      </c>
      <c r="E79" s="366">
        <v>80</v>
      </c>
      <c r="F79" s="366">
        <v>85</v>
      </c>
      <c r="G79" s="366">
        <v>85</v>
      </c>
      <c r="H79" s="366">
        <v>85</v>
      </c>
      <c r="I79" s="366">
        <v>85</v>
      </c>
      <c r="J79" s="343"/>
    </row>
    <row r="80" spans="2:10" s="2" customFormat="1" ht="20.100000000000001" customHeight="1">
      <c r="B80" s="409" t="s">
        <v>56</v>
      </c>
      <c r="C80" s="394"/>
      <c r="D80" s="367" t="s">
        <v>57</v>
      </c>
      <c r="E80" s="367">
        <f>+E79-D79</f>
        <v>5</v>
      </c>
      <c r="F80" s="367">
        <f>+F79-E79</f>
        <v>5</v>
      </c>
      <c r="G80" s="367">
        <f>+G79-F79</f>
        <v>0</v>
      </c>
      <c r="H80" s="367">
        <f>+H79-G79</f>
        <v>0</v>
      </c>
      <c r="I80" s="367">
        <f>+I79-H79</f>
        <v>0</v>
      </c>
      <c r="J80" s="344"/>
    </row>
    <row r="81" spans="2:10" s="2" customFormat="1" ht="17.850000000000001" customHeight="1">
      <c r="B81" s="58"/>
      <c r="C81" s="59"/>
      <c r="D81" s="60"/>
      <c r="E81" s="59"/>
      <c r="F81" s="59"/>
      <c r="G81" s="61"/>
      <c r="H81" s="61"/>
      <c r="I81" s="61"/>
      <c r="J81" s="61"/>
    </row>
    <row r="82" spans="2:10" s="2" customFormat="1" ht="20.100000000000001" customHeight="1">
      <c r="B82" s="2" t="s">
        <v>91</v>
      </c>
      <c r="J82" s="3"/>
    </row>
    <row r="83" spans="2:10" s="2" customFormat="1" ht="17.850000000000001" customHeight="1">
      <c r="B83" s="2" t="s">
        <v>70</v>
      </c>
      <c r="J83" s="50"/>
    </row>
    <row r="84" spans="2:10" s="2" customFormat="1" ht="17.850000000000001" customHeight="1">
      <c r="B84" s="2" t="s">
        <v>492</v>
      </c>
      <c r="J84" s="50"/>
    </row>
    <row r="85" spans="2:10" s="2" customFormat="1" ht="20.100000000000001" customHeight="1" thickBot="1">
      <c r="B85" s="381" t="s">
        <v>20</v>
      </c>
      <c r="C85" s="382"/>
      <c r="D85" s="76" t="s">
        <v>499</v>
      </c>
      <c r="E85" s="76" t="s">
        <v>16</v>
      </c>
      <c r="F85" s="76" t="s">
        <v>17</v>
      </c>
      <c r="G85" s="76" t="s">
        <v>18</v>
      </c>
      <c r="H85" s="76" t="s">
        <v>6</v>
      </c>
      <c r="I85" s="76" t="s">
        <v>84</v>
      </c>
      <c r="J85" s="49" t="s">
        <v>7</v>
      </c>
    </row>
    <row r="86" spans="2:10" s="2" customFormat="1" ht="20.100000000000001" customHeight="1" thickTop="1">
      <c r="B86" s="400" t="s">
        <v>78</v>
      </c>
      <c r="C86" s="401"/>
      <c r="D86" s="336">
        <f>H73</f>
        <v>83.6</v>
      </c>
      <c r="E86" s="336">
        <v>85</v>
      </c>
      <c r="F86" s="336">
        <v>88</v>
      </c>
      <c r="G86" s="336">
        <f>F86</f>
        <v>88</v>
      </c>
      <c r="H86" s="336">
        <f>+G86</f>
        <v>88</v>
      </c>
      <c r="I86" s="336">
        <f>+H86</f>
        <v>88</v>
      </c>
      <c r="J86" s="84"/>
    </row>
    <row r="87" spans="2:10" s="2" customFormat="1" ht="20.100000000000001" customHeight="1">
      <c r="B87" s="16"/>
      <c r="C87" s="28"/>
      <c r="D87" s="64"/>
      <c r="E87" s="64"/>
      <c r="F87" s="64"/>
      <c r="G87" s="64"/>
      <c r="H87" s="28"/>
      <c r="I87" s="65"/>
      <c r="J87" s="3"/>
    </row>
    <row r="88" spans="2:10" s="2" customFormat="1" ht="20.100000000000001" customHeight="1">
      <c r="B88" s="16" t="s">
        <v>92</v>
      </c>
      <c r="C88" s="28"/>
      <c r="D88" s="17"/>
      <c r="E88" s="28"/>
      <c r="F88" s="28"/>
      <c r="G88" s="28"/>
      <c r="H88" s="48"/>
      <c r="I88" s="48"/>
      <c r="J88" s="3"/>
    </row>
    <row r="89" spans="2:10" s="2" customFormat="1" ht="20.100000000000001" customHeight="1" thickBot="1">
      <c r="B89" s="381" t="s">
        <v>25</v>
      </c>
      <c r="C89" s="382"/>
      <c r="D89" s="382"/>
      <c r="E89" s="62" t="s">
        <v>9</v>
      </c>
      <c r="F89" s="62" t="s">
        <v>26</v>
      </c>
      <c r="G89" s="62" t="s">
        <v>8</v>
      </c>
      <c r="H89" s="382" t="s">
        <v>27</v>
      </c>
      <c r="I89" s="382"/>
      <c r="J89" s="396"/>
    </row>
    <row r="90" spans="2:10" s="2" customFormat="1" ht="20.100000000000001" customHeight="1" thickTop="1">
      <c r="B90" s="402" t="s">
        <v>11</v>
      </c>
      <c r="C90" s="397"/>
      <c r="D90" s="397"/>
      <c r="E90" s="69">
        <v>0.89</v>
      </c>
      <c r="F90" s="33">
        <v>0.91</v>
      </c>
      <c r="G90" s="33">
        <v>0.92</v>
      </c>
      <c r="H90" s="397"/>
      <c r="I90" s="397"/>
      <c r="J90" s="398"/>
    </row>
    <row r="91" spans="2:10" s="2" customFormat="1" ht="20.100000000000001" customHeight="1">
      <c r="B91" s="384" t="s">
        <v>10</v>
      </c>
      <c r="C91" s="389"/>
      <c r="D91" s="389"/>
      <c r="E91" s="70">
        <v>0.85</v>
      </c>
      <c r="F91" s="34">
        <v>0.9</v>
      </c>
      <c r="G91" s="34">
        <v>0.9</v>
      </c>
      <c r="H91" s="389"/>
      <c r="I91" s="389"/>
      <c r="J91" s="399"/>
    </row>
    <row r="92" spans="2:10" s="2" customFormat="1" ht="20.100000000000001" customHeight="1">
      <c r="B92" s="384" t="s">
        <v>28</v>
      </c>
      <c r="C92" s="389"/>
      <c r="D92" s="389"/>
      <c r="E92" s="70">
        <v>0.8</v>
      </c>
      <c r="F92" s="34">
        <v>0.9</v>
      </c>
      <c r="G92" s="34">
        <v>0.9</v>
      </c>
      <c r="H92" s="389"/>
      <c r="I92" s="389"/>
      <c r="J92" s="399"/>
    </row>
    <row r="93" spans="2:10" s="2" customFormat="1" ht="20.100000000000001" customHeight="1">
      <c r="B93" s="384" t="s">
        <v>12</v>
      </c>
      <c r="C93" s="389"/>
      <c r="D93" s="389"/>
      <c r="E93" s="436" t="s">
        <v>14</v>
      </c>
      <c r="F93" s="436"/>
      <c r="G93" s="436"/>
      <c r="H93" s="389"/>
      <c r="I93" s="389"/>
      <c r="J93" s="399"/>
    </row>
    <row r="94" spans="2:10" s="2" customFormat="1" ht="27.75" customHeight="1">
      <c r="B94" s="387" t="s">
        <v>29</v>
      </c>
      <c r="C94" s="389"/>
      <c r="D94" s="389"/>
      <c r="E94" s="437" t="s">
        <v>13</v>
      </c>
      <c r="F94" s="436"/>
      <c r="G94" s="436"/>
      <c r="H94" s="389"/>
      <c r="I94" s="389"/>
      <c r="J94" s="399"/>
    </row>
    <row r="95" spans="2:10" s="2" customFormat="1" ht="20.100000000000001" customHeight="1">
      <c r="B95" s="384" t="s">
        <v>80</v>
      </c>
      <c r="C95" s="389"/>
      <c r="D95" s="389"/>
      <c r="E95" s="436">
        <v>0.9</v>
      </c>
      <c r="F95" s="436"/>
      <c r="G95" s="436"/>
      <c r="H95" s="389"/>
      <c r="I95" s="389"/>
      <c r="J95" s="399"/>
    </row>
    <row r="96" spans="2:10" s="2" customFormat="1" ht="20.100000000000001" customHeight="1">
      <c r="B96" s="409" t="s">
        <v>30</v>
      </c>
      <c r="C96" s="394"/>
      <c r="D96" s="394"/>
      <c r="E96" s="435">
        <v>0.9</v>
      </c>
      <c r="F96" s="435"/>
      <c r="G96" s="435"/>
      <c r="H96" s="394"/>
      <c r="I96" s="394"/>
      <c r="J96" s="395"/>
    </row>
    <row r="97" spans="2:14" s="2" customFormat="1" ht="20.100000000000001" customHeight="1">
      <c r="B97" s="28"/>
      <c r="C97" s="28"/>
      <c r="D97" s="28"/>
      <c r="E97" s="71"/>
      <c r="F97" s="71"/>
      <c r="G97" s="71"/>
      <c r="H97" s="28"/>
      <c r="I97" s="28"/>
      <c r="J97" s="28"/>
    </row>
    <row r="98" spans="2:14" s="2" customFormat="1" ht="18" customHeight="1">
      <c r="B98" s="2" t="s">
        <v>461</v>
      </c>
      <c r="J98" s="3"/>
    </row>
    <row r="99" spans="2:14" s="2" customFormat="1" ht="18" customHeight="1" thickBot="1">
      <c r="B99" s="381" t="s">
        <v>21</v>
      </c>
      <c r="C99" s="382"/>
      <c r="D99" s="21">
        <f t="shared" ref="D99:I99" si="7">D46</f>
        <v>2013</v>
      </c>
      <c r="E99" s="21">
        <f t="shared" si="7"/>
        <v>2015</v>
      </c>
      <c r="F99" s="21">
        <f t="shared" si="7"/>
        <v>2020</v>
      </c>
      <c r="G99" s="21">
        <f t="shared" si="7"/>
        <v>2025</v>
      </c>
      <c r="H99" s="21">
        <f t="shared" si="7"/>
        <v>2030</v>
      </c>
      <c r="I99" s="21">
        <f t="shared" si="7"/>
        <v>2035</v>
      </c>
      <c r="J99" s="49" t="s">
        <v>7</v>
      </c>
    </row>
    <row r="100" spans="2:14" s="2" customFormat="1" ht="18" customHeight="1" thickTop="1">
      <c r="B100" s="407" t="s">
        <v>93</v>
      </c>
      <c r="C100" s="408"/>
      <c r="D100" s="35">
        <f t="shared" ref="D100:I100" si="8">D49</f>
        <v>425</v>
      </c>
      <c r="E100" s="35">
        <f t="shared" si="8"/>
        <v>425</v>
      </c>
      <c r="F100" s="35">
        <f t="shared" si="8"/>
        <v>425</v>
      </c>
      <c r="G100" s="35">
        <f t="shared" si="8"/>
        <v>425</v>
      </c>
      <c r="H100" s="35">
        <f t="shared" si="8"/>
        <v>425</v>
      </c>
      <c r="I100" s="35">
        <f t="shared" si="8"/>
        <v>425</v>
      </c>
      <c r="J100" s="36"/>
    </row>
    <row r="101" spans="2:14" s="2" customFormat="1" ht="18" customHeight="1">
      <c r="B101" s="387" t="s">
        <v>94</v>
      </c>
      <c r="C101" s="388"/>
      <c r="D101" s="55">
        <f t="shared" ref="D101:I101" si="9">D86</f>
        <v>83.6</v>
      </c>
      <c r="E101" s="55">
        <f t="shared" si="9"/>
        <v>85</v>
      </c>
      <c r="F101" s="55">
        <f t="shared" si="9"/>
        <v>88</v>
      </c>
      <c r="G101" s="55">
        <f t="shared" si="9"/>
        <v>88</v>
      </c>
      <c r="H101" s="55">
        <f t="shared" si="9"/>
        <v>88</v>
      </c>
      <c r="I101" s="55">
        <f t="shared" si="9"/>
        <v>88</v>
      </c>
      <c r="J101" s="38"/>
    </row>
    <row r="102" spans="2:14" s="2" customFormat="1" ht="18" customHeight="1">
      <c r="B102" s="387" t="s">
        <v>95</v>
      </c>
      <c r="C102" s="388"/>
      <c r="D102" s="55">
        <f t="shared" ref="D102:I102" si="10">$E$96*100</f>
        <v>90</v>
      </c>
      <c r="E102" s="55">
        <f t="shared" si="10"/>
        <v>90</v>
      </c>
      <c r="F102" s="55">
        <f t="shared" si="10"/>
        <v>90</v>
      </c>
      <c r="G102" s="55">
        <f t="shared" si="10"/>
        <v>90</v>
      </c>
      <c r="H102" s="55">
        <f t="shared" si="10"/>
        <v>90</v>
      </c>
      <c r="I102" s="55">
        <f t="shared" si="10"/>
        <v>90</v>
      </c>
      <c r="J102" s="38"/>
    </row>
    <row r="103" spans="2:14" s="2" customFormat="1" ht="18" customHeight="1">
      <c r="B103" s="431" t="s">
        <v>96</v>
      </c>
      <c r="C103" s="432"/>
      <c r="D103" s="43">
        <f t="shared" ref="D103:I103" si="11">ROUND(D100*D101/100*D102/100,0)</f>
        <v>320</v>
      </c>
      <c r="E103" s="43">
        <f t="shared" si="11"/>
        <v>325</v>
      </c>
      <c r="F103" s="43">
        <f t="shared" si="11"/>
        <v>337</v>
      </c>
      <c r="G103" s="43">
        <f t="shared" si="11"/>
        <v>337</v>
      </c>
      <c r="H103" s="43">
        <f t="shared" si="11"/>
        <v>337</v>
      </c>
      <c r="I103" s="43">
        <f t="shared" si="11"/>
        <v>337</v>
      </c>
      <c r="J103" s="44"/>
    </row>
    <row r="104" spans="2:14" s="2" customFormat="1" ht="18" customHeight="1">
      <c r="B104" s="45"/>
      <c r="C104" s="45"/>
      <c r="D104" s="17"/>
      <c r="E104" s="17"/>
      <c r="F104" s="17"/>
      <c r="G104" s="17"/>
      <c r="H104" s="17"/>
      <c r="I104" s="31"/>
      <c r="J104" s="31"/>
    </row>
    <row r="105" spans="2:14" s="2" customFormat="1" ht="18" customHeight="1">
      <c r="B105" s="5" t="s">
        <v>465</v>
      </c>
      <c r="J105" s="3"/>
    </row>
    <row r="106" spans="2:14" s="2" customFormat="1" ht="18" customHeight="1">
      <c r="B106" s="2" t="s">
        <v>97</v>
      </c>
      <c r="I106" s="46"/>
    </row>
    <row r="107" spans="2:14" s="2" customFormat="1" ht="22.5" customHeight="1">
      <c r="B107" s="441" t="s">
        <v>2</v>
      </c>
      <c r="C107" s="412" t="s">
        <v>33</v>
      </c>
      <c r="D107" s="430" t="s">
        <v>85</v>
      </c>
      <c r="E107" s="430"/>
      <c r="F107" s="430"/>
      <c r="G107" s="430"/>
      <c r="H107" s="412" t="s">
        <v>477</v>
      </c>
      <c r="I107" s="412" t="s">
        <v>98</v>
      </c>
      <c r="J107" s="410" t="s">
        <v>99</v>
      </c>
    </row>
    <row r="108" spans="2:14" s="2" customFormat="1" ht="22.5" customHeight="1" thickBot="1">
      <c r="B108" s="442"/>
      <c r="C108" s="443"/>
      <c r="D108" s="85" t="s">
        <v>0</v>
      </c>
      <c r="E108" s="85" t="s">
        <v>22</v>
      </c>
      <c r="F108" s="85" t="s">
        <v>23</v>
      </c>
      <c r="G108" s="47" t="s">
        <v>79</v>
      </c>
      <c r="H108" s="413"/>
      <c r="I108" s="413"/>
      <c r="J108" s="411"/>
    </row>
    <row r="109" spans="2:14" s="2" customFormat="1" ht="18" customHeight="1" thickTop="1">
      <c r="B109" s="9">
        <f t="shared" ref="B109:B119" si="12">B6</f>
        <v>2003</v>
      </c>
      <c r="C109" s="77">
        <f>'[1]2.2과거급수실적'!B19</f>
        <v>96893</v>
      </c>
      <c r="D109" s="78">
        <f>SUM(E109:G109)</f>
        <v>31962</v>
      </c>
      <c r="E109" s="77">
        <f>ROUND('[1]2.2과거급수실적'!D19*1000/365,0)</f>
        <v>15496</v>
      </c>
      <c r="F109" s="77">
        <f>ROUND('[1]2.2과거급수실적'!E19*1000/365,0)</f>
        <v>10030</v>
      </c>
      <c r="G109" s="77">
        <f>ROUND(('[1]2.2과거급수실적'!F19+'[1]2.2과거급수실적'!G19)*1000/365,0)</f>
        <v>6436</v>
      </c>
      <c r="H109" s="78">
        <f>ROUND(D109/C109*1000,0)</f>
        <v>330</v>
      </c>
      <c r="I109" s="78">
        <f t="shared" ref="I109:I119" si="13">ROUND(E109/C109*1000,0)</f>
        <v>160</v>
      </c>
      <c r="J109" s="90">
        <f t="shared" ref="J109:J119" si="14">ROUND(F109/C109*1000,0)</f>
        <v>104</v>
      </c>
      <c r="N109" s="365"/>
    </row>
    <row r="110" spans="2:14" s="2" customFormat="1" ht="18" customHeight="1">
      <c r="B110" s="12">
        <f t="shared" si="12"/>
        <v>2004</v>
      </c>
      <c r="C110" s="77">
        <f>'[1]2.2과거급수실적'!B20</f>
        <v>96856</v>
      </c>
      <c r="D110" s="78">
        <f t="shared" ref="D110:D119" si="15">SUM(E110:G110)</f>
        <v>32271</v>
      </c>
      <c r="E110" s="77">
        <f>ROUND('[1]2.2과거급수실적'!D20*1000/365,0)</f>
        <v>15822</v>
      </c>
      <c r="F110" s="77">
        <f>ROUND('[1]2.2과거급수실적'!E20*1000/365,0)</f>
        <v>9874</v>
      </c>
      <c r="G110" s="77">
        <f>ROUND(('[1]2.2과거급수실적'!F20+'[1]2.2과거급수실적'!G20)*1000/365,0)</f>
        <v>6575</v>
      </c>
      <c r="H110" s="78">
        <f t="shared" ref="H110:H119" si="16">ROUND(D110/C110*1000,0)</f>
        <v>333</v>
      </c>
      <c r="I110" s="79">
        <f t="shared" si="13"/>
        <v>163</v>
      </c>
      <c r="J110" s="91">
        <f t="shared" si="14"/>
        <v>102</v>
      </c>
    </row>
    <row r="111" spans="2:14" s="2" customFormat="1" ht="18" customHeight="1">
      <c r="B111" s="12">
        <f t="shared" si="12"/>
        <v>2005</v>
      </c>
      <c r="C111" s="77">
        <f>'[1]2.2과거급수실적'!B21</f>
        <v>98235</v>
      </c>
      <c r="D111" s="78">
        <f t="shared" si="15"/>
        <v>32901</v>
      </c>
      <c r="E111" s="77">
        <f>ROUND('[1]2.2과거급수실적'!D21*1000/365,0)</f>
        <v>16134</v>
      </c>
      <c r="F111" s="77">
        <f>ROUND('[1]2.2과거급수실적'!E21*1000/365,0)</f>
        <v>10233</v>
      </c>
      <c r="G111" s="77">
        <f>ROUND(('[1]2.2과거급수실적'!F21+'[1]2.2과거급수실적'!G21)*1000/365,0)</f>
        <v>6534</v>
      </c>
      <c r="H111" s="78">
        <f t="shared" si="16"/>
        <v>335</v>
      </c>
      <c r="I111" s="79">
        <f t="shared" si="13"/>
        <v>164</v>
      </c>
      <c r="J111" s="91">
        <f t="shared" si="14"/>
        <v>104</v>
      </c>
    </row>
    <row r="112" spans="2:14" s="2" customFormat="1" ht="18" customHeight="1">
      <c r="B112" s="12">
        <f t="shared" si="12"/>
        <v>2006</v>
      </c>
      <c r="C112" s="77">
        <f>'[1]2.2과거급수실적'!B22</f>
        <v>100620</v>
      </c>
      <c r="D112" s="78">
        <f t="shared" si="15"/>
        <v>32640</v>
      </c>
      <c r="E112" s="77">
        <f>ROUND('[1]2.2과거급수실적'!D22*1000/365,0)</f>
        <v>16364</v>
      </c>
      <c r="F112" s="77">
        <f>ROUND('[1]2.2과거급수실적'!E22*1000/365,0)</f>
        <v>10312</v>
      </c>
      <c r="G112" s="77">
        <f>ROUND(('[1]2.2과거급수실적'!F22+'[1]2.2과거급수실적'!G22)*1000/365,0)</f>
        <v>5964</v>
      </c>
      <c r="H112" s="78">
        <f t="shared" si="16"/>
        <v>324</v>
      </c>
      <c r="I112" s="79">
        <f t="shared" si="13"/>
        <v>163</v>
      </c>
      <c r="J112" s="91">
        <f t="shared" si="14"/>
        <v>102</v>
      </c>
    </row>
    <row r="113" spans="2:10" s="2" customFormat="1" ht="18" customHeight="1">
      <c r="B113" s="12">
        <f t="shared" si="12"/>
        <v>2007</v>
      </c>
      <c r="C113" s="77">
        <f>'[1]2.2과거급수실적'!B23</f>
        <v>106156</v>
      </c>
      <c r="D113" s="78">
        <f t="shared" si="15"/>
        <v>33101</v>
      </c>
      <c r="E113" s="77">
        <f>ROUND('[1]2.2과거급수실적'!D23*1000/365,0)</f>
        <v>16726</v>
      </c>
      <c r="F113" s="77">
        <f>ROUND('[1]2.2과거급수실적'!E23*1000/365,0)</f>
        <v>10068</v>
      </c>
      <c r="G113" s="77">
        <f>ROUND(('[1]2.2과거급수실적'!F23+'[1]2.2과거급수실적'!G23)*1000/365,0)</f>
        <v>6307</v>
      </c>
      <c r="H113" s="78">
        <f t="shared" si="16"/>
        <v>312</v>
      </c>
      <c r="I113" s="79">
        <f t="shared" si="13"/>
        <v>158</v>
      </c>
      <c r="J113" s="91">
        <f t="shared" si="14"/>
        <v>95</v>
      </c>
    </row>
    <row r="114" spans="2:10" s="2" customFormat="1" ht="18" customHeight="1">
      <c r="B114" s="12">
        <f t="shared" si="12"/>
        <v>2008</v>
      </c>
      <c r="C114" s="77">
        <f>'[1]2.2과거급수실적'!B24</f>
        <v>106603</v>
      </c>
      <c r="D114" s="78">
        <f t="shared" si="15"/>
        <v>33842</v>
      </c>
      <c r="E114" s="77">
        <f>ROUND('[1]2.2과거급수실적'!D24*1000/365,0)</f>
        <v>17118</v>
      </c>
      <c r="F114" s="77">
        <f>ROUND('[1]2.2과거급수실적'!E24*1000/365,0)</f>
        <v>10277</v>
      </c>
      <c r="G114" s="77">
        <f>ROUND(('[1]2.2과거급수실적'!F24+'[1]2.2과거급수실적'!G24)*1000/365,0)</f>
        <v>6447</v>
      </c>
      <c r="H114" s="78">
        <f t="shared" si="16"/>
        <v>317</v>
      </c>
      <c r="I114" s="79">
        <f t="shared" si="13"/>
        <v>161</v>
      </c>
      <c r="J114" s="91">
        <f t="shared" si="14"/>
        <v>96</v>
      </c>
    </row>
    <row r="115" spans="2:10" s="2" customFormat="1" ht="18" customHeight="1">
      <c r="B115" s="12">
        <f t="shared" si="12"/>
        <v>2009</v>
      </c>
      <c r="C115" s="77">
        <f>'[1]2.2과거급수실적'!B25</f>
        <v>107493</v>
      </c>
      <c r="D115" s="78">
        <f t="shared" si="15"/>
        <v>33698</v>
      </c>
      <c r="E115" s="77">
        <f>ROUND('[1]2.2과거급수실적'!D25*1000/365,0)</f>
        <v>17112</v>
      </c>
      <c r="F115" s="77">
        <f>ROUND('[1]2.2과거급수실적'!E25*1000/365,0)</f>
        <v>10063</v>
      </c>
      <c r="G115" s="77">
        <f>ROUND(('[1]2.2과거급수실적'!F25+'[1]2.2과거급수실적'!G25)*1000/365,0)</f>
        <v>6523</v>
      </c>
      <c r="H115" s="78">
        <f t="shared" si="16"/>
        <v>313</v>
      </c>
      <c r="I115" s="79">
        <f t="shared" si="13"/>
        <v>159</v>
      </c>
      <c r="J115" s="91">
        <f t="shared" si="14"/>
        <v>94</v>
      </c>
    </row>
    <row r="116" spans="2:10" s="2" customFormat="1" ht="18" customHeight="1">
      <c r="B116" s="12">
        <f t="shared" si="12"/>
        <v>2010</v>
      </c>
      <c r="C116" s="77">
        <f>'[1]2.2과거급수실적'!B26</f>
        <v>108812</v>
      </c>
      <c r="D116" s="78">
        <f t="shared" si="15"/>
        <v>34965</v>
      </c>
      <c r="E116" s="77">
        <f>ROUND('[1]2.2과거급수실적'!D26*1000/365,0)</f>
        <v>17622</v>
      </c>
      <c r="F116" s="77">
        <f>ROUND('[1]2.2과거급수실적'!E26*1000/365,0)</f>
        <v>10225</v>
      </c>
      <c r="G116" s="77">
        <f>ROUND(('[1]2.2과거급수실적'!F26+'[1]2.2과거급수실적'!G26)*1000/365,0)</f>
        <v>7118</v>
      </c>
      <c r="H116" s="78">
        <f t="shared" si="16"/>
        <v>321</v>
      </c>
      <c r="I116" s="79">
        <f t="shared" si="13"/>
        <v>162</v>
      </c>
      <c r="J116" s="91">
        <f t="shared" si="14"/>
        <v>94</v>
      </c>
    </row>
    <row r="117" spans="2:10" s="2" customFormat="1" ht="18" customHeight="1">
      <c r="B117" s="12">
        <f t="shared" si="12"/>
        <v>2011</v>
      </c>
      <c r="C117" s="77">
        <f>'[1]2.2과거급수실적'!B27</f>
        <v>110104</v>
      </c>
      <c r="D117" s="78">
        <f t="shared" si="15"/>
        <v>35868</v>
      </c>
      <c r="E117" s="77">
        <f>ROUND('[1]2.2과거급수실적'!D27*1000/365,0)</f>
        <v>17778</v>
      </c>
      <c r="F117" s="77">
        <f>ROUND('[1]2.2과거급수실적'!E27*1000/365,0)</f>
        <v>10586</v>
      </c>
      <c r="G117" s="77">
        <f>ROUND(('[1]2.2과거급수실적'!F27+'[1]2.2과거급수실적'!G27)*1000/365,0)</f>
        <v>7504</v>
      </c>
      <c r="H117" s="78">
        <f t="shared" si="16"/>
        <v>326</v>
      </c>
      <c r="I117" s="79">
        <f t="shared" si="13"/>
        <v>161</v>
      </c>
      <c r="J117" s="91">
        <f t="shared" si="14"/>
        <v>96</v>
      </c>
    </row>
    <row r="118" spans="2:10" s="2" customFormat="1" ht="18" customHeight="1">
      <c r="B118" s="12">
        <f t="shared" si="12"/>
        <v>2012</v>
      </c>
      <c r="C118" s="77">
        <f>'[1]2.2과거급수실적'!B28</f>
        <v>111108</v>
      </c>
      <c r="D118" s="78">
        <f t="shared" si="15"/>
        <v>37354</v>
      </c>
      <c r="E118" s="77">
        <f>ROUND('[1]2.2과거급수실적'!D28*1000/365,0)</f>
        <v>17929</v>
      </c>
      <c r="F118" s="77">
        <f>ROUND('[1]2.2과거급수실적'!E28*1000/365,0)</f>
        <v>10932</v>
      </c>
      <c r="G118" s="77">
        <f>ROUND(('[1]2.2과거급수실적'!F28+'[1]2.2과거급수실적'!G28)*1000/365,0)</f>
        <v>8493</v>
      </c>
      <c r="H118" s="78">
        <f t="shared" si="16"/>
        <v>336</v>
      </c>
      <c r="I118" s="79">
        <f t="shared" si="13"/>
        <v>161</v>
      </c>
      <c r="J118" s="91">
        <f t="shared" si="14"/>
        <v>98</v>
      </c>
    </row>
    <row r="119" spans="2:10" s="2" customFormat="1" ht="18" customHeight="1">
      <c r="B119" s="15">
        <f t="shared" si="12"/>
        <v>2013</v>
      </c>
      <c r="C119" s="80">
        <f>'[1]2.2과거급수실적'!B29</f>
        <v>114590</v>
      </c>
      <c r="D119" s="81">
        <f t="shared" si="15"/>
        <v>41561</v>
      </c>
      <c r="E119" s="80">
        <f>ROUND('[1]2.2과거급수실적'!D29*1000/365,0)</f>
        <v>18630</v>
      </c>
      <c r="F119" s="80">
        <f>ROUND('[1]2.2과거급수실적'!E29*1000/365,0)</f>
        <v>11230</v>
      </c>
      <c r="G119" s="80">
        <f>ROUND(('[1]2.2과거급수실적'!F29+'[1]2.2과거급수실적'!G29)*1000/365,0)</f>
        <v>11701</v>
      </c>
      <c r="H119" s="81">
        <f t="shared" si="16"/>
        <v>363</v>
      </c>
      <c r="I119" s="82">
        <f t="shared" si="13"/>
        <v>163</v>
      </c>
      <c r="J119" s="92">
        <f t="shared" si="14"/>
        <v>98</v>
      </c>
    </row>
    <row r="120" spans="2:10" s="2" customFormat="1" ht="18" customHeight="1">
      <c r="B120" s="16" t="s">
        <v>67</v>
      </c>
      <c r="C120" s="17"/>
      <c r="D120" s="17"/>
      <c r="E120" s="18"/>
      <c r="F120" s="17"/>
      <c r="G120" s="17"/>
      <c r="H120" s="17"/>
      <c r="I120" s="19"/>
      <c r="J120" s="3"/>
    </row>
    <row r="121" spans="2:10" s="2" customFormat="1" ht="18" customHeight="1">
      <c r="B121" s="16"/>
      <c r="C121" s="17"/>
      <c r="D121" s="17"/>
      <c r="E121" s="18"/>
      <c r="F121" s="17"/>
      <c r="G121" s="17"/>
      <c r="H121" s="17"/>
      <c r="I121" s="19"/>
      <c r="J121" s="3"/>
    </row>
    <row r="122" spans="2:10" s="2" customFormat="1" ht="18" customHeight="1">
      <c r="B122" s="2" t="s">
        <v>457</v>
      </c>
      <c r="J122" s="3"/>
    </row>
    <row r="123" spans="2:10" s="2" customFormat="1" ht="18" customHeight="1">
      <c r="B123" s="2" t="s">
        <v>453</v>
      </c>
      <c r="J123" s="3"/>
    </row>
    <row r="124" spans="2:10" s="2" customFormat="1" ht="18" customHeight="1" thickBot="1">
      <c r="B124" s="381" t="s">
        <v>34</v>
      </c>
      <c r="C124" s="382"/>
      <c r="D124" s="21">
        <v>2013</v>
      </c>
      <c r="E124" s="21">
        <v>2015</v>
      </c>
      <c r="F124" s="21">
        <f>E124+5</f>
        <v>2020</v>
      </c>
      <c r="G124" s="21">
        <f>F124+5</f>
        <v>2025</v>
      </c>
      <c r="H124" s="21">
        <f>G124+5</f>
        <v>2030</v>
      </c>
      <c r="I124" s="21">
        <f>H124+5</f>
        <v>2035</v>
      </c>
      <c r="J124" s="86" t="s">
        <v>19</v>
      </c>
    </row>
    <row r="125" spans="2:10" s="2" customFormat="1" ht="18" customHeight="1" thickTop="1">
      <c r="B125" s="402" t="s">
        <v>3</v>
      </c>
      <c r="C125" s="397"/>
      <c r="D125" s="24">
        <f>'사용실적(10년)'!$C$14</f>
        <v>335</v>
      </c>
      <c r="E125" s="24">
        <f>'사용실적(10년)'!$C$17</f>
        <v>339</v>
      </c>
      <c r="F125" s="24">
        <f>'사용실적(10년)'!$C$22</f>
        <v>345</v>
      </c>
      <c r="G125" s="24">
        <f>'사용실적(10년)'!$C$27</f>
        <v>352</v>
      </c>
      <c r="H125" s="24">
        <f>'사용실적(10년)'!$C$32</f>
        <v>359</v>
      </c>
      <c r="I125" s="24">
        <f>'사용실적(10년)'!$C$37</f>
        <v>365</v>
      </c>
      <c r="J125" s="25"/>
    </row>
    <row r="126" spans="2:10" s="2" customFormat="1" ht="18" customHeight="1">
      <c r="B126" s="384" t="s">
        <v>4</v>
      </c>
      <c r="C126" s="389"/>
      <c r="D126" s="24">
        <f>'사용실적(10년)'!$D$14</f>
        <v>334</v>
      </c>
      <c r="E126" s="24">
        <f>'사용실적(10년)'!$D$17</f>
        <v>338</v>
      </c>
      <c r="F126" s="24">
        <f>'사용실적(10년)'!$D$22</f>
        <v>344</v>
      </c>
      <c r="G126" s="24">
        <f>'사용실적(10년)'!$D$27</f>
        <v>351</v>
      </c>
      <c r="H126" s="24">
        <f>'사용실적(10년)'!$D$32</f>
        <v>358</v>
      </c>
      <c r="I126" s="24">
        <f>'사용실적(10년)'!$D$37</f>
        <v>364</v>
      </c>
      <c r="J126" s="26"/>
    </row>
    <row r="127" spans="2:10" s="2" customFormat="1" ht="18" customHeight="1">
      <c r="B127" s="384" t="s">
        <v>449</v>
      </c>
      <c r="C127" s="389"/>
      <c r="D127" s="24">
        <f>'사용실적(10년)'!$E$14</f>
        <v>332</v>
      </c>
      <c r="E127" s="24">
        <f>'사용실적(10년)'!$E$17</f>
        <v>336</v>
      </c>
      <c r="F127" s="24">
        <f>'사용실적(10년)'!$E$22</f>
        <v>342</v>
      </c>
      <c r="G127" s="24">
        <f>'사용실적(10년)'!$E$27</f>
        <v>348</v>
      </c>
      <c r="H127" s="24">
        <f>'사용실적(10년)'!$E$32</f>
        <v>355</v>
      </c>
      <c r="I127" s="24">
        <f>'사용실적(10년)'!$E$37</f>
        <v>362</v>
      </c>
      <c r="J127" s="26"/>
    </row>
    <row r="128" spans="2:10" s="2" customFormat="1" ht="18" customHeight="1">
      <c r="B128" s="384" t="s">
        <v>450</v>
      </c>
      <c r="C128" s="389"/>
      <c r="D128" s="24">
        <f>'사용실적(10년)'!$E$14</f>
        <v>332</v>
      </c>
      <c r="E128" s="24">
        <f>'사용실적(10년)'!$E$17</f>
        <v>336</v>
      </c>
      <c r="F128" s="24">
        <f>'사용실적(10년)'!$E$22</f>
        <v>342</v>
      </c>
      <c r="G128" s="24">
        <f>'사용실적(10년)'!$E$27</f>
        <v>348</v>
      </c>
      <c r="H128" s="24">
        <f>'사용실적(10년)'!$E$32</f>
        <v>355</v>
      </c>
      <c r="I128" s="24">
        <f>'사용실적(10년)'!$E$37</f>
        <v>362</v>
      </c>
      <c r="J128" s="26"/>
    </row>
    <row r="129" spans="2:10" s="2" customFormat="1" ht="18" customHeight="1">
      <c r="B129" s="384" t="s">
        <v>451</v>
      </c>
      <c r="C129" s="389"/>
      <c r="D129" s="24">
        <f>'사용실적(10년)'!$F$14</f>
        <v>329</v>
      </c>
      <c r="E129" s="24">
        <f>'사용실적(10년)'!$F$17</f>
        <v>330</v>
      </c>
      <c r="F129" s="24">
        <f>'사용실적(10년)'!$F$22</f>
        <v>330</v>
      </c>
      <c r="G129" s="24">
        <f>'사용실적(10년)'!$F$27</f>
        <v>331</v>
      </c>
      <c r="H129" s="24">
        <f>'사용실적(10년)'!$F$32</f>
        <v>331</v>
      </c>
      <c r="I129" s="24">
        <f>'사용실적(10년)'!$F$37</f>
        <v>331</v>
      </c>
      <c r="J129" s="26"/>
    </row>
    <row r="130" spans="2:10" s="2" customFormat="1" ht="18" customHeight="1">
      <c r="B130" s="384" t="s">
        <v>452</v>
      </c>
      <c r="C130" s="389"/>
      <c r="D130" s="24">
        <f>'사용실적(10년)'!$G$14</f>
        <v>335</v>
      </c>
      <c r="E130" s="24">
        <f>'사용실적(10년)'!$G$17</f>
        <v>339</v>
      </c>
      <c r="F130" s="24">
        <f>'사용실적(10년)'!$G$22</f>
        <v>345</v>
      </c>
      <c r="G130" s="24">
        <f>'사용실적(10년)'!$G$27</f>
        <v>352</v>
      </c>
      <c r="H130" s="24">
        <f>'사용실적(10년)'!$G$32</f>
        <v>358</v>
      </c>
      <c r="I130" s="24">
        <f>'사용실적(10년)'!$G$37</f>
        <v>365</v>
      </c>
      <c r="J130" s="26"/>
    </row>
    <row r="131" spans="2:10" s="2" customFormat="1" ht="18" customHeight="1">
      <c r="B131" s="420" t="s">
        <v>35</v>
      </c>
      <c r="C131" s="421"/>
      <c r="D131" s="27">
        <f t="shared" ref="D131:I131" si="17">D129</f>
        <v>329</v>
      </c>
      <c r="E131" s="27">
        <f t="shared" si="17"/>
        <v>330</v>
      </c>
      <c r="F131" s="27">
        <f t="shared" si="17"/>
        <v>330</v>
      </c>
      <c r="G131" s="27">
        <f t="shared" si="17"/>
        <v>331</v>
      </c>
      <c r="H131" s="27">
        <f t="shared" si="17"/>
        <v>331</v>
      </c>
      <c r="I131" s="27">
        <f t="shared" si="17"/>
        <v>331</v>
      </c>
      <c r="J131" s="83" t="s">
        <v>493</v>
      </c>
    </row>
    <row r="132" spans="2:10" s="2" customFormat="1" ht="18" customHeight="1">
      <c r="B132" s="28"/>
      <c r="C132" s="28"/>
      <c r="D132" s="29"/>
      <c r="E132" s="29"/>
      <c r="F132" s="29"/>
      <c r="G132" s="29"/>
      <c r="H132" s="29"/>
      <c r="I132" s="30"/>
      <c r="J132" s="30"/>
    </row>
    <row r="133" spans="2:10" s="2" customFormat="1" ht="18" customHeight="1">
      <c r="B133" s="2" t="s">
        <v>454</v>
      </c>
      <c r="J133" s="3"/>
    </row>
    <row r="134" spans="2:10" s="2" customFormat="1" ht="18" customHeight="1" thickBot="1">
      <c r="B134" s="381" t="s">
        <v>34</v>
      </c>
      <c r="C134" s="382"/>
      <c r="D134" s="21">
        <v>2013</v>
      </c>
      <c r="E134" s="21">
        <v>2015</v>
      </c>
      <c r="F134" s="21">
        <f>E134+5</f>
        <v>2020</v>
      </c>
      <c r="G134" s="21">
        <f>F134+5</f>
        <v>2025</v>
      </c>
      <c r="H134" s="21">
        <f>G134+5</f>
        <v>2030</v>
      </c>
      <c r="I134" s="21">
        <f>H134+5</f>
        <v>2035</v>
      </c>
      <c r="J134" s="86" t="s">
        <v>19</v>
      </c>
    </row>
    <row r="135" spans="2:10" s="2" customFormat="1" ht="18" customHeight="1" thickTop="1">
      <c r="B135" s="402" t="s">
        <v>3</v>
      </c>
      <c r="C135" s="397"/>
      <c r="D135" s="24">
        <f>'사용실적(5년)'!$C$9</f>
        <v>351</v>
      </c>
      <c r="E135" s="24">
        <f>'사용실적(5년)'!$C$12</f>
        <v>377</v>
      </c>
      <c r="F135" s="24">
        <f>'사용실적(5년)'!$C$17</f>
        <v>421</v>
      </c>
      <c r="G135" s="24">
        <f>'사용실적(5년)'!$C$22</f>
        <v>464</v>
      </c>
      <c r="H135" s="24">
        <f>'사용실적(5년)'!$C$27</f>
        <v>507</v>
      </c>
      <c r="I135" s="24">
        <f>'사용실적(5년)'!$C$32</f>
        <v>551</v>
      </c>
      <c r="J135" s="25"/>
    </row>
    <row r="136" spans="2:10" s="2" customFormat="1" ht="18" customHeight="1">
      <c r="B136" s="384" t="s">
        <v>4</v>
      </c>
      <c r="C136" s="389"/>
      <c r="D136" s="24">
        <f>'사용실적(5년)'!$D$9</f>
        <v>351</v>
      </c>
      <c r="E136" s="24">
        <f>'사용실적(5년)'!$D$12</f>
        <v>379</v>
      </c>
      <c r="F136" s="24">
        <f>'사용실적(5년)'!$D$17</f>
        <v>432</v>
      </c>
      <c r="G136" s="24">
        <f>'사용실적(5년)'!$D$22</f>
        <v>491</v>
      </c>
      <c r="H136" s="24">
        <f>'사용실적(5년)'!$D$27</f>
        <v>559</v>
      </c>
      <c r="I136" s="24">
        <f>'사용실적(5년)'!$D$32</f>
        <v>636</v>
      </c>
      <c r="J136" s="26"/>
    </row>
    <row r="137" spans="2:10" s="2" customFormat="1" ht="18" customHeight="1">
      <c r="B137" s="384" t="s">
        <v>449</v>
      </c>
      <c r="C137" s="389"/>
      <c r="D137" s="24">
        <f>'사용실적(5년)'!$E$9</f>
        <v>351</v>
      </c>
      <c r="E137" s="24">
        <f>'사용실적(5년)'!$E$12</f>
        <v>379</v>
      </c>
      <c r="F137" s="24">
        <f>'사용실적(5년)'!$E$17</f>
        <v>432</v>
      </c>
      <c r="G137" s="24">
        <f>'사용실적(5년)'!$E$22</f>
        <v>493</v>
      </c>
      <c r="H137" s="24">
        <f>'사용실적(5년)'!$E$27</f>
        <v>563</v>
      </c>
      <c r="I137" s="24">
        <f>'사용실적(5년)'!$E$32</f>
        <v>644</v>
      </c>
      <c r="J137" s="26"/>
    </row>
    <row r="138" spans="2:10" s="2" customFormat="1" ht="18" customHeight="1">
      <c r="B138" s="384" t="s">
        <v>450</v>
      </c>
      <c r="C138" s="389"/>
      <c r="D138" s="24">
        <f>'사용실적(5년)'!$F$9</f>
        <v>344</v>
      </c>
      <c r="E138" s="24">
        <f>'사용실적(5년)'!$F$12</f>
        <v>352</v>
      </c>
      <c r="F138" s="24">
        <f>'사용실적(5년)'!$F$17</f>
        <v>362</v>
      </c>
      <c r="G138" s="24">
        <f>'사용실적(5년)'!$F$22</f>
        <v>369</v>
      </c>
      <c r="H138" s="24">
        <f>'사용실적(5년)'!$F$27</f>
        <v>375</v>
      </c>
      <c r="I138" s="24">
        <f>'사용실적(5년)'!$F$32</f>
        <v>379</v>
      </c>
      <c r="J138" s="26"/>
    </row>
    <row r="139" spans="2:10" s="2" customFormat="1" ht="18" customHeight="1">
      <c r="B139" s="384" t="s">
        <v>451</v>
      </c>
      <c r="C139" s="389"/>
      <c r="D139" s="24">
        <f>'사용실적(5년)'!$G$9</f>
        <v>351</v>
      </c>
      <c r="E139" s="24">
        <f>'사용실적(5년)'!$G$12</f>
        <v>377</v>
      </c>
      <c r="F139" s="24">
        <f>'사용실적(5년)'!$G$17</f>
        <v>420</v>
      </c>
      <c r="G139" s="24">
        <f>'사용실적(5년)'!$G$22</f>
        <v>460</v>
      </c>
      <c r="H139" s="24">
        <f>'사용실적(5년)'!$G$27</f>
        <v>498</v>
      </c>
      <c r="I139" s="24">
        <f>'사용실적(5년)'!$G$32</f>
        <v>532</v>
      </c>
      <c r="J139" s="26"/>
    </row>
    <row r="140" spans="2:10" s="2" customFormat="1" ht="18" customHeight="1">
      <c r="B140" s="384" t="s">
        <v>452</v>
      </c>
      <c r="C140" s="389"/>
      <c r="D140" s="24">
        <f>'사용실적(5년)'!$H$9</f>
        <v>351</v>
      </c>
      <c r="E140" s="24">
        <f>'사용실적(5년)'!$H$12</f>
        <v>375</v>
      </c>
      <c r="F140" s="24">
        <f>'사용실적(5년)'!$H$17</f>
        <v>412</v>
      </c>
      <c r="G140" s="24">
        <f>'사용실적(5년)'!$H$22</f>
        <v>444</v>
      </c>
      <c r="H140" s="24">
        <f>'사용실적(5년)'!$H$27</f>
        <v>473</v>
      </c>
      <c r="I140" s="24">
        <f>'사용실적(5년)'!$H$32</f>
        <v>499</v>
      </c>
      <c r="J140" s="26"/>
    </row>
    <row r="141" spans="2:10" s="2" customFormat="1" ht="18" customHeight="1">
      <c r="B141" s="420" t="s">
        <v>35</v>
      </c>
      <c r="C141" s="421"/>
      <c r="D141" s="27">
        <f t="shared" ref="D141:I141" si="18">D137</f>
        <v>351</v>
      </c>
      <c r="E141" s="27">
        <f t="shared" si="18"/>
        <v>379</v>
      </c>
      <c r="F141" s="27">
        <f t="shared" si="18"/>
        <v>432</v>
      </c>
      <c r="G141" s="27">
        <f t="shared" si="18"/>
        <v>493</v>
      </c>
      <c r="H141" s="27">
        <f t="shared" si="18"/>
        <v>563</v>
      </c>
      <c r="I141" s="27">
        <f t="shared" si="18"/>
        <v>644</v>
      </c>
      <c r="J141" s="83" t="s">
        <v>449</v>
      </c>
    </row>
    <row r="142" spans="2:10" s="2" customFormat="1" ht="18" customHeight="1">
      <c r="B142" s="28"/>
      <c r="C142" s="28"/>
      <c r="D142" s="31"/>
      <c r="E142" s="31"/>
      <c r="F142" s="31"/>
      <c r="G142" s="31"/>
      <c r="H142" s="31"/>
      <c r="I142" s="31"/>
      <c r="J142" s="3"/>
    </row>
    <row r="143" spans="2:10" s="2" customFormat="1" ht="18" customHeight="1">
      <c r="B143" s="2" t="s">
        <v>460</v>
      </c>
      <c r="J143" s="3"/>
    </row>
    <row r="144" spans="2:10" s="2" customFormat="1" ht="15.95" customHeight="1">
      <c r="B144" s="2" t="s">
        <v>494</v>
      </c>
      <c r="J144" s="3"/>
    </row>
    <row r="145" spans="2:10" s="2" customFormat="1" ht="15.95" customHeight="1">
      <c r="B145" s="2" t="s">
        <v>455</v>
      </c>
      <c r="J145" s="3"/>
    </row>
    <row r="146" spans="2:10" s="2" customFormat="1" ht="15.95" customHeight="1">
      <c r="B146" s="2" t="s">
        <v>456</v>
      </c>
      <c r="J146" s="3"/>
    </row>
    <row r="147" spans="2:10" s="2" customFormat="1" ht="15.95" customHeight="1">
      <c r="B147" s="2" t="s">
        <v>458</v>
      </c>
      <c r="J147" s="3"/>
    </row>
    <row r="148" spans="2:10" s="2" customFormat="1" ht="18" customHeight="1" thickBot="1">
      <c r="B148" s="381" t="s">
        <v>21</v>
      </c>
      <c r="C148" s="382"/>
      <c r="D148" s="21">
        <f>D134</f>
        <v>2013</v>
      </c>
      <c r="E148" s="21">
        <f>E134</f>
        <v>2015</v>
      </c>
      <c r="F148" s="21">
        <f>E148+5</f>
        <v>2020</v>
      </c>
      <c r="G148" s="21">
        <f>F148+5</f>
        <v>2025</v>
      </c>
      <c r="H148" s="21">
        <f>G148+5</f>
        <v>2030</v>
      </c>
      <c r="I148" s="21">
        <f>H148+5</f>
        <v>2035</v>
      </c>
      <c r="J148" s="49" t="s">
        <v>7</v>
      </c>
    </row>
    <row r="149" spans="2:10" s="2" customFormat="1" ht="18" customHeight="1" thickTop="1">
      <c r="B149" s="407" t="s">
        <v>43</v>
      </c>
      <c r="C149" s="408"/>
      <c r="D149" s="35">
        <f t="shared" ref="D149:I149" si="19">D131</f>
        <v>329</v>
      </c>
      <c r="E149" s="35">
        <f t="shared" si="19"/>
        <v>330</v>
      </c>
      <c r="F149" s="35">
        <f t="shared" si="19"/>
        <v>330</v>
      </c>
      <c r="G149" s="35">
        <f t="shared" si="19"/>
        <v>331</v>
      </c>
      <c r="H149" s="35">
        <f t="shared" si="19"/>
        <v>331</v>
      </c>
      <c r="I149" s="35">
        <f t="shared" si="19"/>
        <v>331</v>
      </c>
      <c r="J149" s="36"/>
    </row>
    <row r="150" spans="2:10" s="2" customFormat="1" ht="18" customHeight="1">
      <c r="B150" s="387" t="s">
        <v>44</v>
      </c>
      <c r="C150" s="388"/>
      <c r="D150" s="37">
        <f t="shared" ref="D150:I150" si="20">D141</f>
        <v>351</v>
      </c>
      <c r="E150" s="37">
        <f t="shared" si="20"/>
        <v>379</v>
      </c>
      <c r="F150" s="37">
        <f t="shared" si="20"/>
        <v>432</v>
      </c>
      <c r="G150" s="37">
        <f t="shared" si="20"/>
        <v>493</v>
      </c>
      <c r="H150" s="37">
        <f t="shared" si="20"/>
        <v>563</v>
      </c>
      <c r="I150" s="37">
        <f t="shared" si="20"/>
        <v>644</v>
      </c>
      <c r="J150" s="38"/>
    </row>
    <row r="151" spans="2:10" s="2" customFormat="1" ht="18" customHeight="1">
      <c r="B151" s="420" t="s">
        <v>42</v>
      </c>
      <c r="C151" s="421"/>
      <c r="D151" s="27">
        <f>D149</f>
        <v>329</v>
      </c>
      <c r="E151" s="27">
        <f>D151</f>
        <v>329</v>
      </c>
      <c r="F151" s="27">
        <f>+E151</f>
        <v>329</v>
      </c>
      <c r="G151" s="27">
        <f>+F151</f>
        <v>329</v>
      </c>
      <c r="H151" s="27">
        <f>+G151</f>
        <v>329</v>
      </c>
      <c r="I151" s="27">
        <f>+H151</f>
        <v>329</v>
      </c>
      <c r="J151" s="39"/>
    </row>
    <row r="152" spans="2:10" s="2" customFormat="1" ht="18" customHeight="1">
      <c r="B152" s="40"/>
      <c r="C152" s="40"/>
      <c r="D152" s="41"/>
      <c r="E152" s="41"/>
      <c r="F152" s="41"/>
      <c r="G152" s="41"/>
      <c r="H152" s="41"/>
      <c r="I152" s="42"/>
      <c r="J152" s="42"/>
    </row>
    <row r="153" spans="2:10" s="2" customFormat="1" ht="18" customHeight="1">
      <c r="B153" s="2" t="s">
        <v>459</v>
      </c>
      <c r="J153" s="3"/>
    </row>
    <row r="154" spans="2:10" s="2" customFormat="1" ht="18" customHeight="1" thickBot="1">
      <c r="B154" s="381" t="s">
        <v>21</v>
      </c>
      <c r="C154" s="382"/>
      <c r="D154" s="21">
        <v>2013</v>
      </c>
      <c r="E154" s="21">
        <v>2015</v>
      </c>
      <c r="F154" s="21">
        <v>2020</v>
      </c>
      <c r="G154" s="21">
        <v>2025</v>
      </c>
      <c r="H154" s="21">
        <v>2030</v>
      </c>
      <c r="I154" s="21">
        <v>2035</v>
      </c>
      <c r="J154" s="49" t="s">
        <v>7</v>
      </c>
    </row>
    <row r="155" spans="2:10" s="2" customFormat="1" ht="18" customHeight="1" thickTop="1">
      <c r="B155" s="407" t="s">
        <v>463</v>
      </c>
      <c r="C155" s="408"/>
      <c r="D155" s="35">
        <f t="shared" ref="D155:I155" si="21">D151</f>
        <v>329</v>
      </c>
      <c r="E155" s="35">
        <f t="shared" si="21"/>
        <v>329</v>
      </c>
      <c r="F155" s="35">
        <f t="shared" si="21"/>
        <v>329</v>
      </c>
      <c r="G155" s="35">
        <f t="shared" si="21"/>
        <v>329</v>
      </c>
      <c r="H155" s="35">
        <f t="shared" si="21"/>
        <v>329</v>
      </c>
      <c r="I155" s="35">
        <f t="shared" si="21"/>
        <v>329</v>
      </c>
      <c r="J155" s="36"/>
    </row>
    <row r="156" spans="2:10" s="2" customFormat="1" ht="18" customHeight="1">
      <c r="B156" s="387" t="s">
        <v>95</v>
      </c>
      <c r="C156" s="388"/>
      <c r="D156" s="55">
        <f t="shared" ref="D156:I156" si="22">$E$96*100</f>
        <v>90</v>
      </c>
      <c r="E156" s="55">
        <f t="shared" si="22"/>
        <v>90</v>
      </c>
      <c r="F156" s="55">
        <f t="shared" si="22"/>
        <v>90</v>
      </c>
      <c r="G156" s="55">
        <f t="shared" si="22"/>
        <v>90</v>
      </c>
      <c r="H156" s="55">
        <f t="shared" si="22"/>
        <v>90</v>
      </c>
      <c r="I156" s="55">
        <f t="shared" si="22"/>
        <v>90</v>
      </c>
      <c r="J156" s="38"/>
    </row>
    <row r="157" spans="2:10" s="2" customFormat="1" ht="18" customHeight="1">
      <c r="B157" s="431" t="s">
        <v>96</v>
      </c>
      <c r="C157" s="432"/>
      <c r="D157" s="43">
        <f t="shared" ref="D157:I157" si="23">ROUND(D155*D156/100,0)</f>
        <v>296</v>
      </c>
      <c r="E157" s="43">
        <f t="shared" si="23"/>
        <v>296</v>
      </c>
      <c r="F157" s="43">
        <f t="shared" si="23"/>
        <v>296</v>
      </c>
      <c r="G157" s="43">
        <f t="shared" si="23"/>
        <v>296</v>
      </c>
      <c r="H157" s="43">
        <f t="shared" si="23"/>
        <v>296</v>
      </c>
      <c r="I157" s="43">
        <f t="shared" si="23"/>
        <v>296</v>
      </c>
      <c r="J157" s="44"/>
    </row>
    <row r="158" spans="2:10" s="2" customFormat="1" ht="18" customHeight="1">
      <c r="B158" s="45"/>
      <c r="C158" s="45"/>
      <c r="D158" s="17"/>
      <c r="E158" s="17"/>
      <c r="F158" s="17"/>
      <c r="G158" s="17"/>
      <c r="H158" s="17"/>
      <c r="I158" s="31"/>
      <c r="J158" s="31"/>
    </row>
    <row r="159" spans="2:10" s="2" customFormat="1" ht="18" customHeight="1">
      <c r="B159" s="5" t="s">
        <v>466</v>
      </c>
      <c r="J159" s="3"/>
    </row>
    <row r="160" spans="2:10" s="2" customFormat="1" ht="20.100000000000001" customHeight="1">
      <c r="B160" s="2" t="s">
        <v>467</v>
      </c>
      <c r="J160" s="3"/>
    </row>
    <row r="161" spans="2:10" s="2" customFormat="1" ht="20.100000000000001" customHeight="1" thickBot="1">
      <c r="B161" s="381" t="s">
        <v>21</v>
      </c>
      <c r="C161" s="382"/>
      <c r="D161" s="21">
        <v>2013</v>
      </c>
      <c r="E161" s="21">
        <v>2015</v>
      </c>
      <c r="F161" s="21">
        <v>2020</v>
      </c>
      <c r="G161" s="21">
        <v>2025</v>
      </c>
      <c r="H161" s="21">
        <v>2030</v>
      </c>
      <c r="I161" s="21">
        <v>2035</v>
      </c>
      <c r="J161" s="49" t="s">
        <v>7</v>
      </c>
    </row>
    <row r="162" spans="2:10" s="2" customFormat="1" ht="20.100000000000001" customHeight="1" thickTop="1">
      <c r="B162" s="407" t="s">
        <v>468</v>
      </c>
      <c r="C162" s="23" t="s">
        <v>469</v>
      </c>
      <c r="D162" s="369">
        <v>330</v>
      </c>
      <c r="E162" s="369">
        <v>330</v>
      </c>
      <c r="F162" s="369">
        <v>330</v>
      </c>
      <c r="G162" s="369">
        <v>330</v>
      </c>
      <c r="H162" s="369">
        <v>0</v>
      </c>
      <c r="I162" s="369">
        <v>0</v>
      </c>
      <c r="J162" s="66"/>
    </row>
    <row r="163" spans="2:10" s="2" customFormat="1" ht="20.100000000000001" customHeight="1">
      <c r="B163" s="384"/>
      <c r="C163" s="337" t="s">
        <v>470</v>
      </c>
      <c r="D163" s="370">
        <v>300</v>
      </c>
      <c r="E163" s="370">
        <v>300</v>
      </c>
      <c r="F163" s="370">
        <v>300</v>
      </c>
      <c r="G163" s="370">
        <v>300</v>
      </c>
      <c r="H163" s="370">
        <v>0</v>
      </c>
      <c r="I163" s="370">
        <v>0</v>
      </c>
      <c r="J163" s="67"/>
    </row>
    <row r="164" spans="2:10" s="2" customFormat="1" ht="20.100000000000001" customHeight="1">
      <c r="B164" s="384"/>
      <c r="C164" s="338" t="s">
        <v>471</v>
      </c>
      <c r="D164" s="370">
        <v>260</v>
      </c>
      <c r="E164" s="370">
        <v>260</v>
      </c>
      <c r="F164" s="370">
        <v>260</v>
      </c>
      <c r="G164" s="370">
        <v>260</v>
      </c>
      <c r="H164" s="370">
        <v>0</v>
      </c>
      <c r="I164" s="370">
        <v>0</v>
      </c>
      <c r="J164" s="67"/>
    </row>
    <row r="165" spans="2:10" s="2" customFormat="1" ht="20.100000000000001" customHeight="1">
      <c r="B165" s="444" t="s">
        <v>472</v>
      </c>
      <c r="C165" s="445"/>
      <c r="D165" s="370">
        <v>376</v>
      </c>
      <c r="E165" s="370">
        <v>380</v>
      </c>
      <c r="F165" s="370">
        <v>385</v>
      </c>
      <c r="G165" s="370">
        <v>411</v>
      </c>
      <c r="H165" s="370">
        <v>0</v>
      </c>
      <c r="I165" s="370">
        <v>0</v>
      </c>
      <c r="J165" s="67"/>
    </row>
    <row r="166" spans="2:10" s="2" customFormat="1" ht="20.100000000000001" customHeight="1">
      <c r="B166" s="384" t="s">
        <v>473</v>
      </c>
      <c r="C166" s="389"/>
      <c r="D166" s="370">
        <v>376</v>
      </c>
      <c r="E166" s="370">
        <v>380</v>
      </c>
      <c r="F166" s="370">
        <v>385</v>
      </c>
      <c r="G166" s="370">
        <v>411</v>
      </c>
      <c r="H166" s="370">
        <v>0</v>
      </c>
      <c r="I166" s="370">
        <v>0</v>
      </c>
      <c r="J166" s="67"/>
    </row>
    <row r="167" spans="2:10" s="2" customFormat="1" ht="20.100000000000001" customHeight="1">
      <c r="B167" s="448" t="s">
        <v>474</v>
      </c>
      <c r="C167" s="449"/>
      <c r="D167" s="370">
        <v>327</v>
      </c>
      <c r="E167" s="370">
        <v>380</v>
      </c>
      <c r="F167" s="370">
        <v>385</v>
      </c>
      <c r="G167" s="370">
        <v>0</v>
      </c>
      <c r="H167" s="370">
        <v>0</v>
      </c>
      <c r="I167" s="370">
        <v>0</v>
      </c>
      <c r="J167" s="67"/>
    </row>
    <row r="168" spans="2:10" s="2" customFormat="1" ht="20.100000000000001" customHeight="1">
      <c r="B168" s="420" t="s">
        <v>42</v>
      </c>
      <c r="C168" s="421"/>
      <c r="D168" s="371">
        <f>D165</f>
        <v>376</v>
      </c>
      <c r="E168" s="371">
        <f>E165</f>
        <v>380</v>
      </c>
      <c r="F168" s="371">
        <f>F165</f>
        <v>385</v>
      </c>
      <c r="G168" s="371">
        <f>G165</f>
        <v>411</v>
      </c>
      <c r="H168" s="371">
        <f>G168</f>
        <v>411</v>
      </c>
      <c r="I168" s="371">
        <f>H168</f>
        <v>411</v>
      </c>
      <c r="J168" s="339"/>
    </row>
    <row r="169" spans="2:10" s="2" customFormat="1" ht="20.100000000000001" customHeight="1">
      <c r="B169" s="28"/>
      <c r="C169" s="28"/>
      <c r="D169" s="28"/>
      <c r="E169" s="71"/>
      <c r="F169" s="71"/>
      <c r="G169" s="71"/>
      <c r="H169" s="28"/>
      <c r="I169" s="28"/>
      <c r="J169" s="3"/>
    </row>
    <row r="170" spans="2:10" s="2" customFormat="1" ht="20.100000000000001" customHeight="1">
      <c r="B170" s="2" t="s">
        <v>475</v>
      </c>
      <c r="J170" s="3"/>
    </row>
    <row r="171" spans="2:10" s="2" customFormat="1" ht="18" customHeight="1" thickBot="1">
      <c r="B171" s="381" t="s">
        <v>21</v>
      </c>
      <c r="C171" s="382"/>
      <c r="D171" s="21">
        <v>2013</v>
      </c>
      <c r="E171" s="21">
        <v>2015</v>
      </c>
      <c r="F171" s="21">
        <v>2020</v>
      </c>
      <c r="G171" s="21">
        <v>2025</v>
      </c>
      <c r="H171" s="21">
        <v>2030</v>
      </c>
      <c r="I171" s="21">
        <v>2035</v>
      </c>
      <c r="J171" s="49" t="s">
        <v>7</v>
      </c>
    </row>
    <row r="172" spans="2:10" s="2" customFormat="1" ht="18" customHeight="1" thickTop="1">
      <c r="B172" s="407" t="s">
        <v>476</v>
      </c>
      <c r="C172" s="408"/>
      <c r="D172" s="35">
        <f t="shared" ref="D172:I172" si="24">D168</f>
        <v>376</v>
      </c>
      <c r="E172" s="35">
        <f t="shared" si="24"/>
        <v>380</v>
      </c>
      <c r="F172" s="35">
        <f t="shared" si="24"/>
        <v>385</v>
      </c>
      <c r="G172" s="35">
        <f t="shared" si="24"/>
        <v>411</v>
      </c>
      <c r="H172" s="35">
        <f t="shared" si="24"/>
        <v>411</v>
      </c>
      <c r="I172" s="35">
        <f t="shared" si="24"/>
        <v>411</v>
      </c>
      <c r="J172" s="36"/>
    </row>
    <row r="173" spans="2:10" s="2" customFormat="1" ht="18" customHeight="1">
      <c r="B173" s="387" t="s">
        <v>94</v>
      </c>
      <c r="C173" s="388"/>
      <c r="D173" s="55">
        <f t="shared" ref="D173:I173" si="25">D86</f>
        <v>83.6</v>
      </c>
      <c r="E173" s="55">
        <f t="shared" si="25"/>
        <v>85</v>
      </c>
      <c r="F173" s="55">
        <f t="shared" si="25"/>
        <v>88</v>
      </c>
      <c r="G173" s="55">
        <f t="shared" si="25"/>
        <v>88</v>
      </c>
      <c r="H173" s="55">
        <f t="shared" si="25"/>
        <v>88</v>
      </c>
      <c r="I173" s="55">
        <f t="shared" si="25"/>
        <v>88</v>
      </c>
      <c r="J173" s="38"/>
    </row>
    <row r="174" spans="2:10" s="2" customFormat="1" ht="18" customHeight="1">
      <c r="B174" s="387" t="s">
        <v>95</v>
      </c>
      <c r="C174" s="388"/>
      <c r="D174" s="55">
        <f t="shared" ref="D174:I174" si="26">$E$96*100</f>
        <v>90</v>
      </c>
      <c r="E174" s="55">
        <f t="shared" si="26"/>
        <v>90</v>
      </c>
      <c r="F174" s="55">
        <f t="shared" si="26"/>
        <v>90</v>
      </c>
      <c r="G174" s="55">
        <f t="shared" si="26"/>
        <v>90</v>
      </c>
      <c r="H174" s="55">
        <f t="shared" si="26"/>
        <v>90</v>
      </c>
      <c r="I174" s="55">
        <f t="shared" si="26"/>
        <v>90</v>
      </c>
      <c r="J174" s="38"/>
    </row>
    <row r="175" spans="2:10" s="2" customFormat="1" ht="18" customHeight="1">
      <c r="B175" s="431" t="s">
        <v>96</v>
      </c>
      <c r="C175" s="432"/>
      <c r="D175" s="43">
        <f t="shared" ref="D175:I175" si="27">ROUND(D172*D173/100*D174/100,0)</f>
        <v>283</v>
      </c>
      <c r="E175" s="43">
        <f t="shared" si="27"/>
        <v>291</v>
      </c>
      <c r="F175" s="43">
        <f t="shared" si="27"/>
        <v>305</v>
      </c>
      <c r="G175" s="43">
        <f t="shared" si="27"/>
        <v>326</v>
      </c>
      <c r="H175" s="43">
        <f t="shared" si="27"/>
        <v>326</v>
      </c>
      <c r="I175" s="43">
        <f t="shared" si="27"/>
        <v>326</v>
      </c>
      <c r="J175" s="44"/>
    </row>
    <row r="176" spans="2:10" s="2" customFormat="1" ht="18" customHeight="1">
      <c r="B176" s="45"/>
      <c r="C176" s="45"/>
      <c r="D176" s="17"/>
      <c r="E176" s="17"/>
      <c r="F176" s="17"/>
      <c r="G176" s="17"/>
      <c r="H176" s="17"/>
      <c r="I176" s="17"/>
      <c r="J176" s="32"/>
    </row>
    <row r="177" spans="1:10" s="2" customFormat="1" ht="15" customHeight="1">
      <c r="B177" s="4" t="s">
        <v>478</v>
      </c>
      <c r="J177" s="46"/>
    </row>
    <row r="178" spans="1:10" s="2" customFormat="1" ht="20.100000000000001" customHeight="1">
      <c r="A178" s="48"/>
      <c r="B178" s="48" t="s">
        <v>483</v>
      </c>
      <c r="C178" s="48"/>
      <c r="D178" s="48"/>
      <c r="E178" s="48"/>
      <c r="F178" s="48"/>
      <c r="G178" s="48"/>
      <c r="H178" s="48"/>
      <c r="I178" s="48"/>
      <c r="J178" s="32"/>
    </row>
    <row r="179" spans="1:10" s="2" customFormat="1" ht="15" customHeight="1">
      <c r="B179" s="4"/>
      <c r="J179" s="46" t="s">
        <v>32</v>
      </c>
    </row>
    <row r="180" spans="1:10" s="2" customFormat="1" ht="20.100000000000001" customHeight="1" thickBot="1">
      <c r="B180" s="392" t="s">
        <v>24</v>
      </c>
      <c r="C180" s="393"/>
      <c r="D180" s="21">
        <v>2013</v>
      </c>
      <c r="E180" s="21">
        <v>2015</v>
      </c>
      <c r="F180" s="21">
        <v>2020</v>
      </c>
      <c r="G180" s="21">
        <v>2025</v>
      </c>
      <c r="H180" s="21">
        <v>2030</v>
      </c>
      <c r="I180" s="21">
        <v>2035</v>
      </c>
      <c r="J180" s="22" t="s">
        <v>5</v>
      </c>
    </row>
    <row r="181" spans="1:10" s="2" customFormat="1" ht="20.100000000000001" customHeight="1" thickTop="1">
      <c r="B181" s="439" t="s">
        <v>479</v>
      </c>
      <c r="C181" s="440"/>
      <c r="D181" s="10">
        <f t="shared" ref="D181:I181" si="28">D103</f>
        <v>320</v>
      </c>
      <c r="E181" s="10">
        <f t="shared" si="28"/>
        <v>325</v>
      </c>
      <c r="F181" s="10">
        <f t="shared" si="28"/>
        <v>337</v>
      </c>
      <c r="G181" s="10">
        <f t="shared" si="28"/>
        <v>337</v>
      </c>
      <c r="H181" s="10">
        <f t="shared" si="28"/>
        <v>337</v>
      </c>
      <c r="I181" s="10">
        <f t="shared" si="28"/>
        <v>337</v>
      </c>
      <c r="J181" s="11"/>
    </row>
    <row r="182" spans="1:10" s="2" customFormat="1" ht="20.100000000000001" customHeight="1">
      <c r="B182" s="390" t="s">
        <v>480</v>
      </c>
      <c r="C182" s="391"/>
      <c r="D182" s="13">
        <f t="shared" ref="D182:I182" si="29">D157</f>
        <v>296</v>
      </c>
      <c r="E182" s="13">
        <f t="shared" si="29"/>
        <v>296</v>
      </c>
      <c r="F182" s="13">
        <f t="shared" si="29"/>
        <v>296</v>
      </c>
      <c r="G182" s="13">
        <f t="shared" si="29"/>
        <v>296</v>
      </c>
      <c r="H182" s="13">
        <f t="shared" si="29"/>
        <v>296</v>
      </c>
      <c r="I182" s="13">
        <f t="shared" si="29"/>
        <v>296</v>
      </c>
      <c r="J182" s="14"/>
    </row>
    <row r="183" spans="1:10" s="2" customFormat="1" ht="20.100000000000001" customHeight="1">
      <c r="B183" s="390" t="s">
        <v>481</v>
      </c>
      <c r="C183" s="391"/>
      <c r="D183" s="13">
        <f t="shared" ref="D183:I183" si="30">D175</f>
        <v>283</v>
      </c>
      <c r="E183" s="13">
        <f t="shared" si="30"/>
        <v>291</v>
      </c>
      <c r="F183" s="13">
        <f t="shared" si="30"/>
        <v>305</v>
      </c>
      <c r="G183" s="13">
        <f t="shared" si="30"/>
        <v>326</v>
      </c>
      <c r="H183" s="13">
        <f t="shared" si="30"/>
        <v>326</v>
      </c>
      <c r="I183" s="13">
        <f t="shared" si="30"/>
        <v>326</v>
      </c>
      <c r="J183" s="14"/>
    </row>
    <row r="184" spans="1:10" s="2" customFormat="1" ht="20.100000000000001" customHeight="1">
      <c r="B184" s="450" t="s">
        <v>482</v>
      </c>
      <c r="C184" s="451"/>
      <c r="D184" s="372">
        <f t="shared" ref="D184:I184" si="31">D182</f>
        <v>296</v>
      </c>
      <c r="E184" s="372">
        <f t="shared" si="31"/>
        <v>296</v>
      </c>
      <c r="F184" s="372">
        <f t="shared" si="31"/>
        <v>296</v>
      </c>
      <c r="G184" s="372">
        <f t="shared" si="31"/>
        <v>296</v>
      </c>
      <c r="H184" s="372">
        <f t="shared" si="31"/>
        <v>296</v>
      </c>
      <c r="I184" s="372">
        <f t="shared" si="31"/>
        <v>296</v>
      </c>
      <c r="J184" s="373"/>
    </row>
    <row r="185" spans="1:10" s="2" customFormat="1" ht="20.100000000000001" customHeight="1">
      <c r="B185" s="16"/>
      <c r="C185" s="28"/>
      <c r="D185" s="64"/>
      <c r="E185" s="64"/>
      <c r="F185" s="64"/>
      <c r="G185" s="64"/>
      <c r="H185" s="28"/>
      <c r="I185" s="65"/>
      <c r="J185" s="3"/>
    </row>
    <row r="186" spans="1:10" s="2" customFormat="1" ht="20.100000000000001" customHeight="1">
      <c r="A186" s="48"/>
      <c r="B186" s="48" t="s">
        <v>484</v>
      </c>
      <c r="C186" s="48"/>
      <c r="D186" s="48"/>
      <c r="E186" s="48"/>
      <c r="F186" s="48"/>
      <c r="G186" s="48"/>
      <c r="H186" s="48"/>
      <c r="I186" s="48"/>
      <c r="J186" s="32"/>
    </row>
    <row r="187" spans="1:10" s="2" customFormat="1" ht="20.100000000000001" customHeight="1" thickBot="1">
      <c r="A187" s="48"/>
      <c r="B187" s="392" t="s">
        <v>31</v>
      </c>
      <c r="C187" s="393"/>
      <c r="D187" s="21">
        <v>2013</v>
      </c>
      <c r="E187" s="21">
        <f>F187-5</f>
        <v>2015</v>
      </c>
      <c r="F187" s="21">
        <f>G187-5</f>
        <v>2020</v>
      </c>
      <c r="G187" s="21">
        <f>H187-5</f>
        <v>2025</v>
      </c>
      <c r="H187" s="21">
        <v>2030</v>
      </c>
      <c r="I187" s="21">
        <v>2035</v>
      </c>
      <c r="J187" s="72" t="s">
        <v>41</v>
      </c>
    </row>
    <row r="188" spans="1:10" s="2" customFormat="1" ht="20.100000000000001" customHeight="1" thickTop="1">
      <c r="A188" s="48"/>
      <c r="B188" s="446" t="s">
        <v>46</v>
      </c>
      <c r="C188" s="447"/>
      <c r="D188" s="374">
        <f t="shared" ref="D188:I188" si="32">ROUND(D184/0.8,0)</f>
        <v>370</v>
      </c>
      <c r="E188" s="374">
        <f t="shared" si="32"/>
        <v>370</v>
      </c>
      <c r="F188" s="374">
        <f t="shared" si="32"/>
        <v>370</v>
      </c>
      <c r="G188" s="374">
        <f t="shared" si="32"/>
        <v>370</v>
      </c>
      <c r="H188" s="374">
        <f t="shared" si="32"/>
        <v>370</v>
      </c>
      <c r="I188" s="374">
        <f t="shared" si="32"/>
        <v>370</v>
      </c>
      <c r="J188" s="375"/>
    </row>
    <row r="189" spans="1:10" s="2" customFormat="1" ht="20.100000000000001" customHeight="1">
      <c r="A189" s="48"/>
      <c r="B189" s="28"/>
      <c r="C189" s="28"/>
      <c r="D189" s="28"/>
      <c r="E189" s="68"/>
      <c r="F189" s="68"/>
      <c r="G189" s="68"/>
      <c r="H189" s="68"/>
      <c r="I189" s="68"/>
      <c r="J189" s="32"/>
    </row>
    <row r="190" spans="1:10" s="2" customFormat="1" ht="20.100000000000001" customHeight="1">
      <c r="A190" s="48"/>
      <c r="B190" s="48" t="s">
        <v>489</v>
      </c>
      <c r="C190" s="28"/>
      <c r="D190" s="28"/>
      <c r="E190" s="68"/>
      <c r="F190" s="68"/>
      <c r="G190" s="68"/>
      <c r="H190" s="68"/>
      <c r="I190" s="68"/>
      <c r="J190" s="32"/>
    </row>
    <row r="191" spans="1:10" s="2" customFormat="1" ht="18" customHeight="1" thickBot="1">
      <c r="A191" s="73"/>
      <c r="B191" s="381" t="s">
        <v>24</v>
      </c>
      <c r="C191" s="382"/>
      <c r="D191" s="21">
        <v>2013</v>
      </c>
      <c r="E191" s="21">
        <v>2015</v>
      </c>
      <c r="F191" s="21">
        <v>2020</v>
      </c>
      <c r="G191" s="21">
        <v>2025</v>
      </c>
      <c r="H191" s="21">
        <v>2030</v>
      </c>
      <c r="I191" s="21">
        <v>2035</v>
      </c>
      <c r="J191" s="346" t="s">
        <v>5</v>
      </c>
    </row>
    <row r="192" spans="1:10" s="2" customFormat="1" ht="18" customHeight="1" thickTop="1">
      <c r="A192" s="73"/>
      <c r="B192" s="383" t="s">
        <v>487</v>
      </c>
      <c r="C192" s="347" t="s">
        <v>485</v>
      </c>
      <c r="D192" s="348">
        <v>250</v>
      </c>
      <c r="E192" s="348">
        <v>250</v>
      </c>
      <c r="F192" s="348">
        <v>250</v>
      </c>
      <c r="G192" s="348">
        <v>250</v>
      </c>
      <c r="H192" s="348"/>
      <c r="I192" s="348"/>
      <c r="J192" s="349"/>
    </row>
    <row r="193" spans="1:10" s="2" customFormat="1" ht="18" customHeight="1">
      <c r="A193" s="73"/>
      <c r="B193" s="384"/>
      <c r="C193" s="345" t="s">
        <v>486</v>
      </c>
      <c r="D193" s="350">
        <f>ROUND(D192/0.8,0)</f>
        <v>313</v>
      </c>
      <c r="E193" s="13">
        <f>ROUND(E192/0.8,0)</f>
        <v>313</v>
      </c>
      <c r="F193" s="13">
        <f>ROUND(F192/0.8,0)</f>
        <v>313</v>
      </c>
      <c r="G193" s="13">
        <f>ROUND(G192/0.8,0)</f>
        <v>313</v>
      </c>
      <c r="H193" s="13"/>
      <c r="I193" s="13"/>
      <c r="J193" s="14"/>
    </row>
    <row r="194" spans="1:10" s="2" customFormat="1" ht="18" customHeight="1">
      <c r="A194" s="73"/>
      <c r="B194" s="385" t="s">
        <v>488</v>
      </c>
      <c r="C194" s="376" t="s">
        <v>485</v>
      </c>
      <c r="D194" s="377">
        <f t="shared" ref="D194:I194" si="33">D184</f>
        <v>296</v>
      </c>
      <c r="E194" s="377">
        <f t="shared" si="33"/>
        <v>296</v>
      </c>
      <c r="F194" s="377">
        <f t="shared" si="33"/>
        <v>296</v>
      </c>
      <c r="G194" s="377">
        <f t="shared" si="33"/>
        <v>296</v>
      </c>
      <c r="H194" s="377">
        <f t="shared" si="33"/>
        <v>296</v>
      </c>
      <c r="I194" s="377">
        <f t="shared" si="33"/>
        <v>296</v>
      </c>
      <c r="J194" s="378"/>
    </row>
    <row r="195" spans="1:10" s="2" customFormat="1" ht="18" customHeight="1">
      <c r="A195" s="73"/>
      <c r="B195" s="386"/>
      <c r="C195" s="379" t="s">
        <v>486</v>
      </c>
      <c r="D195" s="380">
        <f t="shared" ref="D195:I195" si="34">D188</f>
        <v>370</v>
      </c>
      <c r="E195" s="380">
        <f t="shared" si="34"/>
        <v>370</v>
      </c>
      <c r="F195" s="380">
        <f t="shared" si="34"/>
        <v>370</v>
      </c>
      <c r="G195" s="380">
        <f t="shared" si="34"/>
        <v>370</v>
      </c>
      <c r="H195" s="380">
        <f t="shared" si="34"/>
        <v>370</v>
      </c>
      <c r="I195" s="380">
        <f t="shared" si="34"/>
        <v>370</v>
      </c>
      <c r="J195" s="373"/>
    </row>
    <row r="196" spans="1:10" s="2" customFormat="1" ht="18" customHeight="1">
      <c r="A196" s="73"/>
      <c r="B196" s="73"/>
      <c r="C196" s="73"/>
      <c r="D196" s="73"/>
      <c r="E196" s="73"/>
      <c r="F196" s="73"/>
      <c r="G196" s="73"/>
      <c r="H196" s="73"/>
      <c r="I196" s="73"/>
      <c r="J196" s="74"/>
    </row>
    <row r="197" spans="1:10" s="2" customFormat="1" ht="18" customHeight="1">
      <c r="A197" s="73"/>
      <c r="B197" s="73"/>
      <c r="C197" s="73"/>
      <c r="D197" s="73"/>
      <c r="E197" s="73"/>
      <c r="F197" s="73"/>
      <c r="G197" s="73"/>
      <c r="H197" s="73"/>
      <c r="I197" s="73"/>
      <c r="J197" s="74"/>
    </row>
    <row r="198" spans="1:10" s="2" customFormat="1" ht="18" customHeight="1">
      <c r="A198" s="73"/>
      <c r="B198" s="73"/>
      <c r="C198" s="73"/>
      <c r="D198" s="73"/>
      <c r="E198" s="73"/>
      <c r="F198" s="73"/>
      <c r="G198" s="73"/>
      <c r="H198" s="73"/>
      <c r="I198" s="73"/>
      <c r="J198" s="74"/>
    </row>
    <row r="199" spans="1:10" s="2" customFormat="1" ht="18" customHeight="1">
      <c r="A199" s="73"/>
      <c r="B199" s="73"/>
      <c r="C199" s="73"/>
      <c r="D199" s="73"/>
      <c r="E199" s="73"/>
      <c r="F199" s="73"/>
      <c r="G199" s="73"/>
      <c r="H199" s="73"/>
      <c r="I199" s="73"/>
      <c r="J199" s="74"/>
    </row>
    <row r="200" spans="1:10" s="2" customFormat="1" ht="18" customHeight="1">
      <c r="A200" s="73"/>
      <c r="B200" s="73"/>
      <c r="C200" s="73"/>
      <c r="D200" s="73"/>
      <c r="E200" s="73"/>
      <c r="F200" s="73"/>
      <c r="G200" s="73"/>
      <c r="H200" s="73"/>
      <c r="I200" s="73"/>
      <c r="J200" s="74"/>
    </row>
    <row r="201" spans="1:10" s="2" customFormat="1" ht="18" customHeight="1">
      <c r="A201" s="73"/>
      <c r="B201" s="73"/>
      <c r="C201" s="73"/>
      <c r="D201" s="73"/>
      <c r="E201" s="73"/>
      <c r="F201" s="73"/>
      <c r="G201" s="73"/>
      <c r="H201" s="73"/>
      <c r="I201" s="73"/>
      <c r="J201" s="74"/>
    </row>
    <row r="202" spans="1:10" s="2" customFormat="1" ht="18" customHeight="1">
      <c r="A202" s="73"/>
      <c r="B202" s="73"/>
      <c r="C202" s="73"/>
      <c r="D202" s="73"/>
      <c r="E202" s="73"/>
      <c r="F202" s="73"/>
      <c r="G202" s="73"/>
      <c r="H202" s="73"/>
      <c r="I202" s="73"/>
      <c r="J202" s="74"/>
    </row>
    <row r="203" spans="1:10" s="2" customFormat="1" ht="18" customHeight="1">
      <c r="A203" s="73"/>
      <c r="B203" s="73"/>
      <c r="C203" s="73"/>
      <c r="D203" s="73"/>
      <c r="E203" s="73"/>
      <c r="F203" s="73"/>
      <c r="G203" s="73"/>
      <c r="H203" s="73"/>
      <c r="I203" s="73"/>
      <c r="J203" s="74"/>
    </row>
    <row r="205" spans="1:10" s="2" customFormat="1" ht="18" customHeight="1">
      <c r="A205" s="73"/>
      <c r="B205" s="73"/>
      <c r="C205" s="73"/>
      <c r="D205" s="73"/>
      <c r="E205" s="73"/>
      <c r="F205" s="73"/>
      <c r="G205" s="73"/>
      <c r="H205" s="73"/>
      <c r="I205" s="73"/>
      <c r="J205" s="74"/>
    </row>
    <row r="206" spans="1:10" s="2" customFormat="1" ht="18" customHeight="1">
      <c r="A206" s="73"/>
      <c r="B206" s="73"/>
      <c r="C206" s="73"/>
      <c r="D206" s="73"/>
      <c r="E206" s="73"/>
      <c r="F206" s="73"/>
      <c r="G206" s="73"/>
      <c r="H206" s="73"/>
      <c r="I206" s="73"/>
      <c r="J206" s="74"/>
    </row>
    <row r="207" spans="1:10" s="2" customFormat="1" ht="18" customHeight="1">
      <c r="A207" s="73"/>
      <c r="B207" s="73"/>
      <c r="C207" s="73"/>
      <c r="D207" s="73"/>
      <c r="E207" s="73"/>
      <c r="F207" s="73"/>
      <c r="G207" s="73"/>
      <c r="H207" s="73"/>
      <c r="I207" s="73"/>
      <c r="J207" s="74"/>
    </row>
    <row r="208" spans="1:10" s="2" customFormat="1" ht="18" customHeight="1">
      <c r="A208" s="73"/>
      <c r="B208" s="73"/>
      <c r="C208" s="73"/>
      <c r="D208" s="73"/>
      <c r="E208" s="73"/>
      <c r="F208" s="73"/>
      <c r="G208" s="73"/>
      <c r="H208" s="73"/>
      <c r="I208" s="73"/>
      <c r="J208" s="74"/>
    </row>
    <row r="209" spans="1:10" s="2" customFormat="1" ht="18" customHeight="1">
      <c r="A209" s="73"/>
      <c r="B209" s="73"/>
      <c r="C209" s="73"/>
      <c r="D209" s="73"/>
      <c r="E209" s="73"/>
      <c r="F209" s="73"/>
      <c r="G209" s="73"/>
      <c r="H209" s="73"/>
      <c r="I209" s="73"/>
      <c r="J209" s="74"/>
    </row>
    <row r="210" spans="1:10" s="2" customFormat="1" ht="18" customHeight="1">
      <c r="A210" s="73"/>
      <c r="B210" s="73"/>
      <c r="C210" s="73"/>
      <c r="D210" s="73"/>
      <c r="E210" s="73"/>
      <c r="F210" s="73"/>
      <c r="G210" s="73"/>
      <c r="H210" s="73"/>
      <c r="I210" s="73"/>
      <c r="J210" s="74"/>
    </row>
    <row r="211" spans="1:10" s="2" customFormat="1" ht="18" customHeight="1">
      <c r="A211" s="73"/>
      <c r="B211" s="73"/>
      <c r="C211" s="73"/>
      <c r="D211" s="73"/>
      <c r="E211" s="73"/>
      <c r="F211" s="73"/>
      <c r="G211" s="73"/>
      <c r="H211" s="73"/>
      <c r="I211" s="73"/>
      <c r="J211" s="74"/>
    </row>
    <row r="212" spans="1:10" s="2" customFormat="1" ht="18" customHeight="1">
      <c r="A212" s="73"/>
      <c r="B212" s="73"/>
      <c r="C212" s="73"/>
      <c r="D212" s="73"/>
      <c r="E212" s="73"/>
      <c r="F212" s="73"/>
      <c r="G212" s="73"/>
      <c r="H212" s="73"/>
      <c r="I212" s="73"/>
      <c r="J212" s="74"/>
    </row>
    <row r="213" spans="1:10" s="2" customFormat="1" ht="18" customHeight="1">
      <c r="A213" s="73"/>
      <c r="B213" s="73"/>
      <c r="C213" s="73"/>
      <c r="D213" s="73"/>
      <c r="E213" s="73"/>
      <c r="F213" s="73"/>
      <c r="G213" s="73"/>
      <c r="H213" s="73"/>
      <c r="I213" s="73"/>
      <c r="J213" s="74"/>
    </row>
    <row r="214" spans="1:10" s="2" customFormat="1" ht="18" customHeight="1">
      <c r="A214" s="73"/>
      <c r="B214" s="73"/>
      <c r="C214" s="73"/>
      <c r="D214" s="73"/>
      <c r="E214" s="73"/>
      <c r="F214" s="73"/>
      <c r="G214" s="73"/>
      <c r="H214" s="73"/>
      <c r="I214" s="73"/>
      <c r="J214" s="74"/>
    </row>
    <row r="215" spans="1:10" s="2" customFormat="1" ht="18" customHeight="1">
      <c r="A215" s="73"/>
      <c r="B215" s="73"/>
      <c r="C215" s="73"/>
      <c r="D215" s="73"/>
      <c r="E215" s="73"/>
      <c r="F215" s="73"/>
      <c r="G215" s="73"/>
      <c r="H215" s="73"/>
      <c r="I215" s="73"/>
      <c r="J215" s="74"/>
    </row>
    <row r="216" spans="1:10" s="2" customFormat="1" ht="18" customHeight="1">
      <c r="A216" s="73"/>
      <c r="B216" s="73"/>
      <c r="C216" s="73"/>
      <c r="D216" s="73"/>
      <c r="E216" s="73"/>
      <c r="F216" s="73"/>
      <c r="G216" s="73"/>
      <c r="H216" s="73"/>
      <c r="I216" s="73"/>
      <c r="J216" s="74"/>
    </row>
    <row r="217" spans="1:10" s="2" customFormat="1" ht="18" customHeight="1">
      <c r="A217" s="73"/>
      <c r="B217" s="73"/>
      <c r="C217" s="73"/>
      <c r="D217" s="73"/>
      <c r="E217" s="73"/>
      <c r="F217" s="73"/>
      <c r="G217" s="73"/>
      <c r="H217" s="73"/>
      <c r="I217" s="73"/>
      <c r="J217" s="74"/>
    </row>
    <row r="218" spans="1:10" s="2" customFormat="1" ht="18" customHeight="1">
      <c r="A218" s="73"/>
      <c r="B218" s="73"/>
      <c r="C218" s="73"/>
      <c r="D218" s="73"/>
      <c r="E218" s="73"/>
      <c r="F218" s="73"/>
      <c r="G218" s="73"/>
      <c r="H218" s="73"/>
      <c r="I218" s="73"/>
      <c r="J218" s="74"/>
    </row>
    <row r="219" spans="1:10" s="2" customFormat="1" ht="18" customHeight="1">
      <c r="A219" s="73"/>
      <c r="B219" s="73"/>
      <c r="C219" s="73"/>
      <c r="D219" s="73"/>
      <c r="E219" s="73"/>
      <c r="F219" s="73"/>
      <c r="G219" s="73"/>
      <c r="H219" s="73"/>
      <c r="I219" s="73"/>
      <c r="J219" s="74"/>
    </row>
    <row r="220" spans="1:10" s="2" customFormat="1" ht="18" customHeight="1">
      <c r="A220" s="73"/>
      <c r="B220" s="73"/>
      <c r="C220" s="73"/>
      <c r="D220" s="73"/>
      <c r="E220" s="73"/>
      <c r="F220" s="73"/>
      <c r="G220" s="73"/>
      <c r="H220" s="73"/>
      <c r="I220" s="73"/>
      <c r="J220" s="74"/>
    </row>
    <row r="221" spans="1:10" s="2" customFormat="1" ht="18" customHeight="1">
      <c r="A221" s="73"/>
      <c r="B221" s="73"/>
      <c r="C221" s="73"/>
      <c r="D221" s="73"/>
      <c r="E221" s="73"/>
      <c r="F221" s="73"/>
      <c r="G221" s="73"/>
      <c r="H221" s="73"/>
      <c r="I221" s="73"/>
      <c r="J221" s="74"/>
    </row>
    <row r="222" spans="1:10" s="2" customFormat="1" ht="18" customHeight="1">
      <c r="A222" s="73"/>
      <c r="B222" s="73"/>
      <c r="C222" s="73"/>
      <c r="D222" s="73"/>
      <c r="E222" s="73"/>
      <c r="F222" s="73"/>
      <c r="G222" s="73"/>
      <c r="H222" s="73"/>
      <c r="I222" s="73"/>
      <c r="J222" s="74"/>
    </row>
    <row r="223" spans="1:10" s="2" customFormat="1" ht="18" customHeight="1">
      <c r="A223" s="73"/>
      <c r="B223" s="73"/>
      <c r="C223" s="73"/>
      <c r="D223" s="73"/>
      <c r="E223" s="73"/>
      <c r="F223" s="73"/>
      <c r="G223" s="73"/>
      <c r="H223" s="73"/>
      <c r="I223" s="73"/>
      <c r="J223" s="74"/>
    </row>
    <row r="224" spans="1:10" s="2" customFormat="1" ht="18" customHeight="1">
      <c r="A224" s="73"/>
      <c r="B224" s="73"/>
      <c r="C224" s="73"/>
      <c r="D224" s="73"/>
      <c r="E224" s="73"/>
      <c r="F224" s="73"/>
      <c r="G224" s="73"/>
      <c r="H224" s="73"/>
      <c r="I224" s="73"/>
      <c r="J224" s="74"/>
    </row>
    <row r="225" spans="1:10" s="2" customFormat="1" ht="18" customHeight="1">
      <c r="A225" s="73"/>
      <c r="B225" s="73"/>
      <c r="C225" s="73"/>
      <c r="D225" s="73"/>
      <c r="E225" s="73"/>
      <c r="F225" s="73"/>
      <c r="G225" s="73"/>
      <c r="H225" s="73"/>
      <c r="I225" s="73"/>
      <c r="J225" s="74"/>
    </row>
    <row r="226" spans="1:10" s="2" customFormat="1" ht="18" customHeight="1">
      <c r="A226" s="73"/>
      <c r="B226" s="73"/>
      <c r="C226" s="73"/>
      <c r="D226" s="73"/>
      <c r="E226" s="73"/>
      <c r="F226" s="73"/>
      <c r="G226" s="73"/>
      <c r="H226" s="73"/>
      <c r="I226" s="73"/>
      <c r="J226" s="74"/>
    </row>
    <row r="227" spans="1:10" s="2" customFormat="1" ht="18" customHeight="1">
      <c r="A227" s="73"/>
      <c r="B227" s="73"/>
      <c r="C227" s="73"/>
      <c r="D227" s="73"/>
      <c r="E227" s="73"/>
      <c r="F227" s="73"/>
      <c r="G227" s="73"/>
      <c r="H227" s="73"/>
      <c r="I227" s="73"/>
      <c r="J227" s="74"/>
    </row>
    <row r="228" spans="1:10" s="2" customFormat="1" ht="18" customHeight="1">
      <c r="A228" s="73"/>
      <c r="B228" s="73"/>
      <c r="C228" s="73"/>
      <c r="D228" s="73"/>
      <c r="E228" s="73"/>
      <c r="F228" s="73"/>
      <c r="G228" s="73"/>
      <c r="H228" s="73"/>
      <c r="I228" s="73"/>
      <c r="J228" s="74"/>
    </row>
    <row r="229" spans="1:10" s="2" customFormat="1" ht="18" customHeight="1">
      <c r="A229" s="73"/>
      <c r="B229" s="73"/>
      <c r="C229" s="73"/>
      <c r="D229" s="73"/>
      <c r="E229" s="73"/>
      <c r="F229" s="73"/>
      <c r="G229" s="73"/>
      <c r="H229" s="73"/>
      <c r="I229" s="73"/>
      <c r="J229" s="74"/>
    </row>
    <row r="230" spans="1:10" s="2" customFormat="1" ht="18" customHeight="1">
      <c r="A230" s="73"/>
      <c r="B230" s="73"/>
      <c r="C230" s="73"/>
      <c r="D230" s="73"/>
      <c r="E230" s="73"/>
      <c r="F230" s="73"/>
      <c r="G230" s="73"/>
      <c r="H230" s="73"/>
      <c r="I230" s="73"/>
      <c r="J230" s="74"/>
    </row>
    <row r="231" spans="1:10" s="2" customFormat="1" ht="18" customHeight="1">
      <c r="A231" s="73"/>
      <c r="B231" s="73"/>
      <c r="C231" s="73"/>
      <c r="D231" s="73"/>
      <c r="E231" s="73"/>
      <c r="F231" s="73"/>
      <c r="G231" s="73"/>
      <c r="H231" s="73"/>
      <c r="I231" s="73"/>
      <c r="J231" s="74"/>
    </row>
    <row r="232" spans="1:10" s="2" customFormat="1" ht="18" customHeight="1">
      <c r="A232" s="73"/>
      <c r="B232" s="73"/>
      <c r="C232" s="73"/>
      <c r="D232" s="73"/>
      <c r="E232" s="73"/>
      <c r="F232" s="73"/>
      <c r="G232" s="73"/>
      <c r="H232" s="73"/>
      <c r="I232" s="73"/>
      <c r="J232" s="74"/>
    </row>
    <row r="233" spans="1:10" s="2" customFormat="1" ht="18" customHeight="1">
      <c r="A233" s="73"/>
      <c r="B233" s="73"/>
      <c r="C233" s="73"/>
      <c r="D233" s="73"/>
      <c r="E233" s="73"/>
      <c r="F233" s="73"/>
      <c r="G233" s="73"/>
      <c r="H233" s="73"/>
      <c r="I233" s="73"/>
      <c r="J233" s="74"/>
    </row>
    <row r="234" spans="1:10" s="2" customFormat="1" ht="18" customHeight="1">
      <c r="A234" s="73"/>
      <c r="B234" s="73"/>
      <c r="C234" s="73"/>
      <c r="D234" s="73"/>
      <c r="E234" s="73"/>
      <c r="F234" s="73"/>
      <c r="G234" s="73"/>
      <c r="H234" s="73"/>
      <c r="I234" s="73"/>
      <c r="J234" s="74"/>
    </row>
    <row r="235" spans="1:10" s="2" customFormat="1" ht="18" customHeight="1">
      <c r="A235" s="73"/>
      <c r="B235" s="73"/>
      <c r="C235" s="73"/>
      <c r="D235" s="73"/>
      <c r="E235" s="73"/>
      <c r="F235" s="73"/>
      <c r="G235" s="73"/>
      <c r="H235" s="73"/>
      <c r="I235" s="73"/>
      <c r="J235" s="74"/>
    </row>
    <row r="236" spans="1:10" s="2" customFormat="1" ht="18" customHeight="1">
      <c r="A236" s="73"/>
      <c r="B236" s="73"/>
      <c r="C236" s="73"/>
      <c r="D236" s="73"/>
      <c r="E236" s="73"/>
      <c r="F236" s="73"/>
      <c r="G236" s="73"/>
      <c r="H236" s="73"/>
      <c r="I236" s="73"/>
      <c r="J236" s="74"/>
    </row>
    <row r="237" spans="1:10" s="2" customFormat="1" ht="18" customHeight="1">
      <c r="A237" s="73"/>
      <c r="B237" s="73"/>
      <c r="C237" s="73"/>
      <c r="D237" s="73"/>
      <c r="E237" s="73"/>
      <c r="F237" s="73"/>
      <c r="G237" s="73"/>
      <c r="H237" s="73"/>
      <c r="I237" s="73"/>
      <c r="J237" s="74"/>
    </row>
    <row r="238" spans="1:10" s="2" customFormat="1" ht="18" customHeight="1">
      <c r="A238" s="73"/>
      <c r="B238" s="73"/>
      <c r="C238" s="73"/>
      <c r="D238" s="73"/>
      <c r="E238" s="73"/>
      <c r="F238" s="73"/>
      <c r="G238" s="73"/>
      <c r="H238" s="73"/>
      <c r="I238" s="73"/>
      <c r="J238" s="74"/>
    </row>
    <row r="239" spans="1:10" s="2" customFormat="1" ht="18" customHeight="1">
      <c r="A239" s="73"/>
      <c r="B239" s="73"/>
      <c r="C239" s="73"/>
      <c r="D239" s="73"/>
      <c r="E239" s="73"/>
      <c r="F239" s="73"/>
      <c r="G239" s="73"/>
      <c r="H239" s="73"/>
      <c r="I239" s="73"/>
      <c r="J239" s="74"/>
    </row>
    <row r="240" spans="1:10" s="2" customFormat="1" ht="18" customHeight="1">
      <c r="A240" s="73"/>
      <c r="B240" s="73"/>
      <c r="C240" s="73"/>
      <c r="D240" s="73"/>
      <c r="E240" s="73"/>
      <c r="F240" s="73"/>
      <c r="G240" s="73"/>
      <c r="H240" s="73"/>
      <c r="I240" s="73"/>
      <c r="J240" s="74"/>
    </row>
    <row r="250" spans="1:10" s="75" customFormat="1" ht="18" customHeight="1">
      <c r="A250" s="73"/>
      <c r="B250" s="73"/>
      <c r="C250" s="73"/>
      <c r="D250" s="73"/>
      <c r="E250" s="73"/>
      <c r="F250" s="73"/>
      <c r="G250" s="73"/>
      <c r="H250" s="73"/>
      <c r="I250" s="73"/>
      <c r="J250" s="74"/>
    </row>
    <row r="251" spans="1:10" s="75" customFormat="1" ht="18" customHeight="1">
      <c r="A251" s="73"/>
      <c r="B251" s="73"/>
      <c r="C251" s="73"/>
      <c r="D251" s="73"/>
      <c r="E251" s="73"/>
      <c r="F251" s="73"/>
      <c r="G251" s="73"/>
      <c r="H251" s="73"/>
      <c r="I251" s="73"/>
      <c r="J251" s="74"/>
    </row>
    <row r="252" spans="1:10" s="75" customFormat="1" ht="18" customHeight="1">
      <c r="A252" s="73"/>
      <c r="B252" s="73"/>
      <c r="C252" s="73"/>
      <c r="D252" s="73"/>
      <c r="E252" s="73"/>
      <c r="F252" s="73"/>
      <c r="G252" s="73"/>
      <c r="H252" s="73"/>
      <c r="I252" s="73"/>
      <c r="J252" s="74"/>
    </row>
    <row r="253" spans="1:10" s="75" customFormat="1" ht="18" customHeight="1">
      <c r="A253" s="73"/>
      <c r="B253" s="73"/>
      <c r="C253" s="73"/>
      <c r="D253" s="73"/>
      <c r="E253" s="73"/>
      <c r="F253" s="73"/>
      <c r="G253" s="73"/>
      <c r="H253" s="73"/>
      <c r="I253" s="73"/>
      <c r="J253" s="74"/>
    </row>
    <row r="254" spans="1:10" s="75" customFormat="1" ht="18" customHeight="1">
      <c r="A254" s="73"/>
      <c r="B254" s="73"/>
      <c r="C254" s="73"/>
      <c r="D254" s="73"/>
      <c r="E254" s="73"/>
      <c r="F254" s="73"/>
      <c r="G254" s="73"/>
      <c r="H254" s="73"/>
      <c r="I254" s="73"/>
      <c r="J254" s="74"/>
    </row>
    <row r="256" spans="1:10" s="75" customFormat="1" ht="18" customHeight="1">
      <c r="A256" s="73"/>
      <c r="B256" s="73"/>
      <c r="C256" s="73"/>
      <c r="D256" s="73"/>
      <c r="E256" s="73"/>
      <c r="F256" s="73"/>
      <c r="G256" s="73"/>
      <c r="H256" s="73"/>
      <c r="I256" s="73"/>
      <c r="J256" s="74"/>
    </row>
    <row r="257" spans="1:10" s="75" customFormat="1" ht="18" customHeight="1">
      <c r="A257" s="73"/>
      <c r="B257" s="73"/>
      <c r="C257" s="73"/>
      <c r="D257" s="73"/>
      <c r="E257" s="73"/>
      <c r="F257" s="73"/>
      <c r="G257" s="73"/>
      <c r="H257" s="73"/>
      <c r="I257" s="73"/>
      <c r="J257" s="74"/>
    </row>
    <row r="258" spans="1:10" s="75" customFormat="1" ht="18" customHeight="1">
      <c r="A258" s="73"/>
      <c r="B258" s="73"/>
      <c r="C258" s="73"/>
      <c r="D258" s="73"/>
      <c r="E258" s="73"/>
      <c r="F258" s="73"/>
      <c r="G258" s="73"/>
      <c r="H258" s="73"/>
      <c r="I258" s="73"/>
      <c r="J258" s="74"/>
    </row>
    <row r="259" spans="1:10" s="75" customFormat="1" ht="18" customHeight="1">
      <c r="A259" s="73"/>
      <c r="B259" s="73"/>
      <c r="C259" s="73"/>
      <c r="D259" s="73"/>
      <c r="E259" s="73"/>
      <c r="F259" s="73"/>
      <c r="G259" s="73"/>
      <c r="H259" s="73"/>
      <c r="I259" s="73"/>
      <c r="J259" s="74"/>
    </row>
    <row r="260" spans="1:10" s="75" customFormat="1" ht="18" customHeight="1">
      <c r="A260" s="73"/>
      <c r="B260" s="73"/>
      <c r="C260" s="73"/>
      <c r="D260" s="73"/>
      <c r="E260" s="73"/>
      <c r="F260" s="73"/>
      <c r="G260" s="73"/>
      <c r="H260" s="73"/>
      <c r="I260" s="73"/>
      <c r="J260" s="74"/>
    </row>
    <row r="262" spans="1:10" s="75" customFormat="1" ht="18" customHeight="1">
      <c r="A262" s="73"/>
      <c r="B262" s="73"/>
      <c r="C262" s="73"/>
      <c r="D262" s="73"/>
      <c r="E262" s="73"/>
      <c r="F262" s="73"/>
      <c r="G262" s="73"/>
      <c r="H262" s="73"/>
      <c r="I262" s="73"/>
      <c r="J262" s="74"/>
    </row>
    <row r="263" spans="1:10" s="75" customFormat="1" ht="18" customHeight="1">
      <c r="A263" s="73"/>
      <c r="B263" s="73"/>
      <c r="C263" s="73"/>
      <c r="D263" s="73"/>
      <c r="E263" s="73"/>
      <c r="F263" s="73"/>
      <c r="G263" s="73"/>
      <c r="H263" s="73"/>
      <c r="I263" s="73"/>
      <c r="J263" s="74"/>
    </row>
    <row r="264" spans="1:10" s="75" customFormat="1" ht="18" customHeight="1">
      <c r="A264" s="73"/>
      <c r="B264" s="73"/>
      <c r="C264" s="73"/>
      <c r="D264" s="73"/>
      <c r="E264" s="73"/>
      <c r="F264" s="73"/>
      <c r="G264" s="73"/>
      <c r="H264" s="73"/>
      <c r="I264" s="73"/>
      <c r="J264" s="74"/>
    </row>
    <row r="265" spans="1:10" s="75" customFormat="1" ht="18" customHeight="1">
      <c r="A265" s="73"/>
      <c r="B265" s="73"/>
      <c r="C265" s="73"/>
      <c r="D265" s="73"/>
      <c r="E265" s="73"/>
      <c r="F265" s="73"/>
      <c r="G265" s="73"/>
      <c r="H265" s="73"/>
      <c r="I265" s="73"/>
      <c r="J265" s="74"/>
    </row>
    <row r="267" spans="1:10" s="2" customFormat="1" ht="18" customHeight="1">
      <c r="A267" s="73"/>
      <c r="B267" s="73"/>
      <c r="C267" s="73"/>
      <c r="D267" s="73"/>
      <c r="E267" s="73"/>
      <c r="F267" s="73"/>
      <c r="G267" s="73"/>
      <c r="H267" s="73"/>
      <c r="I267" s="73"/>
      <c r="J267" s="74"/>
    </row>
    <row r="268" spans="1:10" s="2" customFormat="1" ht="18" customHeight="1">
      <c r="A268" s="73"/>
      <c r="B268" s="73"/>
      <c r="C268" s="73"/>
      <c r="D268" s="73"/>
      <c r="E268" s="73"/>
      <c r="F268" s="73"/>
      <c r="G268" s="73"/>
      <c r="H268" s="73"/>
      <c r="I268" s="73"/>
      <c r="J268" s="74"/>
    </row>
    <row r="269" spans="1:10" s="2" customFormat="1" ht="18" customHeight="1">
      <c r="A269" s="73"/>
      <c r="B269" s="73"/>
      <c r="C269" s="73"/>
      <c r="D269" s="73"/>
      <c r="E269" s="73"/>
      <c r="F269" s="73"/>
      <c r="G269" s="73"/>
      <c r="H269" s="73"/>
      <c r="I269" s="73"/>
      <c r="J269" s="74"/>
    </row>
    <row r="270" spans="1:10" s="2" customFormat="1" ht="18" customHeight="1">
      <c r="A270" s="73"/>
      <c r="B270" s="73"/>
      <c r="C270" s="73"/>
      <c r="D270" s="73"/>
      <c r="E270" s="73"/>
      <c r="F270" s="73"/>
      <c r="G270" s="73"/>
      <c r="H270" s="73"/>
      <c r="I270" s="73"/>
      <c r="J270" s="74"/>
    </row>
    <row r="271" spans="1:10" s="2" customFormat="1" ht="18" customHeight="1">
      <c r="A271" s="73"/>
      <c r="B271" s="73"/>
      <c r="C271" s="73"/>
      <c r="D271" s="73"/>
      <c r="E271" s="73"/>
      <c r="F271" s="73"/>
      <c r="G271" s="73"/>
      <c r="H271" s="73"/>
      <c r="I271" s="73"/>
      <c r="J271" s="74"/>
    </row>
    <row r="272" spans="1:10" s="2" customFormat="1" ht="18" customHeight="1">
      <c r="A272" s="73"/>
      <c r="B272" s="73"/>
      <c r="C272" s="73"/>
      <c r="D272" s="73"/>
      <c r="E272" s="73"/>
      <c r="F272" s="73"/>
      <c r="G272" s="73"/>
      <c r="H272" s="73"/>
      <c r="I272" s="73"/>
      <c r="J272" s="74"/>
    </row>
    <row r="273" spans="1:10" s="2" customFormat="1" ht="18" customHeight="1">
      <c r="A273" s="73"/>
      <c r="B273" s="73"/>
      <c r="C273" s="73"/>
      <c r="D273" s="73"/>
      <c r="E273" s="73"/>
      <c r="F273" s="73"/>
      <c r="G273" s="73"/>
      <c r="H273" s="73"/>
      <c r="I273" s="73"/>
      <c r="J273" s="74"/>
    </row>
    <row r="274" spans="1:10" s="2" customFormat="1" ht="18" customHeight="1">
      <c r="A274" s="73"/>
      <c r="B274" s="73"/>
      <c r="C274" s="73"/>
      <c r="D274" s="73"/>
      <c r="E274" s="73"/>
      <c r="F274" s="73"/>
      <c r="G274" s="73"/>
      <c r="H274" s="73"/>
      <c r="I274" s="73"/>
      <c r="J274" s="74"/>
    </row>
    <row r="275" spans="1:10" s="2" customFormat="1" ht="18" customHeight="1">
      <c r="A275" s="73"/>
      <c r="B275" s="73"/>
      <c r="C275" s="73"/>
      <c r="D275" s="73"/>
      <c r="E275" s="73"/>
      <c r="F275" s="73"/>
      <c r="G275" s="73"/>
      <c r="H275" s="73"/>
      <c r="I275" s="73"/>
      <c r="J275" s="74"/>
    </row>
    <row r="276" spans="1:10" s="2" customFormat="1" ht="18" customHeight="1">
      <c r="A276" s="73"/>
      <c r="B276" s="73"/>
      <c r="C276" s="73"/>
      <c r="D276" s="73"/>
      <c r="E276" s="73"/>
      <c r="F276" s="73"/>
      <c r="G276" s="73"/>
      <c r="H276" s="73"/>
      <c r="I276" s="73"/>
      <c r="J276" s="74"/>
    </row>
    <row r="277" spans="1:10" s="2" customFormat="1" ht="18" customHeight="1">
      <c r="A277" s="73"/>
      <c r="B277" s="73"/>
      <c r="C277" s="73"/>
      <c r="D277" s="73"/>
      <c r="E277" s="73"/>
      <c r="F277" s="73"/>
      <c r="G277" s="73"/>
      <c r="H277" s="73"/>
      <c r="I277" s="73"/>
      <c r="J277" s="74"/>
    </row>
    <row r="278" spans="1:10" s="2" customFormat="1" ht="18" customHeight="1">
      <c r="A278" s="73"/>
      <c r="B278" s="73"/>
      <c r="C278" s="73"/>
      <c r="D278" s="73"/>
      <c r="E278" s="73"/>
      <c r="F278" s="73"/>
      <c r="G278" s="73"/>
      <c r="H278" s="73"/>
      <c r="I278" s="73"/>
      <c r="J278" s="74"/>
    </row>
    <row r="279" spans="1:10" s="2" customFormat="1" ht="18" customHeight="1">
      <c r="A279" s="73"/>
      <c r="B279" s="73"/>
      <c r="C279" s="73"/>
      <c r="D279" s="73"/>
      <c r="E279" s="73"/>
      <c r="F279" s="73"/>
      <c r="G279" s="73"/>
      <c r="H279" s="73"/>
      <c r="I279" s="73"/>
      <c r="J279" s="74"/>
    </row>
    <row r="280" spans="1:10" s="2" customFormat="1" ht="18" customHeight="1">
      <c r="A280" s="73"/>
      <c r="B280" s="73"/>
      <c r="C280" s="73"/>
      <c r="D280" s="73"/>
      <c r="E280" s="73"/>
      <c r="F280" s="73"/>
      <c r="G280" s="73"/>
      <c r="H280" s="73"/>
      <c r="I280" s="73"/>
      <c r="J280" s="74"/>
    </row>
    <row r="281" spans="1:10" s="2" customFormat="1" ht="18" customHeight="1">
      <c r="A281" s="73"/>
      <c r="B281" s="73"/>
      <c r="C281" s="73"/>
      <c r="D281" s="73"/>
      <c r="E281" s="73"/>
      <c r="F281" s="73"/>
      <c r="G281" s="73"/>
      <c r="H281" s="73"/>
      <c r="I281" s="73"/>
      <c r="J281" s="74"/>
    </row>
    <row r="282" spans="1:10" s="2" customFormat="1" ht="18" customHeight="1">
      <c r="A282" s="73"/>
      <c r="B282" s="73"/>
      <c r="C282" s="73"/>
      <c r="D282" s="73"/>
      <c r="E282" s="73"/>
      <c r="F282" s="73"/>
      <c r="G282" s="73"/>
      <c r="H282" s="73"/>
      <c r="I282" s="73"/>
      <c r="J282" s="74"/>
    </row>
    <row r="283" spans="1:10" s="2" customFormat="1" ht="18" customHeight="1">
      <c r="A283" s="73"/>
      <c r="B283" s="73"/>
      <c r="C283" s="73"/>
      <c r="D283" s="73"/>
      <c r="E283" s="73"/>
      <c r="F283" s="73"/>
      <c r="G283" s="73"/>
      <c r="H283" s="73"/>
      <c r="I283" s="73"/>
      <c r="J283" s="74"/>
    </row>
    <row r="284" spans="1:10" s="2" customFormat="1" ht="18" customHeight="1">
      <c r="A284" s="73"/>
      <c r="B284" s="73"/>
      <c r="C284" s="73"/>
      <c r="D284" s="73"/>
      <c r="E284" s="73"/>
      <c r="F284" s="73"/>
      <c r="G284" s="73"/>
      <c r="H284" s="73"/>
      <c r="I284" s="73"/>
      <c r="J284" s="74"/>
    </row>
  </sheetData>
  <mergeCells count="132">
    <mergeCell ref="B155:C155"/>
    <mergeCell ref="B156:C156"/>
    <mergeCell ref="B162:B164"/>
    <mergeCell ref="B157:C157"/>
    <mergeCell ref="B173:C173"/>
    <mergeCell ref="B174:C174"/>
    <mergeCell ref="B171:C171"/>
    <mergeCell ref="B182:C182"/>
    <mergeCell ref="B167:C167"/>
    <mergeCell ref="B184:C184"/>
    <mergeCell ref="B175:C175"/>
    <mergeCell ref="B25:C25"/>
    <mergeCell ref="B124:C124"/>
    <mergeCell ref="B125:C125"/>
    <mergeCell ref="B126:C126"/>
    <mergeCell ref="B127:C127"/>
    <mergeCell ref="B128:C128"/>
    <mergeCell ref="B129:C129"/>
    <mergeCell ref="B130:C130"/>
    <mergeCell ref="B138:C138"/>
    <mergeCell ref="B139:C139"/>
    <mergeCell ref="B140:C140"/>
    <mergeCell ref="B141:C141"/>
    <mergeCell ref="B148:C148"/>
    <mergeCell ref="B149:C149"/>
    <mergeCell ref="B150:C150"/>
    <mergeCell ref="B151:C151"/>
    <mergeCell ref="B154:C154"/>
    <mergeCell ref="I5:J5"/>
    <mergeCell ref="I9:J9"/>
    <mergeCell ref="I14:J14"/>
    <mergeCell ref="I10:J10"/>
    <mergeCell ref="I15:J15"/>
    <mergeCell ref="I11:J11"/>
    <mergeCell ref="I12:J12"/>
    <mergeCell ref="I13:J13"/>
    <mergeCell ref="I6:J6"/>
    <mergeCell ref="I7:J7"/>
    <mergeCell ref="I8:J8"/>
    <mergeCell ref="I16:J16"/>
    <mergeCell ref="I107:I108"/>
    <mergeCell ref="B23:C23"/>
    <mergeCell ref="B24:C24"/>
    <mergeCell ref="B26:C26"/>
    <mergeCell ref="B22:C22"/>
    <mergeCell ref="B28:C28"/>
    <mergeCell ref="J107:J108"/>
    <mergeCell ref="B29:C29"/>
    <mergeCell ref="B46:C46"/>
    <mergeCell ref="B101:C101"/>
    <mergeCell ref="B102:C102"/>
    <mergeCell ref="D107:G107"/>
    <mergeCell ref="B103:C103"/>
    <mergeCell ref="B100:C100"/>
    <mergeCell ref="C61:C62"/>
    <mergeCell ref="B58:C58"/>
    <mergeCell ref="B55:C55"/>
    <mergeCell ref="E96:G96"/>
    <mergeCell ref="H107:H108"/>
    <mergeCell ref="B95:D95"/>
    <mergeCell ref="E95:G95"/>
    <mergeCell ref="I57:J57"/>
    <mergeCell ref="B27:C27"/>
    <mergeCell ref="B39:C39"/>
    <mergeCell ref="B34:C34"/>
    <mergeCell ref="B32:C32"/>
    <mergeCell ref="B33:C33"/>
    <mergeCell ref="B96:D96"/>
    <mergeCell ref="B85:C85"/>
    <mergeCell ref="B49:C49"/>
    <mergeCell ref="B35:C35"/>
    <mergeCell ref="B47:C47"/>
    <mergeCell ref="B94:D94"/>
    <mergeCell ref="B89:D89"/>
    <mergeCell ref="D61:F61"/>
    <mergeCell ref="E93:G93"/>
    <mergeCell ref="B36:C36"/>
    <mergeCell ref="B37:C37"/>
    <mergeCell ref="B38:C38"/>
    <mergeCell ref="J61:J62"/>
    <mergeCell ref="I61:I62"/>
    <mergeCell ref="I53:J53"/>
    <mergeCell ref="I58:J58"/>
    <mergeCell ref="I55:J55"/>
    <mergeCell ref="H61:H62"/>
    <mergeCell ref="B61:B62"/>
    <mergeCell ref="G61:G62"/>
    <mergeCell ref="I56:J56"/>
    <mergeCell ref="B54:C54"/>
    <mergeCell ref="I54:J54"/>
    <mergeCell ref="H93:J93"/>
    <mergeCell ref="H94:J94"/>
    <mergeCell ref="H95:J95"/>
    <mergeCell ref="B93:D93"/>
    <mergeCell ref="B79:C79"/>
    <mergeCell ref="B80:C80"/>
    <mergeCell ref="B57:C57"/>
    <mergeCell ref="E94:G94"/>
    <mergeCell ref="H96:J96"/>
    <mergeCell ref="H89:J89"/>
    <mergeCell ref="H90:J90"/>
    <mergeCell ref="H91:J91"/>
    <mergeCell ref="H92:J92"/>
    <mergeCell ref="B78:C78"/>
    <mergeCell ref="B86:C86"/>
    <mergeCell ref="B91:D91"/>
    <mergeCell ref="B92:D92"/>
    <mergeCell ref="B90:D90"/>
    <mergeCell ref="B191:C191"/>
    <mergeCell ref="B192:B193"/>
    <mergeCell ref="B194:B195"/>
    <mergeCell ref="B48:C48"/>
    <mergeCell ref="B99:C99"/>
    <mergeCell ref="B137:C137"/>
    <mergeCell ref="B183:C183"/>
    <mergeCell ref="B53:C53"/>
    <mergeCell ref="B56:C56"/>
    <mergeCell ref="B180:C180"/>
    <mergeCell ref="B181:C181"/>
    <mergeCell ref="B168:C168"/>
    <mergeCell ref="B172:C172"/>
    <mergeCell ref="B107:B108"/>
    <mergeCell ref="C107:C108"/>
    <mergeCell ref="B131:C131"/>
    <mergeCell ref="B134:C134"/>
    <mergeCell ref="B135:C135"/>
    <mergeCell ref="B136:C136"/>
    <mergeCell ref="B165:C165"/>
    <mergeCell ref="B187:C187"/>
    <mergeCell ref="B188:C188"/>
    <mergeCell ref="B161:C161"/>
    <mergeCell ref="B166:C16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4" manualBreakCount="4">
    <brk id="40" max="9" man="1"/>
    <brk id="86" max="9" man="1"/>
    <brk id="131" max="9" man="1"/>
    <brk id="17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83"/>
  <sheetViews>
    <sheetView showGridLines="0" view="pageBreakPreview" zoomScale="85" zoomScaleNormal="85" zoomScaleSheetLayoutView="100" workbookViewId="0">
      <pane xSplit="1" ySplit="3" topLeftCell="B4" activePane="bottomRight" state="frozen"/>
      <selection activeCell="M15" sqref="M15"/>
      <selection pane="topRight" activeCell="M15" sqref="M15"/>
      <selection pane="bottomLeft" activeCell="M15" sqref="M15"/>
      <selection pane="bottomRight" activeCell="N55" sqref="N55"/>
    </sheetView>
  </sheetViews>
  <sheetFormatPr defaultColWidth="13.33203125" defaultRowHeight="14.85" customHeight="1"/>
  <cols>
    <col min="1" max="2" width="14.6640625" style="93" customWidth="1"/>
    <col min="3" max="5" width="14.6640625" style="94" customWidth="1"/>
    <col min="6" max="6" width="16" style="94" customWidth="1"/>
    <col min="7" max="9" width="14.6640625" style="94" customWidth="1"/>
    <col min="10" max="10" width="11.5" style="94" customWidth="1"/>
    <col min="11" max="11" width="13.33203125" style="94" customWidth="1"/>
    <col min="12" max="12" width="14.6640625" style="98" customWidth="1"/>
    <col min="13" max="13" width="13.33203125" style="94" customWidth="1"/>
    <col min="14" max="14" width="15.1640625" style="94" bestFit="1" customWidth="1"/>
    <col min="15" max="15" width="18.33203125" style="94" customWidth="1"/>
    <col min="16" max="16" width="13.33203125" style="94" customWidth="1"/>
    <col min="17" max="17" width="16.1640625" style="94" customWidth="1"/>
    <col min="18" max="18" width="13.5" style="94" customWidth="1"/>
    <col min="19" max="19" width="13.33203125" style="94" customWidth="1"/>
    <col min="20" max="20" width="14.6640625" style="94" bestFit="1" customWidth="1"/>
    <col min="21" max="21" width="15.1640625" style="94" customWidth="1"/>
    <col min="22" max="22" width="16.5" style="94" customWidth="1"/>
    <col min="23" max="23" width="14.33203125" style="94" customWidth="1"/>
    <col min="24" max="25" width="13.33203125" style="94" customWidth="1"/>
    <col min="26" max="26" width="14.5" style="94" bestFit="1" customWidth="1"/>
    <col min="27" max="27" width="15.6640625" style="94" customWidth="1"/>
    <col min="28" max="28" width="13.33203125" style="94" customWidth="1"/>
    <col min="29" max="29" width="14.5" style="94" customWidth="1"/>
    <col min="30" max="31" width="13.33203125" style="94" customWidth="1"/>
    <col min="32" max="32" width="14.5" style="94" bestFit="1" customWidth="1"/>
    <col min="33" max="33" width="15.33203125" style="94" customWidth="1"/>
    <col min="34" max="34" width="13.33203125" style="94" customWidth="1"/>
    <col min="35" max="35" width="14.33203125" style="94" customWidth="1"/>
    <col min="36" max="36" width="14.6640625" style="94" customWidth="1"/>
    <col min="37" max="37" width="13.33203125" style="94" customWidth="1"/>
    <col min="38" max="38" width="14.5" style="94" bestFit="1" customWidth="1"/>
    <col min="39" max="39" width="15.1640625" style="94" customWidth="1"/>
    <col min="40" max="40" width="13.33203125" style="94" customWidth="1"/>
    <col min="41" max="41" width="14.1640625" style="94" customWidth="1"/>
    <col min="42" max="42" width="13.33203125" style="94" customWidth="1"/>
    <col min="43" max="43" width="14.6640625" style="94" customWidth="1"/>
    <col min="44" max="44" width="14.5" style="94" bestFit="1" customWidth="1"/>
    <col min="45" max="45" width="15.5" style="94" customWidth="1"/>
    <col min="46" max="46" width="13.33203125" style="94" customWidth="1"/>
    <col min="47" max="47" width="14.1640625" style="94" customWidth="1"/>
    <col min="48" max="49" width="13.33203125" style="94" customWidth="1"/>
    <col min="50" max="50" width="15.1640625" style="94" customWidth="1"/>
    <col min="51" max="51" width="14.6640625" style="94" customWidth="1"/>
    <col min="52" max="52" width="13.33203125" style="94" customWidth="1"/>
    <col min="53" max="53" width="14.33203125" style="94" customWidth="1"/>
    <col min="54" max="55" width="13.33203125" style="94" customWidth="1"/>
    <col min="56" max="56" width="14.5" style="94" bestFit="1" customWidth="1"/>
    <col min="57" max="57" width="16.5" style="94" customWidth="1"/>
    <col min="58" max="58" width="13.33203125" style="94" customWidth="1"/>
    <col min="59" max="59" width="14.33203125" style="94" customWidth="1"/>
    <col min="60" max="61" width="13.33203125" style="94" customWidth="1"/>
    <col min="62" max="62" width="14.5" style="94" bestFit="1" customWidth="1"/>
    <col min="63" max="63" width="15.33203125" style="94" customWidth="1"/>
    <col min="64" max="64" width="13.33203125" style="94" customWidth="1"/>
    <col min="65" max="65" width="14.1640625" style="94" customWidth="1"/>
    <col min="66" max="67" width="13.5" style="94" bestFit="1" customWidth="1"/>
    <col min="68" max="68" width="13.33203125" style="94"/>
    <col min="69" max="70" width="13.5" style="94" bestFit="1" customWidth="1"/>
    <col min="71" max="71" width="15.6640625" style="94" bestFit="1" customWidth="1"/>
    <col min="72" max="74" width="13.5" style="94" bestFit="1" customWidth="1"/>
    <col min="75" max="75" width="13.33203125" style="94"/>
    <col min="76" max="77" width="13.5" style="94" bestFit="1" customWidth="1"/>
    <col min="78" max="78" width="15.6640625" style="94" bestFit="1" customWidth="1"/>
    <col min="79" max="81" width="13.5" style="94" bestFit="1" customWidth="1"/>
    <col min="82" max="82" width="13.33203125" style="94"/>
    <col min="83" max="84" width="13.5" style="94" bestFit="1" customWidth="1"/>
    <col min="85" max="85" width="15.6640625" style="94" bestFit="1" customWidth="1"/>
    <col min="86" max="88" width="13.5" style="94" bestFit="1" customWidth="1"/>
    <col min="89" max="89" width="13.33203125" style="94"/>
    <col min="90" max="91" width="13.5" style="94" bestFit="1" customWidth="1"/>
    <col min="92" max="92" width="15.6640625" style="94" bestFit="1" customWidth="1"/>
    <col min="93" max="95" width="13.5" style="94" bestFit="1" customWidth="1"/>
    <col min="96" max="96" width="13.33203125" style="94"/>
    <col min="97" max="98" width="13.5" style="94" bestFit="1" customWidth="1"/>
    <col min="99" max="99" width="15.6640625" style="94" bestFit="1" customWidth="1"/>
    <col min="100" max="102" width="13.5" style="94" bestFit="1" customWidth="1"/>
    <col min="103" max="103" width="13.33203125" style="94"/>
    <col min="104" max="105" width="13.5" style="94" bestFit="1" customWidth="1"/>
    <col min="106" max="106" width="15.6640625" style="94" bestFit="1" customWidth="1"/>
    <col min="107" max="109" width="13.5" style="94" bestFit="1" customWidth="1"/>
    <col min="110" max="16384" width="13.33203125" style="94"/>
  </cols>
  <sheetData>
    <row r="1" spans="1:12" ht="18.75" customHeight="1">
      <c r="D1" s="93" t="s">
        <v>100</v>
      </c>
      <c r="E1" s="95">
        <v>2003</v>
      </c>
      <c r="F1" s="94" t="s">
        <v>101</v>
      </c>
      <c r="G1" s="96">
        <v>0</v>
      </c>
      <c r="H1" s="97"/>
      <c r="I1" s="96"/>
    </row>
    <row r="2" spans="1:12" ht="21" customHeight="1">
      <c r="A2" s="99" t="s">
        <v>447</v>
      </c>
    </row>
    <row r="3" spans="1:12" s="107" customFormat="1" ht="18" customHeight="1">
      <c r="A3" s="100" t="s">
        <v>102</v>
      </c>
      <c r="B3" s="101" t="s">
        <v>103</v>
      </c>
      <c r="C3" s="102" t="str">
        <f>A65</f>
        <v>1. 등차급수</v>
      </c>
      <c r="D3" s="103" t="str">
        <f>A114</f>
        <v>2. 등비급수</v>
      </c>
      <c r="E3" s="103" t="str">
        <f>A164</f>
        <v>3. 베기함수</v>
      </c>
      <c r="F3" s="103" t="str">
        <f>A213</f>
        <v>4. 지수함수</v>
      </c>
      <c r="G3" s="103" t="str">
        <f>A262</f>
        <v>5. 로지스틱</v>
      </c>
      <c r="H3" s="103" t="str">
        <f>A311</f>
        <v>6. 수정지수</v>
      </c>
      <c r="I3" s="104" t="s">
        <v>104</v>
      </c>
      <c r="J3" s="452" t="s">
        <v>105</v>
      </c>
      <c r="K3" s="453"/>
      <c r="L3" s="106">
        <v>1</v>
      </c>
    </row>
    <row r="4" spans="1:12" s="107" customFormat="1" ht="18" customHeight="1">
      <c r="A4" s="116">
        <f>+E1</f>
        <v>2003</v>
      </c>
      <c r="B4" s="109">
        <f>발생량원단위!H6</f>
        <v>428</v>
      </c>
      <c r="C4" s="110">
        <f t="shared" ref="C4:C14" si="0">I67</f>
        <v>433</v>
      </c>
      <c r="D4" s="111">
        <f t="shared" ref="D4:D14" si="1">I116</f>
        <v>432</v>
      </c>
      <c r="E4" s="111">
        <f t="shared" ref="E4:E14" si="2">I166</f>
        <v>431</v>
      </c>
      <c r="F4" s="112">
        <f t="shared" ref="F4:F14" si="3">I215</f>
        <v>435</v>
      </c>
      <c r="G4" s="112">
        <f t="shared" ref="G4:G14" si="4">I264</f>
        <v>433</v>
      </c>
      <c r="H4" s="112">
        <f t="shared" ref="H4:H14" si="5">I313</f>
        <v>434</v>
      </c>
      <c r="I4" s="113">
        <f t="shared" ref="I4:I37" si="6">ROUND(SUMIF(C$38:H$38,"○",C4:H4),$G$1)</f>
        <v>432</v>
      </c>
      <c r="J4" s="114"/>
      <c r="K4" s="115"/>
      <c r="L4" s="106">
        <v>2</v>
      </c>
    </row>
    <row r="5" spans="1:12" s="107" customFormat="1" ht="18" customHeight="1">
      <c r="A5" s="116">
        <f>+A4+1</f>
        <v>2004</v>
      </c>
      <c r="B5" s="109">
        <f>발생량원단위!H7</f>
        <v>415</v>
      </c>
      <c r="C5" s="110">
        <f t="shared" si="0"/>
        <v>432</v>
      </c>
      <c r="D5" s="111">
        <f t="shared" si="1"/>
        <v>431</v>
      </c>
      <c r="E5" s="111">
        <f t="shared" si="2"/>
        <v>430</v>
      </c>
      <c r="F5" s="112">
        <f t="shared" si="3"/>
        <v>432</v>
      </c>
      <c r="G5" s="112">
        <f t="shared" si="4"/>
        <v>432</v>
      </c>
      <c r="H5" s="112">
        <f t="shared" si="5"/>
        <v>433</v>
      </c>
      <c r="I5" s="113">
        <f t="shared" si="6"/>
        <v>431</v>
      </c>
      <c r="J5" s="114"/>
      <c r="K5" s="115"/>
      <c r="L5" s="106">
        <f>+L4+1</f>
        <v>3</v>
      </c>
    </row>
    <row r="6" spans="1:12" s="107" customFormat="1" ht="18" customHeight="1">
      <c r="A6" s="116">
        <f t="shared" ref="A6:A37" si="7">+A5+1</f>
        <v>2005</v>
      </c>
      <c r="B6" s="109">
        <f>발생량원단위!H8</f>
        <v>473</v>
      </c>
      <c r="C6" s="110">
        <f t="shared" si="0"/>
        <v>432</v>
      </c>
      <c r="D6" s="111">
        <f t="shared" si="1"/>
        <v>431</v>
      </c>
      <c r="E6" s="111">
        <f t="shared" si="2"/>
        <v>429</v>
      </c>
      <c r="F6" s="112">
        <f t="shared" si="3"/>
        <v>430</v>
      </c>
      <c r="G6" s="112">
        <f t="shared" si="4"/>
        <v>432</v>
      </c>
      <c r="H6" s="112">
        <f t="shared" si="5"/>
        <v>432</v>
      </c>
      <c r="I6" s="113">
        <f t="shared" si="6"/>
        <v>431</v>
      </c>
      <c r="J6" s="114"/>
      <c r="K6" s="115"/>
      <c r="L6" s="106">
        <f t="shared" ref="L6:L37" si="8">+L5+1</f>
        <v>4</v>
      </c>
    </row>
    <row r="7" spans="1:12" s="107" customFormat="1" ht="18" customHeight="1">
      <c r="A7" s="116">
        <f t="shared" si="7"/>
        <v>2006</v>
      </c>
      <c r="B7" s="109">
        <f>발생량원단위!H9</f>
        <v>443</v>
      </c>
      <c r="C7" s="110">
        <f t="shared" si="0"/>
        <v>431</v>
      </c>
      <c r="D7" s="111">
        <f t="shared" si="1"/>
        <v>430</v>
      </c>
      <c r="E7" s="111">
        <f t="shared" si="2"/>
        <v>428</v>
      </c>
      <c r="F7" s="112">
        <f t="shared" si="3"/>
        <v>429</v>
      </c>
      <c r="G7" s="112">
        <f t="shared" si="4"/>
        <v>431</v>
      </c>
      <c r="H7" s="112">
        <f t="shared" si="5"/>
        <v>432</v>
      </c>
      <c r="I7" s="113">
        <f t="shared" si="6"/>
        <v>430</v>
      </c>
      <c r="J7" s="114"/>
      <c r="K7" s="115"/>
      <c r="L7" s="106">
        <f t="shared" si="8"/>
        <v>5</v>
      </c>
    </row>
    <row r="8" spans="1:12" s="107" customFormat="1" ht="18" customHeight="1">
      <c r="A8" s="116">
        <f t="shared" si="7"/>
        <v>2007</v>
      </c>
      <c r="B8" s="109">
        <f>발생량원단위!H10</f>
        <v>441</v>
      </c>
      <c r="C8" s="110">
        <f t="shared" si="0"/>
        <v>430</v>
      </c>
      <c r="D8" s="111">
        <f t="shared" si="1"/>
        <v>429</v>
      </c>
      <c r="E8" s="111">
        <f t="shared" si="2"/>
        <v>428</v>
      </c>
      <c r="F8" s="112">
        <f t="shared" si="3"/>
        <v>429</v>
      </c>
      <c r="G8" s="112">
        <f t="shared" si="4"/>
        <v>430</v>
      </c>
      <c r="H8" s="112">
        <f t="shared" si="5"/>
        <v>431</v>
      </c>
      <c r="I8" s="113">
        <f t="shared" si="6"/>
        <v>429</v>
      </c>
      <c r="J8" s="114"/>
      <c r="K8" s="115"/>
      <c r="L8" s="106">
        <f t="shared" si="8"/>
        <v>6</v>
      </c>
    </row>
    <row r="9" spans="1:12" s="107" customFormat="1" ht="18" customHeight="1">
      <c r="A9" s="116">
        <f t="shared" si="7"/>
        <v>2008</v>
      </c>
      <c r="B9" s="109">
        <f>발생량원단위!H11</f>
        <v>444</v>
      </c>
      <c r="C9" s="110">
        <f t="shared" si="0"/>
        <v>430</v>
      </c>
      <c r="D9" s="111">
        <f t="shared" si="1"/>
        <v>429</v>
      </c>
      <c r="E9" s="111">
        <f t="shared" si="2"/>
        <v>427</v>
      </c>
      <c r="F9" s="112">
        <f t="shared" si="3"/>
        <v>428</v>
      </c>
      <c r="G9" s="112">
        <f t="shared" si="4"/>
        <v>430</v>
      </c>
      <c r="H9" s="112">
        <f t="shared" si="5"/>
        <v>431</v>
      </c>
      <c r="I9" s="113">
        <f t="shared" si="6"/>
        <v>429</v>
      </c>
      <c r="J9" s="114"/>
      <c r="K9" s="115"/>
      <c r="L9" s="106">
        <f t="shared" si="8"/>
        <v>7</v>
      </c>
    </row>
    <row r="10" spans="1:12" s="107" customFormat="1" ht="18" customHeight="1">
      <c r="A10" s="116">
        <f t="shared" si="7"/>
        <v>2009</v>
      </c>
      <c r="B10" s="109">
        <f>발생량원단위!H12</f>
        <v>354</v>
      </c>
      <c r="C10" s="110">
        <f t="shared" si="0"/>
        <v>429</v>
      </c>
      <c r="D10" s="111">
        <f t="shared" si="1"/>
        <v>428</v>
      </c>
      <c r="E10" s="111">
        <f t="shared" si="2"/>
        <v>426</v>
      </c>
      <c r="F10" s="112">
        <f t="shared" si="3"/>
        <v>427</v>
      </c>
      <c r="G10" s="112">
        <f t="shared" si="4"/>
        <v>429</v>
      </c>
      <c r="H10" s="112">
        <f t="shared" si="5"/>
        <v>430</v>
      </c>
      <c r="I10" s="113">
        <f t="shared" si="6"/>
        <v>428</v>
      </c>
      <c r="J10" s="114"/>
      <c r="K10" s="115"/>
      <c r="L10" s="106">
        <f t="shared" si="8"/>
        <v>8</v>
      </c>
    </row>
    <row r="11" spans="1:12" s="107" customFormat="1" ht="18" customHeight="1">
      <c r="A11" s="116">
        <f t="shared" si="7"/>
        <v>2010</v>
      </c>
      <c r="B11" s="109">
        <f>발생량원단위!H13</f>
        <v>424</v>
      </c>
      <c r="C11" s="110">
        <f t="shared" si="0"/>
        <v>428</v>
      </c>
      <c r="D11" s="111">
        <f t="shared" si="1"/>
        <v>427</v>
      </c>
      <c r="E11" s="111">
        <f t="shared" si="2"/>
        <v>425</v>
      </c>
      <c r="F11" s="112">
        <f t="shared" si="3"/>
        <v>427</v>
      </c>
      <c r="G11" s="112">
        <f t="shared" si="4"/>
        <v>428</v>
      </c>
      <c r="H11" s="112">
        <f t="shared" si="5"/>
        <v>429</v>
      </c>
      <c r="I11" s="113">
        <f t="shared" si="6"/>
        <v>427</v>
      </c>
      <c r="J11" s="114"/>
      <c r="K11" s="115"/>
      <c r="L11" s="106">
        <f t="shared" si="8"/>
        <v>9</v>
      </c>
    </row>
    <row r="12" spans="1:12" s="107" customFormat="1" ht="18" customHeight="1">
      <c r="A12" s="116">
        <f t="shared" si="7"/>
        <v>2011</v>
      </c>
      <c r="B12" s="109">
        <f>발생량원단위!H14</f>
        <v>407</v>
      </c>
      <c r="C12" s="110">
        <f t="shared" si="0"/>
        <v>428</v>
      </c>
      <c r="D12" s="111">
        <f t="shared" si="1"/>
        <v>426</v>
      </c>
      <c r="E12" s="111">
        <f t="shared" si="2"/>
        <v>424</v>
      </c>
      <c r="F12" s="112">
        <f t="shared" si="3"/>
        <v>426</v>
      </c>
      <c r="G12" s="112">
        <f t="shared" si="4"/>
        <v>428</v>
      </c>
      <c r="H12" s="112">
        <f t="shared" si="5"/>
        <v>429</v>
      </c>
      <c r="I12" s="113">
        <f t="shared" si="6"/>
        <v>426</v>
      </c>
      <c r="J12" s="114"/>
      <c r="K12" s="115"/>
      <c r="L12" s="106">
        <f t="shared" si="8"/>
        <v>10</v>
      </c>
    </row>
    <row r="13" spans="1:12" s="107" customFormat="1" ht="18" customHeight="1">
      <c r="A13" s="116">
        <f t="shared" si="7"/>
        <v>2012</v>
      </c>
      <c r="B13" s="109">
        <f>발생량원단위!H15</f>
        <v>439</v>
      </c>
      <c r="C13" s="110">
        <f t="shared" si="0"/>
        <v>427</v>
      </c>
      <c r="D13" s="111">
        <f t="shared" si="1"/>
        <v>426</v>
      </c>
      <c r="E13" s="111">
        <f t="shared" si="2"/>
        <v>423</v>
      </c>
      <c r="F13" s="112">
        <f t="shared" si="3"/>
        <v>426</v>
      </c>
      <c r="G13" s="112">
        <f t="shared" si="4"/>
        <v>427</v>
      </c>
      <c r="H13" s="112">
        <f t="shared" si="5"/>
        <v>428</v>
      </c>
      <c r="I13" s="113">
        <f t="shared" si="6"/>
        <v>426</v>
      </c>
      <c r="J13" s="114"/>
      <c r="K13" s="115"/>
      <c r="L13" s="106">
        <f t="shared" si="8"/>
        <v>11</v>
      </c>
    </row>
    <row r="14" spans="1:12" s="125" customFormat="1" ht="18" customHeight="1" thickBot="1">
      <c r="A14" s="117">
        <f t="shared" si="7"/>
        <v>2013</v>
      </c>
      <c r="B14" s="118">
        <f>발생량원단위!H16</f>
        <v>459</v>
      </c>
      <c r="C14" s="119">
        <f t="shared" si="0"/>
        <v>426</v>
      </c>
      <c r="D14" s="120">
        <f t="shared" si="1"/>
        <v>425</v>
      </c>
      <c r="E14" s="120">
        <f t="shared" si="2"/>
        <v>423</v>
      </c>
      <c r="F14" s="119">
        <f t="shared" si="3"/>
        <v>426</v>
      </c>
      <c r="G14" s="119">
        <f t="shared" si="4"/>
        <v>426</v>
      </c>
      <c r="H14" s="119">
        <f t="shared" si="5"/>
        <v>428</v>
      </c>
      <c r="I14" s="121">
        <f t="shared" si="6"/>
        <v>425</v>
      </c>
      <c r="J14" s="122"/>
      <c r="K14" s="123"/>
      <c r="L14" s="124">
        <f t="shared" si="8"/>
        <v>12</v>
      </c>
    </row>
    <row r="15" spans="1:12" s="107" customFormat="1" ht="18" customHeight="1" thickTop="1">
      <c r="A15" s="352">
        <f>+A14+1</f>
        <v>2014</v>
      </c>
      <c r="B15" s="353"/>
      <c r="C15" s="354">
        <f t="shared" ref="C15:C32" si="9">I90</f>
        <v>426</v>
      </c>
      <c r="D15" s="355">
        <f t="shared" ref="D15:D32" si="10">I139</f>
        <v>424</v>
      </c>
      <c r="E15" s="354">
        <f t="shared" ref="E15:E32" si="11">I189</f>
        <v>422</v>
      </c>
      <c r="F15" s="354">
        <f t="shared" ref="F15:F32" si="12">I238</f>
        <v>425</v>
      </c>
      <c r="G15" s="354">
        <f t="shared" ref="G15:G32" si="13">I287</f>
        <v>426</v>
      </c>
      <c r="H15" s="354">
        <f t="shared" ref="H15:H32" si="14">I336</f>
        <v>427</v>
      </c>
      <c r="I15" s="356">
        <f t="shared" si="6"/>
        <v>424</v>
      </c>
      <c r="J15" s="357"/>
      <c r="K15" s="358"/>
      <c r="L15" s="106">
        <f t="shared" si="8"/>
        <v>13</v>
      </c>
    </row>
    <row r="16" spans="1:12" s="139" customFormat="1" ht="18" customHeight="1">
      <c r="A16" s="117">
        <f t="shared" si="7"/>
        <v>2015</v>
      </c>
      <c r="B16" s="140"/>
      <c r="C16" s="141">
        <f t="shared" si="9"/>
        <v>425</v>
      </c>
      <c r="D16" s="142">
        <f t="shared" si="10"/>
        <v>424</v>
      </c>
      <c r="E16" s="141">
        <f t="shared" si="11"/>
        <v>421</v>
      </c>
      <c r="F16" s="141">
        <f t="shared" si="12"/>
        <v>425</v>
      </c>
      <c r="G16" s="141">
        <f t="shared" si="13"/>
        <v>425</v>
      </c>
      <c r="H16" s="141">
        <f t="shared" si="14"/>
        <v>426</v>
      </c>
      <c r="I16" s="143">
        <f t="shared" si="6"/>
        <v>424</v>
      </c>
      <c r="J16" s="144"/>
      <c r="K16" s="145"/>
      <c r="L16" s="138">
        <f t="shared" si="8"/>
        <v>14</v>
      </c>
    </row>
    <row r="17" spans="1:12" s="139" customFormat="1" ht="18" customHeight="1">
      <c r="A17" s="329">
        <f t="shared" si="7"/>
        <v>2016</v>
      </c>
      <c r="B17" s="330"/>
      <c r="C17" s="331">
        <f t="shared" si="9"/>
        <v>424</v>
      </c>
      <c r="D17" s="332">
        <f t="shared" si="10"/>
        <v>423</v>
      </c>
      <c r="E17" s="331">
        <f t="shared" si="11"/>
        <v>420</v>
      </c>
      <c r="F17" s="331">
        <f t="shared" si="12"/>
        <v>425</v>
      </c>
      <c r="G17" s="331">
        <f t="shared" si="13"/>
        <v>424</v>
      </c>
      <c r="H17" s="331">
        <f t="shared" si="14"/>
        <v>426</v>
      </c>
      <c r="I17" s="333">
        <f t="shared" si="6"/>
        <v>423</v>
      </c>
      <c r="J17" s="334"/>
      <c r="K17" s="335"/>
      <c r="L17" s="138">
        <f t="shared" si="8"/>
        <v>15</v>
      </c>
    </row>
    <row r="18" spans="1:12" s="139" customFormat="1" ht="18" customHeight="1">
      <c r="A18" s="329">
        <f t="shared" si="7"/>
        <v>2017</v>
      </c>
      <c r="B18" s="330"/>
      <c r="C18" s="331">
        <f t="shared" si="9"/>
        <v>424</v>
      </c>
      <c r="D18" s="332">
        <f t="shared" si="10"/>
        <v>422</v>
      </c>
      <c r="E18" s="331">
        <f t="shared" si="11"/>
        <v>419</v>
      </c>
      <c r="F18" s="331">
        <f t="shared" si="12"/>
        <v>424</v>
      </c>
      <c r="G18" s="331">
        <f t="shared" si="13"/>
        <v>424</v>
      </c>
      <c r="H18" s="331">
        <f t="shared" si="14"/>
        <v>425</v>
      </c>
      <c r="I18" s="333">
        <f t="shared" si="6"/>
        <v>422</v>
      </c>
      <c r="J18" s="334"/>
      <c r="K18" s="335"/>
      <c r="L18" s="138">
        <f t="shared" si="8"/>
        <v>16</v>
      </c>
    </row>
    <row r="19" spans="1:12" s="125" customFormat="1" ht="18" customHeight="1">
      <c r="A19" s="329">
        <f t="shared" si="7"/>
        <v>2018</v>
      </c>
      <c r="B19" s="330"/>
      <c r="C19" s="331">
        <f t="shared" si="9"/>
        <v>423</v>
      </c>
      <c r="D19" s="332">
        <f t="shared" si="10"/>
        <v>422</v>
      </c>
      <c r="E19" s="331">
        <f t="shared" si="11"/>
        <v>419</v>
      </c>
      <c r="F19" s="331">
        <f t="shared" si="12"/>
        <v>424</v>
      </c>
      <c r="G19" s="331">
        <f t="shared" si="13"/>
        <v>423</v>
      </c>
      <c r="H19" s="331">
        <f t="shared" si="14"/>
        <v>424</v>
      </c>
      <c r="I19" s="333">
        <f t="shared" si="6"/>
        <v>422</v>
      </c>
      <c r="J19" s="334"/>
      <c r="K19" s="335"/>
      <c r="L19" s="124">
        <f t="shared" si="8"/>
        <v>17</v>
      </c>
    </row>
    <row r="20" spans="1:12" s="139" customFormat="1" ht="18" customHeight="1">
      <c r="A20" s="329">
        <f t="shared" si="7"/>
        <v>2019</v>
      </c>
      <c r="B20" s="330"/>
      <c r="C20" s="331">
        <f t="shared" si="9"/>
        <v>423</v>
      </c>
      <c r="D20" s="332">
        <f t="shared" si="10"/>
        <v>421</v>
      </c>
      <c r="E20" s="331">
        <f t="shared" si="11"/>
        <v>418</v>
      </c>
      <c r="F20" s="331">
        <f t="shared" si="12"/>
        <v>424</v>
      </c>
      <c r="G20" s="331">
        <f t="shared" si="13"/>
        <v>422</v>
      </c>
      <c r="H20" s="331">
        <f t="shared" si="14"/>
        <v>424</v>
      </c>
      <c r="I20" s="333">
        <f t="shared" si="6"/>
        <v>421</v>
      </c>
      <c r="J20" s="334"/>
      <c r="K20" s="335"/>
      <c r="L20" s="138">
        <f t="shared" si="8"/>
        <v>18</v>
      </c>
    </row>
    <row r="21" spans="1:12" s="139" customFormat="1" ht="18" customHeight="1">
      <c r="A21" s="117">
        <f t="shared" si="7"/>
        <v>2020</v>
      </c>
      <c r="B21" s="140"/>
      <c r="C21" s="141">
        <f t="shared" si="9"/>
        <v>422</v>
      </c>
      <c r="D21" s="142">
        <f t="shared" si="10"/>
        <v>420</v>
      </c>
      <c r="E21" s="141">
        <f t="shared" si="11"/>
        <v>417</v>
      </c>
      <c r="F21" s="141">
        <f t="shared" si="12"/>
        <v>424</v>
      </c>
      <c r="G21" s="141">
        <f t="shared" si="13"/>
        <v>422</v>
      </c>
      <c r="H21" s="141">
        <f t="shared" si="14"/>
        <v>423</v>
      </c>
      <c r="I21" s="143">
        <f t="shared" si="6"/>
        <v>420</v>
      </c>
      <c r="J21" s="144"/>
      <c r="K21" s="145"/>
      <c r="L21" s="138">
        <f t="shared" si="8"/>
        <v>19</v>
      </c>
    </row>
    <row r="22" spans="1:12" s="139" customFormat="1" ht="18" customHeight="1">
      <c r="A22" s="329">
        <f t="shared" si="7"/>
        <v>2021</v>
      </c>
      <c r="B22" s="330"/>
      <c r="C22" s="331">
        <f t="shared" si="9"/>
        <v>421</v>
      </c>
      <c r="D22" s="332">
        <f t="shared" si="10"/>
        <v>419</v>
      </c>
      <c r="E22" s="331">
        <f t="shared" si="11"/>
        <v>416</v>
      </c>
      <c r="F22" s="331">
        <f t="shared" si="12"/>
        <v>424</v>
      </c>
      <c r="G22" s="331">
        <f t="shared" si="13"/>
        <v>421</v>
      </c>
      <c r="H22" s="331">
        <f t="shared" si="14"/>
        <v>423</v>
      </c>
      <c r="I22" s="333">
        <f t="shared" si="6"/>
        <v>419</v>
      </c>
      <c r="J22" s="334"/>
      <c r="K22" s="335"/>
      <c r="L22" s="138">
        <f t="shared" si="8"/>
        <v>20</v>
      </c>
    </row>
    <row r="23" spans="1:12" s="139" customFormat="1" ht="18" customHeight="1">
      <c r="A23" s="329">
        <f t="shared" si="7"/>
        <v>2022</v>
      </c>
      <c r="B23" s="330"/>
      <c r="C23" s="331">
        <f t="shared" si="9"/>
        <v>421</v>
      </c>
      <c r="D23" s="332">
        <f t="shared" si="10"/>
        <v>419</v>
      </c>
      <c r="E23" s="331">
        <f t="shared" si="11"/>
        <v>415</v>
      </c>
      <c r="F23" s="331">
        <f t="shared" si="12"/>
        <v>423</v>
      </c>
      <c r="G23" s="331">
        <f t="shared" si="13"/>
        <v>420</v>
      </c>
      <c r="H23" s="331">
        <f t="shared" si="14"/>
        <v>422</v>
      </c>
      <c r="I23" s="333">
        <f t="shared" si="6"/>
        <v>419</v>
      </c>
      <c r="J23" s="334"/>
      <c r="K23" s="335"/>
      <c r="L23" s="138">
        <f t="shared" si="8"/>
        <v>21</v>
      </c>
    </row>
    <row r="24" spans="1:12" s="125" customFormat="1" ht="18" customHeight="1">
      <c r="A24" s="329">
        <f t="shared" si="7"/>
        <v>2023</v>
      </c>
      <c r="B24" s="330"/>
      <c r="C24" s="331">
        <f t="shared" si="9"/>
        <v>420</v>
      </c>
      <c r="D24" s="332">
        <f t="shared" si="10"/>
        <v>418</v>
      </c>
      <c r="E24" s="331">
        <f t="shared" si="11"/>
        <v>415</v>
      </c>
      <c r="F24" s="331">
        <f t="shared" si="12"/>
        <v>423</v>
      </c>
      <c r="G24" s="331">
        <f t="shared" si="13"/>
        <v>420</v>
      </c>
      <c r="H24" s="331">
        <f t="shared" si="14"/>
        <v>421</v>
      </c>
      <c r="I24" s="333">
        <f t="shared" si="6"/>
        <v>418</v>
      </c>
      <c r="J24" s="334"/>
      <c r="K24" s="335"/>
      <c r="L24" s="124">
        <f t="shared" si="8"/>
        <v>22</v>
      </c>
    </row>
    <row r="25" spans="1:12" s="139" customFormat="1" ht="18" customHeight="1">
      <c r="A25" s="329">
        <f t="shared" si="7"/>
        <v>2024</v>
      </c>
      <c r="B25" s="330"/>
      <c r="C25" s="331">
        <f t="shared" si="9"/>
        <v>419</v>
      </c>
      <c r="D25" s="332">
        <f t="shared" si="10"/>
        <v>417</v>
      </c>
      <c r="E25" s="331">
        <f t="shared" si="11"/>
        <v>414</v>
      </c>
      <c r="F25" s="331">
        <f t="shared" si="12"/>
        <v>423</v>
      </c>
      <c r="G25" s="331">
        <f t="shared" si="13"/>
        <v>419</v>
      </c>
      <c r="H25" s="331">
        <f t="shared" si="14"/>
        <v>421</v>
      </c>
      <c r="I25" s="333">
        <f t="shared" si="6"/>
        <v>417</v>
      </c>
      <c r="J25" s="334"/>
      <c r="K25" s="335"/>
      <c r="L25" s="138">
        <f t="shared" si="8"/>
        <v>23</v>
      </c>
    </row>
    <row r="26" spans="1:12" s="139" customFormat="1" ht="18" customHeight="1">
      <c r="A26" s="117">
        <f t="shared" si="7"/>
        <v>2025</v>
      </c>
      <c r="B26" s="140"/>
      <c r="C26" s="141">
        <f t="shared" si="9"/>
        <v>419</v>
      </c>
      <c r="D26" s="142">
        <f t="shared" si="10"/>
        <v>417</v>
      </c>
      <c r="E26" s="141">
        <f t="shared" si="11"/>
        <v>413</v>
      </c>
      <c r="F26" s="141">
        <f t="shared" si="12"/>
        <v>423</v>
      </c>
      <c r="G26" s="141">
        <f t="shared" si="13"/>
        <v>418</v>
      </c>
      <c r="H26" s="141">
        <f t="shared" si="14"/>
        <v>420</v>
      </c>
      <c r="I26" s="143">
        <f t="shared" si="6"/>
        <v>417</v>
      </c>
      <c r="J26" s="144"/>
      <c r="K26" s="145"/>
      <c r="L26" s="138">
        <f t="shared" si="8"/>
        <v>24</v>
      </c>
    </row>
    <row r="27" spans="1:12" s="139" customFormat="1" ht="18" customHeight="1">
      <c r="A27" s="329">
        <f t="shared" si="7"/>
        <v>2026</v>
      </c>
      <c r="B27" s="330"/>
      <c r="C27" s="331">
        <f t="shared" si="9"/>
        <v>418</v>
      </c>
      <c r="D27" s="332">
        <f t="shared" si="10"/>
        <v>416</v>
      </c>
      <c r="E27" s="331">
        <f t="shared" si="11"/>
        <v>412</v>
      </c>
      <c r="F27" s="331">
        <f t="shared" si="12"/>
        <v>423</v>
      </c>
      <c r="G27" s="331">
        <f t="shared" si="13"/>
        <v>418</v>
      </c>
      <c r="H27" s="331">
        <f t="shared" si="14"/>
        <v>419</v>
      </c>
      <c r="I27" s="333">
        <f t="shared" si="6"/>
        <v>416</v>
      </c>
      <c r="J27" s="334"/>
      <c r="K27" s="335"/>
      <c r="L27" s="138">
        <f t="shared" si="8"/>
        <v>25</v>
      </c>
    </row>
    <row r="28" spans="1:12" s="139" customFormat="1" ht="18" customHeight="1">
      <c r="A28" s="329">
        <f t="shared" si="7"/>
        <v>2027</v>
      </c>
      <c r="B28" s="330"/>
      <c r="C28" s="331">
        <f t="shared" si="9"/>
        <v>417</v>
      </c>
      <c r="D28" s="332">
        <f t="shared" si="10"/>
        <v>415</v>
      </c>
      <c r="E28" s="331">
        <f t="shared" si="11"/>
        <v>412</v>
      </c>
      <c r="F28" s="331">
        <f t="shared" si="12"/>
        <v>423</v>
      </c>
      <c r="G28" s="331">
        <f t="shared" si="13"/>
        <v>417</v>
      </c>
      <c r="H28" s="331">
        <f t="shared" si="14"/>
        <v>419</v>
      </c>
      <c r="I28" s="333">
        <f t="shared" si="6"/>
        <v>415</v>
      </c>
      <c r="J28" s="334"/>
      <c r="K28" s="335"/>
      <c r="L28" s="138">
        <f t="shared" si="8"/>
        <v>26</v>
      </c>
    </row>
    <row r="29" spans="1:12" s="125" customFormat="1" ht="18" customHeight="1">
      <c r="A29" s="329">
        <f t="shared" si="7"/>
        <v>2028</v>
      </c>
      <c r="B29" s="330"/>
      <c r="C29" s="331">
        <f t="shared" si="9"/>
        <v>417</v>
      </c>
      <c r="D29" s="332">
        <f t="shared" si="10"/>
        <v>415</v>
      </c>
      <c r="E29" s="331">
        <f t="shared" si="11"/>
        <v>411</v>
      </c>
      <c r="F29" s="331">
        <f t="shared" si="12"/>
        <v>422</v>
      </c>
      <c r="G29" s="331">
        <f t="shared" si="13"/>
        <v>416</v>
      </c>
      <c r="H29" s="331">
        <f t="shared" si="14"/>
        <v>418</v>
      </c>
      <c r="I29" s="333">
        <f t="shared" si="6"/>
        <v>415</v>
      </c>
      <c r="J29" s="334"/>
      <c r="K29" s="335"/>
      <c r="L29" s="124">
        <f t="shared" si="8"/>
        <v>27</v>
      </c>
    </row>
    <row r="30" spans="1:12" s="139" customFormat="1" ht="18" customHeight="1">
      <c r="A30" s="329">
        <f t="shared" si="7"/>
        <v>2029</v>
      </c>
      <c r="B30" s="330"/>
      <c r="C30" s="331">
        <f t="shared" si="9"/>
        <v>416</v>
      </c>
      <c r="D30" s="332">
        <f t="shared" si="10"/>
        <v>414</v>
      </c>
      <c r="E30" s="331">
        <f t="shared" si="11"/>
        <v>410</v>
      </c>
      <c r="F30" s="331">
        <f t="shared" si="12"/>
        <v>422</v>
      </c>
      <c r="G30" s="331">
        <f t="shared" si="13"/>
        <v>416</v>
      </c>
      <c r="H30" s="331">
        <f t="shared" si="14"/>
        <v>418</v>
      </c>
      <c r="I30" s="333">
        <f t="shared" si="6"/>
        <v>414</v>
      </c>
      <c r="J30" s="334"/>
      <c r="K30" s="335"/>
      <c r="L30" s="138">
        <f t="shared" si="8"/>
        <v>28</v>
      </c>
    </row>
    <row r="31" spans="1:12" s="139" customFormat="1" ht="18" customHeight="1">
      <c r="A31" s="117">
        <f t="shared" si="7"/>
        <v>2030</v>
      </c>
      <c r="B31" s="140"/>
      <c r="C31" s="141">
        <f t="shared" si="9"/>
        <v>415</v>
      </c>
      <c r="D31" s="142">
        <f t="shared" si="10"/>
        <v>413</v>
      </c>
      <c r="E31" s="141">
        <f t="shared" si="11"/>
        <v>409</v>
      </c>
      <c r="F31" s="141">
        <f t="shared" si="12"/>
        <v>422</v>
      </c>
      <c r="G31" s="141">
        <f t="shared" si="13"/>
        <v>415</v>
      </c>
      <c r="H31" s="141">
        <f t="shared" si="14"/>
        <v>417</v>
      </c>
      <c r="I31" s="143">
        <f t="shared" si="6"/>
        <v>413</v>
      </c>
      <c r="J31" s="144"/>
      <c r="K31" s="145"/>
      <c r="L31" s="138">
        <f t="shared" si="8"/>
        <v>29</v>
      </c>
    </row>
    <row r="32" spans="1:12" s="139" customFormat="1" ht="18" customHeight="1">
      <c r="A32" s="329">
        <f t="shared" si="7"/>
        <v>2031</v>
      </c>
      <c r="B32" s="330"/>
      <c r="C32" s="331">
        <f t="shared" si="9"/>
        <v>415</v>
      </c>
      <c r="D32" s="332">
        <f t="shared" si="10"/>
        <v>412</v>
      </c>
      <c r="E32" s="331">
        <f t="shared" si="11"/>
        <v>408</v>
      </c>
      <c r="F32" s="331">
        <f t="shared" si="12"/>
        <v>422</v>
      </c>
      <c r="G32" s="331">
        <f t="shared" si="13"/>
        <v>414</v>
      </c>
      <c r="H32" s="331">
        <f t="shared" si="14"/>
        <v>416</v>
      </c>
      <c r="I32" s="333">
        <f t="shared" si="6"/>
        <v>412</v>
      </c>
      <c r="J32" s="334"/>
      <c r="K32" s="335"/>
      <c r="L32" s="138">
        <f t="shared" si="8"/>
        <v>30</v>
      </c>
    </row>
    <row r="33" spans="1:41" s="139" customFormat="1" ht="18" customHeight="1">
      <c r="A33" s="329">
        <f t="shared" si="7"/>
        <v>2032</v>
      </c>
      <c r="B33" s="330"/>
      <c r="C33" s="331">
        <f>I108</f>
        <v>414</v>
      </c>
      <c r="D33" s="332">
        <f>I157</f>
        <v>412</v>
      </c>
      <c r="E33" s="331">
        <f>I207</f>
        <v>408</v>
      </c>
      <c r="F33" s="331">
        <f>I256</f>
        <v>422</v>
      </c>
      <c r="G33" s="331">
        <f>I305</f>
        <v>414</v>
      </c>
      <c r="H33" s="331">
        <f>I354</f>
        <v>416</v>
      </c>
      <c r="I33" s="333">
        <f t="shared" si="6"/>
        <v>412</v>
      </c>
      <c r="J33" s="334"/>
      <c r="K33" s="335"/>
      <c r="L33" s="138">
        <f t="shared" si="8"/>
        <v>31</v>
      </c>
    </row>
    <row r="34" spans="1:41" s="125" customFormat="1" ht="18" customHeight="1">
      <c r="A34" s="329">
        <f t="shared" si="7"/>
        <v>2033</v>
      </c>
      <c r="B34" s="330"/>
      <c r="C34" s="331">
        <f>I109</f>
        <v>413</v>
      </c>
      <c r="D34" s="332">
        <f>I158</f>
        <v>411</v>
      </c>
      <c r="E34" s="331">
        <f>I208</f>
        <v>407</v>
      </c>
      <c r="F34" s="331">
        <f>I257</f>
        <v>422</v>
      </c>
      <c r="G34" s="331">
        <f>I306</f>
        <v>413</v>
      </c>
      <c r="H34" s="331">
        <f>I355</f>
        <v>415</v>
      </c>
      <c r="I34" s="333">
        <f t="shared" si="6"/>
        <v>411</v>
      </c>
      <c r="J34" s="334"/>
      <c r="K34" s="335"/>
      <c r="L34" s="124">
        <f t="shared" si="8"/>
        <v>32</v>
      </c>
    </row>
    <row r="35" spans="1:41" s="139" customFormat="1" ht="18" customHeight="1">
      <c r="A35" s="329">
        <f t="shared" si="7"/>
        <v>2034</v>
      </c>
      <c r="B35" s="330"/>
      <c r="C35" s="331">
        <f>I110</f>
        <v>413</v>
      </c>
      <c r="D35" s="332">
        <f>I159</f>
        <v>410</v>
      </c>
      <c r="E35" s="331">
        <f>I209</f>
        <v>406</v>
      </c>
      <c r="F35" s="331">
        <f>I258</f>
        <v>422</v>
      </c>
      <c r="G35" s="331">
        <f>I307</f>
        <v>412</v>
      </c>
      <c r="H35" s="331">
        <f>I356</f>
        <v>414</v>
      </c>
      <c r="I35" s="333">
        <f t="shared" si="6"/>
        <v>410</v>
      </c>
      <c r="J35" s="334"/>
      <c r="K35" s="335"/>
      <c r="L35" s="138">
        <f t="shared" si="8"/>
        <v>33</v>
      </c>
    </row>
    <row r="36" spans="1:41" s="139" customFormat="1" ht="18" customHeight="1">
      <c r="A36" s="117">
        <f t="shared" si="7"/>
        <v>2035</v>
      </c>
      <c r="B36" s="140"/>
      <c r="C36" s="141">
        <f>I111</f>
        <v>412</v>
      </c>
      <c r="D36" s="142">
        <f>I160</f>
        <v>410</v>
      </c>
      <c r="E36" s="141">
        <f>I210</f>
        <v>405</v>
      </c>
      <c r="F36" s="141">
        <f>I259</f>
        <v>422</v>
      </c>
      <c r="G36" s="141">
        <f>I308</f>
        <v>412</v>
      </c>
      <c r="H36" s="141">
        <f>I357</f>
        <v>414</v>
      </c>
      <c r="I36" s="143">
        <f t="shared" si="6"/>
        <v>410</v>
      </c>
      <c r="J36" s="144"/>
      <c r="K36" s="145"/>
      <c r="L36" s="138">
        <f t="shared" si="8"/>
        <v>34</v>
      </c>
    </row>
    <row r="37" spans="1:41" s="139" customFormat="1" ht="18" hidden="1" customHeight="1">
      <c r="A37" s="117">
        <f t="shared" si="7"/>
        <v>2036</v>
      </c>
      <c r="B37" s="140"/>
      <c r="C37" s="141">
        <f>I112</f>
        <v>411</v>
      </c>
      <c r="D37" s="142">
        <f>I161</f>
        <v>409</v>
      </c>
      <c r="E37" s="141">
        <f>I211</f>
        <v>405</v>
      </c>
      <c r="F37" s="141">
        <f>I260</f>
        <v>421</v>
      </c>
      <c r="G37" s="141">
        <f>I309</f>
        <v>411</v>
      </c>
      <c r="H37" s="141">
        <f>I358</f>
        <v>413</v>
      </c>
      <c r="I37" s="143">
        <f t="shared" si="6"/>
        <v>409</v>
      </c>
      <c r="J37" s="144"/>
      <c r="K37" s="145"/>
      <c r="L37" s="138">
        <f t="shared" si="8"/>
        <v>35</v>
      </c>
    </row>
    <row r="38" spans="1:41" s="107" customFormat="1" ht="18" customHeight="1">
      <c r="A38" s="100" t="s">
        <v>106</v>
      </c>
      <c r="B38" s="101"/>
      <c r="C38" s="103"/>
      <c r="D38" s="103" t="s">
        <v>107</v>
      </c>
      <c r="E38" s="103"/>
      <c r="F38" s="103"/>
      <c r="G38" s="103"/>
      <c r="H38" s="103"/>
      <c r="I38" s="103"/>
      <c r="J38" s="146"/>
      <c r="K38" s="105"/>
      <c r="L38" s="147"/>
      <c r="M38" s="148"/>
      <c r="N38" s="148"/>
      <c r="O38" s="148"/>
      <c r="P38" s="148"/>
      <c r="Q38" s="148"/>
      <c r="R38" s="148"/>
      <c r="S38" s="148"/>
      <c r="T38" s="148"/>
      <c r="U38" s="149"/>
      <c r="V38" s="149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</row>
    <row r="39" spans="1:41" s="107" customFormat="1" ht="18" customHeight="1">
      <c r="A39" s="454" t="s">
        <v>108</v>
      </c>
      <c r="B39" s="455"/>
      <c r="C39" s="151">
        <f>F72</f>
        <v>5.6362947537018796E-3</v>
      </c>
      <c r="D39" s="152">
        <f>G126</f>
        <v>1.063831095175064E-2</v>
      </c>
      <c r="E39" s="325">
        <f>G177</f>
        <v>5.0004447008527844E-3</v>
      </c>
      <c r="F39" s="325">
        <f>H225</f>
        <v>1.0213659616535172E-2</v>
      </c>
      <c r="G39" s="153">
        <f>G275</f>
        <v>5.6362947537018796E-3</v>
      </c>
      <c r="H39" s="153">
        <f>G324</f>
        <v>3.7999265172739172E-3</v>
      </c>
      <c r="I39" s="154"/>
      <c r="J39" s="456"/>
      <c r="K39" s="457"/>
      <c r="L39" s="155"/>
      <c r="M39" s="155"/>
      <c r="N39" s="155"/>
      <c r="O39" s="155"/>
      <c r="P39" s="155"/>
      <c r="Q39" s="155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</row>
    <row r="40" spans="1:41" s="107" customFormat="1" ht="18" customHeight="1">
      <c r="A40" s="454" t="s">
        <v>109</v>
      </c>
      <c r="B40" s="455"/>
      <c r="C40" s="156">
        <f>F73</f>
        <v>9.7710000000000008</v>
      </c>
      <c r="D40" s="157">
        <f>G127</f>
        <v>9.7450000000000028</v>
      </c>
      <c r="E40" s="326">
        <f>G178</f>
        <v>9.8789999999999996</v>
      </c>
      <c r="F40" s="326">
        <f>H226</f>
        <v>9.740000000000002</v>
      </c>
      <c r="G40" s="158">
        <f>G276</f>
        <v>9.7710000000000008</v>
      </c>
      <c r="H40" s="158">
        <f>G325</f>
        <v>9.7980000000000018</v>
      </c>
      <c r="I40" s="159"/>
      <c r="J40" s="456"/>
      <c r="K40" s="457"/>
      <c r="L40" s="160"/>
      <c r="M40" s="160"/>
      <c r="N40" s="160"/>
      <c r="O40" s="160"/>
      <c r="P40" s="160"/>
      <c r="Q40" s="160"/>
      <c r="R40" s="148"/>
      <c r="S40" s="148"/>
      <c r="T40" s="148"/>
      <c r="U40" s="149"/>
      <c r="V40" s="149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</row>
    <row r="41" spans="1:41" s="107" customFormat="1" ht="18" customHeight="1">
      <c r="A41" s="454" t="s">
        <v>110</v>
      </c>
      <c r="B41" s="455"/>
      <c r="C41" s="156">
        <f>F74</f>
        <v>9.7460000000000022</v>
      </c>
      <c r="D41" s="157">
        <f>G128</f>
        <v>9.7290000000000028</v>
      </c>
      <c r="E41" s="326">
        <f>G179</f>
        <v>9.8699999999999992</v>
      </c>
      <c r="F41" s="326">
        <f>H227</f>
        <v>9.6910000000000007</v>
      </c>
      <c r="G41" s="158">
        <f>G277</f>
        <v>9.7460000000000022</v>
      </c>
      <c r="H41" s="158">
        <f>G326</f>
        <v>9.7620000000000005</v>
      </c>
      <c r="I41" s="159"/>
      <c r="J41" s="456"/>
      <c r="K41" s="457"/>
      <c r="L41" s="160"/>
      <c r="M41" s="160"/>
      <c r="N41" s="160"/>
      <c r="O41" s="160"/>
      <c r="P41" s="160"/>
      <c r="Q41" s="160"/>
      <c r="R41" s="148"/>
      <c r="S41" s="148"/>
      <c r="T41" s="148"/>
      <c r="U41" s="149"/>
      <c r="V41" s="149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</row>
    <row r="42" spans="1:41" s="107" customFormat="1" ht="18" customHeight="1">
      <c r="A42" s="454" t="s">
        <v>111</v>
      </c>
      <c r="B42" s="455"/>
      <c r="C42" s="161">
        <f>F75</f>
        <v>5.4092312293809064</v>
      </c>
      <c r="D42" s="162">
        <f>G129</f>
        <v>5.3956352236755754</v>
      </c>
      <c r="E42" s="327">
        <f>G180</f>
        <v>5.4563561458851471</v>
      </c>
      <c r="F42" s="327">
        <f>H228</f>
        <v>5.4959918587147056</v>
      </c>
      <c r="G42" s="163">
        <f>G278</f>
        <v>5.4092312293809064</v>
      </c>
      <c r="H42" s="163">
        <f>G327</f>
        <v>5.3999046279079401</v>
      </c>
      <c r="I42" s="164"/>
      <c r="J42" s="456"/>
      <c r="K42" s="457"/>
      <c r="L42" s="165"/>
      <c r="M42" s="165"/>
      <c r="N42" s="165"/>
      <c r="O42" s="165"/>
      <c r="P42" s="165"/>
      <c r="Q42" s="165"/>
      <c r="R42" s="148"/>
      <c r="S42" s="148"/>
      <c r="T42" s="148"/>
      <c r="U42" s="149"/>
      <c r="V42" s="149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</row>
    <row r="43" spans="1:41" s="107" customFormat="1" ht="18" customHeight="1">
      <c r="A43" s="454" t="s">
        <v>112</v>
      </c>
      <c r="B43" s="455"/>
      <c r="C43" s="161">
        <f>F76</f>
        <v>5.8333319224124534</v>
      </c>
      <c r="D43" s="162">
        <f>G130</f>
        <v>5.841740802117898</v>
      </c>
      <c r="E43" s="327">
        <f>G181</f>
        <v>5.9318983025297367</v>
      </c>
      <c r="F43" s="327">
        <f>H229</f>
        <v>5.8820396427170163</v>
      </c>
      <c r="G43" s="163">
        <f>G279</f>
        <v>5.8333319224124534</v>
      </c>
      <c r="H43" s="163">
        <f>G328</f>
        <v>5.799708174810883</v>
      </c>
      <c r="I43" s="164"/>
      <c r="J43" s="456"/>
      <c r="K43" s="457"/>
      <c r="L43" s="165"/>
      <c r="M43" s="165"/>
      <c r="N43" s="165"/>
      <c r="O43" s="165"/>
      <c r="P43" s="165"/>
      <c r="Q43" s="165"/>
      <c r="R43" s="148"/>
      <c r="S43" s="148"/>
      <c r="T43" s="148"/>
      <c r="U43" s="149"/>
      <c r="V43" s="149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</row>
    <row r="44" spans="1:41" s="107" customFormat="1" ht="20.100000000000001" customHeight="1">
      <c r="A44" s="166"/>
      <c r="B44" s="167"/>
      <c r="C44" s="168"/>
      <c r="D44" s="168"/>
      <c r="E44" s="168"/>
      <c r="F44" s="169"/>
      <c r="G44" s="169"/>
      <c r="H44" s="169"/>
      <c r="I44" s="169"/>
      <c r="J44" s="170"/>
      <c r="K44" s="171"/>
      <c r="L44" s="172"/>
      <c r="M44" s="172"/>
      <c r="N44" s="172"/>
      <c r="O44" s="172"/>
      <c r="P44" s="172"/>
      <c r="Q44" s="172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</row>
    <row r="45" spans="1:41" s="107" customFormat="1" ht="20.100000000000001" customHeight="1">
      <c r="A45" s="166"/>
      <c r="B45" s="167"/>
      <c r="C45" s="168"/>
      <c r="D45" s="168"/>
      <c r="E45" s="168"/>
      <c r="F45" s="169"/>
      <c r="G45" s="169"/>
      <c r="H45" s="169"/>
      <c r="I45" s="169"/>
      <c r="J45" s="173"/>
      <c r="K45" s="150"/>
      <c r="L45" s="149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</row>
    <row r="46" spans="1:41" s="107" customFormat="1" ht="20.100000000000001" customHeight="1">
      <c r="A46" s="166"/>
      <c r="B46" s="167"/>
      <c r="C46" s="168"/>
      <c r="D46" s="168"/>
      <c r="E46" s="168"/>
      <c r="F46" s="169"/>
      <c r="G46" s="169"/>
      <c r="H46" s="169"/>
      <c r="I46" s="169"/>
      <c r="J46" s="173"/>
      <c r="K46" s="150"/>
      <c r="L46" s="149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</row>
    <row r="47" spans="1:41" s="107" customFormat="1" ht="20.100000000000001" customHeight="1">
      <c r="A47" s="166"/>
      <c r="B47" s="167"/>
      <c r="C47" s="168"/>
      <c r="D47" s="168"/>
      <c r="E47" s="168"/>
      <c r="F47" s="169"/>
      <c r="G47" s="169"/>
      <c r="H47" s="169"/>
      <c r="I47" s="169"/>
      <c r="J47" s="173"/>
      <c r="K47" s="150"/>
      <c r="L47" s="149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</row>
    <row r="48" spans="1:41" s="107" customFormat="1" ht="20.100000000000001" customHeight="1">
      <c r="A48" s="166"/>
      <c r="B48" s="167"/>
      <c r="C48" s="168"/>
      <c r="D48" s="168"/>
      <c r="E48" s="168"/>
      <c r="F48" s="169"/>
      <c r="G48" s="169"/>
      <c r="H48" s="169"/>
      <c r="I48" s="169"/>
      <c r="J48" s="173"/>
      <c r="K48" s="150"/>
      <c r="L48" s="149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</row>
    <row r="49" spans="1:40" s="107" customFormat="1" ht="20.100000000000001" customHeight="1">
      <c r="A49" s="166"/>
      <c r="B49" s="167"/>
      <c r="C49" s="168"/>
      <c r="D49" s="168"/>
      <c r="E49" s="168"/>
      <c r="F49" s="169"/>
      <c r="G49" s="169"/>
      <c r="H49" s="169"/>
      <c r="I49" s="169"/>
      <c r="J49" s="173"/>
      <c r="K49" s="150"/>
      <c r="L49" s="149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</row>
    <row r="50" spans="1:40" s="107" customFormat="1" ht="20.100000000000001" customHeight="1">
      <c r="A50" s="166"/>
      <c r="B50" s="167"/>
      <c r="C50" s="168"/>
      <c r="D50" s="168"/>
      <c r="E50" s="168"/>
      <c r="F50" s="169"/>
      <c r="G50" s="169"/>
      <c r="H50" s="169"/>
      <c r="I50" s="169"/>
      <c r="J50" s="173"/>
      <c r="K50" s="150"/>
      <c r="L50" s="149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</row>
    <row r="51" spans="1:40" s="107" customFormat="1" ht="20.100000000000001" customHeight="1">
      <c r="A51" s="166"/>
      <c r="B51" s="167"/>
      <c r="C51" s="168"/>
      <c r="D51" s="168"/>
      <c r="E51" s="168"/>
      <c r="F51" s="169"/>
      <c r="G51" s="169"/>
      <c r="H51" s="169"/>
      <c r="I51" s="169"/>
      <c r="J51" s="173"/>
      <c r="K51" s="150"/>
      <c r="L51" s="149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</row>
    <row r="52" spans="1:40" s="107" customFormat="1" ht="20.100000000000001" customHeight="1">
      <c r="A52" s="166"/>
      <c r="B52" s="167"/>
      <c r="C52" s="168"/>
      <c r="D52" s="168"/>
      <c r="E52" s="168"/>
      <c r="F52" s="169"/>
      <c r="G52" s="169"/>
      <c r="H52" s="169"/>
      <c r="I52" s="169"/>
      <c r="J52" s="173"/>
      <c r="K52" s="150"/>
      <c r="L52" s="149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</row>
    <row r="53" spans="1:40" s="107" customFormat="1" ht="20.100000000000001" customHeight="1">
      <c r="A53" s="166"/>
      <c r="B53" s="167"/>
      <c r="C53" s="168"/>
      <c r="D53" s="168"/>
      <c r="E53" s="168"/>
      <c r="F53" s="169"/>
      <c r="G53" s="169"/>
      <c r="H53" s="169"/>
      <c r="I53" s="169"/>
      <c r="J53" s="173"/>
      <c r="K53" s="150"/>
      <c r="L53" s="149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</row>
    <row r="54" spans="1:40" s="107" customFormat="1" ht="20.100000000000001" customHeight="1">
      <c r="A54" s="166"/>
      <c r="B54" s="167"/>
      <c r="C54" s="168"/>
      <c r="D54" s="168"/>
      <c r="E54" s="168"/>
      <c r="F54" s="169"/>
      <c r="G54" s="169"/>
      <c r="H54" s="169"/>
      <c r="I54" s="169"/>
      <c r="J54" s="173"/>
      <c r="K54" s="150"/>
      <c r="L54" s="149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</row>
    <row r="55" spans="1:40" s="107" customFormat="1" ht="20.100000000000001" customHeight="1">
      <c r="A55" s="166"/>
      <c r="B55" s="167"/>
      <c r="C55" s="168"/>
      <c r="D55" s="168"/>
      <c r="E55" s="168"/>
      <c r="F55" s="169"/>
      <c r="G55" s="169"/>
      <c r="H55" s="169"/>
      <c r="I55" s="169"/>
      <c r="J55" s="173"/>
      <c r="K55" s="150"/>
      <c r="L55" s="149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</row>
    <row r="56" spans="1:40" s="107" customFormat="1" ht="20.100000000000001" customHeight="1">
      <c r="A56" s="166"/>
      <c r="B56" s="167"/>
      <c r="C56" s="168"/>
      <c r="D56" s="168"/>
      <c r="E56" s="168"/>
      <c r="F56" s="169"/>
      <c r="G56" s="169"/>
      <c r="H56" s="169"/>
      <c r="I56" s="169"/>
      <c r="J56" s="173"/>
      <c r="K56" s="150"/>
      <c r="L56" s="149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</row>
    <row r="57" spans="1:40" s="107" customFormat="1" ht="20.100000000000001" customHeight="1">
      <c r="A57" s="166"/>
      <c r="B57" s="167"/>
      <c r="C57" s="168"/>
      <c r="D57" s="168"/>
      <c r="E57" s="168"/>
      <c r="F57" s="169"/>
      <c r="G57" s="169"/>
      <c r="H57" s="169"/>
      <c r="I57" s="169"/>
      <c r="J57" s="173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</row>
    <row r="58" spans="1:40" s="107" customFormat="1" ht="20.100000000000001" customHeight="1">
      <c r="A58" s="166"/>
      <c r="B58" s="167"/>
      <c r="C58" s="168"/>
      <c r="D58" s="168"/>
      <c r="E58" s="168"/>
      <c r="F58" s="169"/>
      <c r="G58" s="169"/>
      <c r="H58" s="169"/>
      <c r="I58" s="169"/>
      <c r="J58" s="173"/>
      <c r="K58" s="150"/>
      <c r="L58" s="149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</row>
    <row r="59" spans="1:40" s="107" customFormat="1" ht="20.100000000000001" customHeight="1">
      <c r="A59" s="166"/>
      <c r="B59" s="167"/>
      <c r="C59" s="168"/>
      <c r="D59" s="168"/>
      <c r="E59" s="168"/>
      <c r="F59" s="169"/>
      <c r="G59" s="169"/>
      <c r="H59" s="169"/>
      <c r="I59" s="169"/>
      <c r="J59" s="173"/>
      <c r="K59" s="150"/>
      <c r="L59" s="149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</row>
    <row r="60" spans="1:40" s="107" customFormat="1" ht="20.100000000000001" customHeight="1">
      <c r="A60" s="166"/>
      <c r="B60" s="167"/>
      <c r="C60" s="168"/>
      <c r="D60" s="168"/>
      <c r="E60" s="168"/>
      <c r="F60" s="169"/>
      <c r="G60" s="169"/>
      <c r="H60" s="169"/>
      <c r="I60" s="169"/>
      <c r="J60" s="173"/>
      <c r="K60" s="150"/>
      <c r="L60" s="149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</row>
    <row r="61" spans="1:40" s="107" customFormat="1" ht="20.100000000000001" customHeight="1">
      <c r="A61" s="166"/>
      <c r="B61" s="167"/>
      <c r="C61" s="168"/>
      <c r="D61" s="168"/>
      <c r="E61" s="168"/>
      <c r="F61" s="169"/>
      <c r="G61" s="169"/>
      <c r="H61" s="169"/>
      <c r="I61" s="169"/>
      <c r="J61" s="173"/>
      <c r="K61" s="150"/>
      <c r="L61" s="149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</row>
    <row r="62" spans="1:40" s="107" customFormat="1" ht="20.100000000000001" customHeight="1">
      <c r="A62" s="166"/>
      <c r="B62" s="167"/>
      <c r="C62" s="168"/>
      <c r="D62" s="168"/>
      <c r="E62" s="168"/>
      <c r="F62" s="169"/>
      <c r="G62" s="169"/>
      <c r="H62" s="169"/>
      <c r="I62" s="169"/>
      <c r="J62" s="173"/>
      <c r="K62" s="150"/>
      <c r="L62" s="149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</row>
    <row r="63" spans="1:40" s="107" customFormat="1" ht="20.100000000000001" customHeight="1">
      <c r="A63" s="166"/>
      <c r="B63" s="167"/>
      <c r="C63" s="168"/>
      <c r="D63" s="168"/>
      <c r="E63" s="168"/>
      <c r="F63" s="169"/>
      <c r="G63" s="169"/>
      <c r="H63" s="169"/>
      <c r="I63" s="169"/>
      <c r="J63" s="173"/>
      <c r="K63" s="150"/>
      <c r="L63" s="149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</row>
    <row r="64" spans="1:40" s="107" customFormat="1" ht="20.100000000000001" customHeight="1">
      <c r="A64" s="166"/>
      <c r="B64" s="167"/>
      <c r="C64" s="168"/>
      <c r="D64" s="168"/>
      <c r="E64" s="168"/>
      <c r="F64" s="169"/>
      <c r="G64" s="169"/>
      <c r="H64" s="169"/>
      <c r="I64" s="169"/>
      <c r="J64" s="173"/>
      <c r="K64" s="150"/>
      <c r="L64" s="149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</row>
    <row r="65" spans="1:11" ht="15" customHeight="1">
      <c r="A65" s="174" t="s">
        <v>113</v>
      </c>
      <c r="B65" s="175"/>
      <c r="I65" s="176"/>
    </row>
    <row r="66" spans="1:11" ht="15" customHeight="1">
      <c r="A66" s="177" t="s">
        <v>102</v>
      </c>
      <c r="B66" s="178" t="s">
        <v>114</v>
      </c>
      <c r="C66" s="179" t="s">
        <v>115</v>
      </c>
      <c r="D66" s="180"/>
      <c r="E66" s="180"/>
      <c r="F66" s="181"/>
      <c r="G66" s="182"/>
      <c r="H66" s="182" t="s">
        <v>116</v>
      </c>
      <c r="I66" s="183">
        <f>RSQ(I67:I89,B67:B89)</f>
        <v>5.6362947537018796E-3</v>
      </c>
      <c r="J66" s="184" t="s">
        <v>117</v>
      </c>
      <c r="K66" s="185" t="s">
        <v>118</v>
      </c>
    </row>
    <row r="67" spans="1:11" ht="15" customHeight="1">
      <c r="A67" s="186">
        <f t="shared" ref="A67:B77" si="15">A4</f>
        <v>2003</v>
      </c>
      <c r="B67" s="187">
        <f t="shared" si="15"/>
        <v>428</v>
      </c>
      <c r="C67" s="188">
        <f>A67-$E$1+1</f>
        <v>1</v>
      </c>
      <c r="D67" s="189" t="s">
        <v>119</v>
      </c>
      <c r="E67" s="190"/>
      <c r="F67" s="190"/>
      <c r="G67" s="191"/>
      <c r="H67" s="192"/>
      <c r="I67" s="193">
        <f t="shared" ref="I67:I77" si="16">ROUND($E$69*C67+$E$70,$G$1)</f>
        <v>433</v>
      </c>
      <c r="J67" s="194">
        <f t="shared" ref="J67:J77" si="17">ABS(B67-I67)/B67*100</f>
        <v>1.1682242990654206</v>
      </c>
      <c r="K67" s="193">
        <f t="shared" ref="K67:K77" si="18">(B67-I67)^2/1000</f>
        <v>2.5000000000000001E-2</v>
      </c>
    </row>
    <row r="68" spans="1:11" ht="15" customHeight="1">
      <c r="A68" s="186">
        <f t="shared" si="15"/>
        <v>2004</v>
      </c>
      <c r="B68" s="187">
        <f t="shared" si="15"/>
        <v>415</v>
      </c>
      <c r="C68" s="188">
        <f t="shared" ref="C68:C108" si="19">A68-$E$1+1</f>
        <v>2</v>
      </c>
      <c r="E68" s="195"/>
      <c r="G68" s="191"/>
      <c r="H68" s="192"/>
      <c r="I68" s="196">
        <f t="shared" si="16"/>
        <v>432</v>
      </c>
      <c r="J68" s="197">
        <f t="shared" si="17"/>
        <v>4.096385542168675</v>
      </c>
      <c r="K68" s="196">
        <f t="shared" si="18"/>
        <v>0.28899999999999998</v>
      </c>
    </row>
    <row r="69" spans="1:11" ht="15" customHeight="1">
      <c r="A69" s="186">
        <f t="shared" si="15"/>
        <v>2005</v>
      </c>
      <c r="B69" s="187">
        <f t="shared" si="15"/>
        <v>473</v>
      </c>
      <c r="C69" s="188">
        <f t="shared" si="19"/>
        <v>3</v>
      </c>
      <c r="D69" s="189" t="s">
        <v>120</v>
      </c>
      <c r="E69" s="198">
        <f>INDEX(LINEST(B67:B77,C67:C77),1)</f>
        <v>-0.6545454545454551</v>
      </c>
      <c r="G69" s="199"/>
      <c r="H69" s="192"/>
      <c r="I69" s="196">
        <f t="shared" si="16"/>
        <v>432</v>
      </c>
      <c r="J69" s="197">
        <f t="shared" si="17"/>
        <v>8.6680761099365746</v>
      </c>
      <c r="K69" s="196">
        <f t="shared" si="18"/>
        <v>1.681</v>
      </c>
    </row>
    <row r="70" spans="1:11" ht="15" customHeight="1">
      <c r="A70" s="186">
        <f t="shared" si="15"/>
        <v>2006</v>
      </c>
      <c r="B70" s="187">
        <f t="shared" si="15"/>
        <v>443</v>
      </c>
      <c r="C70" s="188">
        <f t="shared" si="19"/>
        <v>4</v>
      </c>
      <c r="D70" s="189" t="s">
        <v>121</v>
      </c>
      <c r="E70" s="198">
        <f>INDEX(LINEST(B67:B77,C67:C77),2)</f>
        <v>433.65454545454548</v>
      </c>
      <c r="G70" s="199"/>
      <c r="H70" s="192"/>
      <c r="I70" s="196">
        <f t="shared" si="16"/>
        <v>431</v>
      </c>
      <c r="J70" s="197">
        <f t="shared" si="17"/>
        <v>2.7088036117381491</v>
      </c>
      <c r="K70" s="196">
        <f t="shared" si="18"/>
        <v>0.14399999999999999</v>
      </c>
    </row>
    <row r="71" spans="1:11" ht="15" customHeight="1">
      <c r="A71" s="186">
        <f t="shared" si="15"/>
        <v>2007</v>
      </c>
      <c r="B71" s="187">
        <f t="shared" si="15"/>
        <v>441</v>
      </c>
      <c r="C71" s="188">
        <f t="shared" si="19"/>
        <v>5</v>
      </c>
      <c r="G71" s="199"/>
      <c r="H71" s="192"/>
      <c r="I71" s="196">
        <f t="shared" si="16"/>
        <v>430</v>
      </c>
      <c r="J71" s="197">
        <f t="shared" si="17"/>
        <v>2.4943310657596371</v>
      </c>
      <c r="K71" s="196">
        <f t="shared" si="18"/>
        <v>0.121</v>
      </c>
    </row>
    <row r="72" spans="1:11" ht="15" customHeight="1">
      <c r="A72" s="186">
        <f t="shared" si="15"/>
        <v>2008</v>
      </c>
      <c r="B72" s="187">
        <f t="shared" si="15"/>
        <v>444</v>
      </c>
      <c r="C72" s="188">
        <f t="shared" si="19"/>
        <v>6</v>
      </c>
      <c r="D72" s="454" t="s">
        <v>122</v>
      </c>
      <c r="E72" s="458"/>
      <c r="F72" s="200">
        <f>I66</f>
        <v>5.6362947537018796E-3</v>
      </c>
      <c r="G72" s="199"/>
      <c r="H72" s="192"/>
      <c r="I72" s="196">
        <f t="shared" si="16"/>
        <v>430</v>
      </c>
      <c r="J72" s="197">
        <f t="shared" si="17"/>
        <v>3.1531531531531529</v>
      </c>
      <c r="K72" s="196">
        <f t="shared" si="18"/>
        <v>0.19600000000000001</v>
      </c>
    </row>
    <row r="73" spans="1:11" ht="15" customHeight="1">
      <c r="A73" s="186">
        <f t="shared" si="15"/>
        <v>2009</v>
      </c>
      <c r="B73" s="187">
        <f t="shared" si="15"/>
        <v>354</v>
      </c>
      <c r="C73" s="188">
        <f t="shared" si="19"/>
        <v>7</v>
      </c>
      <c r="D73" s="454" t="s">
        <v>109</v>
      </c>
      <c r="E73" s="458"/>
      <c r="F73" s="201">
        <f>SUM(K67:K89)</f>
        <v>9.7710000000000008</v>
      </c>
      <c r="G73" s="199"/>
      <c r="H73" s="192"/>
      <c r="I73" s="196">
        <f t="shared" si="16"/>
        <v>429</v>
      </c>
      <c r="J73" s="197">
        <f t="shared" si="17"/>
        <v>21.1864406779661</v>
      </c>
      <c r="K73" s="196">
        <f t="shared" si="18"/>
        <v>5.625</v>
      </c>
    </row>
    <row r="74" spans="1:11" ht="15" customHeight="1">
      <c r="A74" s="186">
        <f t="shared" si="15"/>
        <v>2010</v>
      </c>
      <c r="B74" s="187">
        <f t="shared" si="15"/>
        <v>424</v>
      </c>
      <c r="C74" s="188">
        <f t="shared" si="19"/>
        <v>8</v>
      </c>
      <c r="D74" s="454" t="s">
        <v>123</v>
      </c>
      <c r="E74" s="458"/>
      <c r="F74" s="201">
        <f>SUM(K68:K77)</f>
        <v>9.7460000000000022</v>
      </c>
      <c r="G74" s="199"/>
      <c r="H74" s="192"/>
      <c r="I74" s="196">
        <f t="shared" si="16"/>
        <v>428</v>
      </c>
      <c r="J74" s="197">
        <f t="shared" si="17"/>
        <v>0.94339622641509435</v>
      </c>
      <c r="K74" s="196">
        <f t="shared" si="18"/>
        <v>1.6E-2</v>
      </c>
    </row>
    <row r="75" spans="1:11" ht="15" customHeight="1">
      <c r="A75" s="186">
        <f t="shared" si="15"/>
        <v>2011</v>
      </c>
      <c r="B75" s="187">
        <f t="shared" si="15"/>
        <v>407</v>
      </c>
      <c r="C75" s="188">
        <f t="shared" si="19"/>
        <v>9</v>
      </c>
      <c r="D75" s="454" t="s">
        <v>124</v>
      </c>
      <c r="E75" s="458"/>
      <c r="F75" s="202">
        <f>SUM(J67:J77)/C77</f>
        <v>5.4092312293809064</v>
      </c>
      <c r="G75" s="189"/>
      <c r="H75" s="195"/>
      <c r="I75" s="196">
        <f t="shared" si="16"/>
        <v>428</v>
      </c>
      <c r="J75" s="197">
        <f t="shared" si="17"/>
        <v>5.1597051597051591</v>
      </c>
      <c r="K75" s="196">
        <f t="shared" si="18"/>
        <v>0.441</v>
      </c>
    </row>
    <row r="76" spans="1:11" ht="15" customHeight="1">
      <c r="A76" s="186">
        <f t="shared" si="15"/>
        <v>2012</v>
      </c>
      <c r="B76" s="187">
        <f t="shared" si="15"/>
        <v>439</v>
      </c>
      <c r="C76" s="188">
        <f t="shared" si="19"/>
        <v>10</v>
      </c>
      <c r="D76" s="454" t="s">
        <v>125</v>
      </c>
      <c r="E76" s="458"/>
      <c r="F76" s="202">
        <f>SUM(J68:J77)/10</f>
        <v>5.8333319224124534</v>
      </c>
      <c r="G76" s="189"/>
      <c r="H76" s="195"/>
      <c r="I76" s="196">
        <f t="shared" si="16"/>
        <v>427</v>
      </c>
      <c r="J76" s="197">
        <f t="shared" si="17"/>
        <v>2.7334851936218678</v>
      </c>
      <c r="K76" s="196">
        <f t="shared" si="18"/>
        <v>0.14399999999999999</v>
      </c>
    </row>
    <row r="77" spans="1:11" ht="15" customHeight="1">
      <c r="A77" s="186">
        <f t="shared" si="15"/>
        <v>2013</v>
      </c>
      <c r="B77" s="187">
        <f t="shared" si="15"/>
        <v>459</v>
      </c>
      <c r="C77" s="188">
        <f t="shared" si="19"/>
        <v>11</v>
      </c>
      <c r="G77" s="189"/>
      <c r="H77" s="195"/>
      <c r="I77" s="196">
        <f t="shared" si="16"/>
        <v>426</v>
      </c>
      <c r="J77" s="197">
        <f t="shared" si="17"/>
        <v>7.18954248366013</v>
      </c>
      <c r="K77" s="196">
        <f t="shared" si="18"/>
        <v>1.089</v>
      </c>
    </row>
    <row r="78" spans="1:11" ht="15" customHeight="1">
      <c r="A78" s="186"/>
      <c r="B78" s="187"/>
      <c r="C78" s="188"/>
      <c r="F78" s="195"/>
      <c r="G78" s="189"/>
      <c r="H78" s="195"/>
      <c r="I78" s="196"/>
      <c r="J78" s="197"/>
      <c r="K78" s="196"/>
    </row>
    <row r="79" spans="1:11" ht="15" customHeight="1">
      <c r="A79" s="186"/>
      <c r="B79" s="187"/>
      <c r="C79" s="188"/>
      <c r="F79" s="195"/>
      <c r="G79" s="189"/>
      <c r="H79" s="195"/>
      <c r="I79" s="196"/>
      <c r="J79" s="197"/>
      <c r="K79" s="196"/>
    </row>
    <row r="80" spans="1:11" ht="15" customHeight="1">
      <c r="A80" s="186"/>
      <c r="B80" s="187"/>
      <c r="C80" s="188"/>
      <c r="F80" s="195"/>
      <c r="G80" s="189"/>
      <c r="H80" s="195"/>
      <c r="I80" s="196"/>
      <c r="J80" s="197"/>
      <c r="K80" s="196"/>
    </row>
    <row r="81" spans="1:12" ht="15" customHeight="1">
      <c r="A81" s="186"/>
      <c r="B81" s="187"/>
      <c r="C81" s="188"/>
      <c r="F81" s="195"/>
      <c r="G81" s="189"/>
      <c r="H81" s="195"/>
      <c r="I81" s="196"/>
      <c r="J81" s="197"/>
      <c r="K81" s="196"/>
    </row>
    <row r="82" spans="1:12" ht="15" customHeight="1">
      <c r="A82" s="186"/>
      <c r="B82" s="187"/>
      <c r="C82" s="188"/>
      <c r="D82" s="189"/>
      <c r="E82" s="189"/>
      <c r="F82" s="195"/>
      <c r="G82" s="189"/>
      <c r="H82" s="195"/>
      <c r="I82" s="196"/>
      <c r="J82" s="197"/>
      <c r="K82" s="196"/>
    </row>
    <row r="83" spans="1:12" ht="15" customHeight="1">
      <c r="A83" s="186"/>
      <c r="B83" s="187"/>
      <c r="C83" s="188"/>
      <c r="D83" s="189"/>
      <c r="E83" s="189"/>
      <c r="F83" s="195"/>
      <c r="G83" s="189"/>
      <c r="H83" s="195"/>
      <c r="I83" s="196"/>
      <c r="J83" s="197"/>
      <c r="K83" s="196"/>
    </row>
    <row r="84" spans="1:12" s="195" customFormat="1" ht="15" customHeight="1">
      <c r="A84" s="186"/>
      <c r="B84" s="187"/>
      <c r="C84" s="188"/>
      <c r="G84" s="189"/>
      <c r="H84" s="189"/>
      <c r="I84" s="196"/>
      <c r="J84" s="197"/>
      <c r="K84" s="196"/>
      <c r="L84" s="203"/>
    </row>
    <row r="85" spans="1:12" s="195" customFormat="1" ht="15" customHeight="1">
      <c r="A85" s="186"/>
      <c r="B85" s="187"/>
      <c r="C85" s="188"/>
      <c r="G85" s="189"/>
      <c r="H85" s="189"/>
      <c r="I85" s="196"/>
      <c r="J85" s="197"/>
      <c r="K85" s="196"/>
      <c r="L85" s="203"/>
    </row>
    <row r="86" spans="1:12" s="195" customFormat="1" ht="15" customHeight="1">
      <c r="A86" s="186"/>
      <c r="B86" s="187"/>
      <c r="C86" s="188"/>
      <c r="G86" s="189"/>
      <c r="H86" s="189"/>
      <c r="I86" s="196"/>
      <c r="J86" s="197"/>
      <c r="K86" s="196"/>
      <c r="L86" s="203"/>
    </row>
    <row r="87" spans="1:12" ht="15" customHeight="1">
      <c r="A87" s="186"/>
      <c r="B87" s="187"/>
      <c r="C87" s="188"/>
      <c r="D87" s="195"/>
      <c r="E87" s="195"/>
      <c r="F87" s="195"/>
      <c r="G87" s="189"/>
      <c r="H87" s="195"/>
      <c r="I87" s="196"/>
      <c r="J87" s="197"/>
      <c r="K87" s="196"/>
    </row>
    <row r="88" spans="1:12" s="195" customFormat="1" ht="15" customHeight="1">
      <c r="A88" s="186"/>
      <c r="B88" s="187"/>
      <c r="C88" s="188"/>
      <c r="G88" s="189"/>
      <c r="I88" s="196"/>
      <c r="J88" s="197"/>
      <c r="K88" s="196"/>
      <c r="L88" s="203"/>
    </row>
    <row r="89" spans="1:12" s="195" customFormat="1" ht="15" customHeight="1" thickBot="1">
      <c r="A89" s="204"/>
      <c r="B89" s="205"/>
      <c r="C89" s="206"/>
      <c r="D89" s="207"/>
      <c r="E89" s="207"/>
      <c r="F89" s="207"/>
      <c r="G89" s="207"/>
      <c r="H89" s="207"/>
      <c r="I89" s="208"/>
      <c r="J89" s="209"/>
      <c r="K89" s="208"/>
      <c r="L89" s="203"/>
    </row>
    <row r="90" spans="1:12" s="195" customFormat="1" ht="15" customHeight="1" thickTop="1">
      <c r="A90" s="186">
        <f>A77+1</f>
        <v>2014</v>
      </c>
      <c r="B90" s="187">
        <f t="shared" ref="B90:B112" si="20">ROUND(E$69*C90+E$70,$G$1)</f>
        <v>426</v>
      </c>
      <c r="C90" s="188">
        <f t="shared" si="19"/>
        <v>12</v>
      </c>
      <c r="D90" s="210"/>
      <c r="E90" s="210"/>
      <c r="I90" s="196">
        <f t="shared" ref="I90:I112" si="21">ROUND($E$69*C90+$E$70,$G$1)</f>
        <v>426</v>
      </c>
      <c r="J90" s="211"/>
      <c r="K90" s="211"/>
      <c r="L90" s="203"/>
    </row>
    <row r="91" spans="1:12" ht="15" customHeight="1">
      <c r="A91" s="186">
        <f t="shared" ref="A91:A112" si="22">A90+1</f>
        <v>2015</v>
      </c>
      <c r="B91" s="187">
        <f t="shared" si="20"/>
        <v>425</v>
      </c>
      <c r="C91" s="188">
        <f t="shared" si="19"/>
        <v>13</v>
      </c>
      <c r="D91" s="210"/>
      <c r="E91" s="210"/>
      <c r="F91" s="195"/>
      <c r="G91" s="195"/>
      <c r="H91" s="195"/>
      <c r="I91" s="196">
        <f t="shared" si="21"/>
        <v>425</v>
      </c>
      <c r="J91" s="211"/>
      <c r="K91" s="211"/>
    </row>
    <row r="92" spans="1:12" ht="15" customHeight="1">
      <c r="A92" s="186">
        <f t="shared" si="22"/>
        <v>2016</v>
      </c>
      <c r="B92" s="187">
        <f t="shared" si="20"/>
        <v>424</v>
      </c>
      <c r="C92" s="188">
        <f t="shared" si="19"/>
        <v>14</v>
      </c>
      <c r="D92" s="210"/>
      <c r="E92" s="210"/>
      <c r="F92" s="195"/>
      <c r="G92" s="195"/>
      <c r="H92" s="195"/>
      <c r="I92" s="196">
        <f t="shared" si="21"/>
        <v>424</v>
      </c>
      <c r="J92" s="211"/>
      <c r="K92" s="211"/>
    </row>
    <row r="93" spans="1:12" ht="15" customHeight="1">
      <c r="A93" s="186">
        <f t="shared" si="22"/>
        <v>2017</v>
      </c>
      <c r="B93" s="187">
        <f t="shared" si="20"/>
        <v>424</v>
      </c>
      <c r="C93" s="188">
        <f t="shared" si="19"/>
        <v>15</v>
      </c>
      <c r="D93" s="210"/>
      <c r="E93" s="210"/>
      <c r="F93" s="195"/>
      <c r="G93" s="195"/>
      <c r="H93" s="195"/>
      <c r="I93" s="196">
        <f t="shared" si="21"/>
        <v>424</v>
      </c>
      <c r="J93" s="211"/>
      <c r="K93" s="211"/>
    </row>
    <row r="94" spans="1:12" ht="15" customHeight="1">
      <c r="A94" s="186">
        <f t="shared" si="22"/>
        <v>2018</v>
      </c>
      <c r="B94" s="187">
        <f t="shared" si="20"/>
        <v>423</v>
      </c>
      <c r="C94" s="188">
        <f t="shared" si="19"/>
        <v>16</v>
      </c>
      <c r="D94" s="210"/>
      <c r="E94" s="210"/>
      <c r="F94" s="195"/>
      <c r="G94" s="195"/>
      <c r="H94" s="195"/>
      <c r="I94" s="196">
        <f t="shared" si="21"/>
        <v>423</v>
      </c>
      <c r="J94" s="211"/>
      <c r="K94" s="211"/>
    </row>
    <row r="95" spans="1:12" ht="15" customHeight="1">
      <c r="A95" s="186">
        <f t="shared" si="22"/>
        <v>2019</v>
      </c>
      <c r="B95" s="187">
        <f t="shared" si="20"/>
        <v>423</v>
      </c>
      <c r="C95" s="188">
        <f t="shared" si="19"/>
        <v>17</v>
      </c>
      <c r="D95" s="210"/>
      <c r="E95" s="210"/>
      <c r="F95" s="195"/>
      <c r="G95" s="195"/>
      <c r="H95" s="195"/>
      <c r="I95" s="196">
        <f t="shared" si="21"/>
        <v>423</v>
      </c>
      <c r="J95" s="211"/>
      <c r="K95" s="211"/>
    </row>
    <row r="96" spans="1:12" ht="15" customHeight="1">
      <c r="A96" s="186">
        <f t="shared" si="22"/>
        <v>2020</v>
      </c>
      <c r="B96" s="187">
        <f t="shared" si="20"/>
        <v>422</v>
      </c>
      <c r="C96" s="188">
        <f t="shared" si="19"/>
        <v>18</v>
      </c>
      <c r="D96" s="210"/>
      <c r="E96" s="210"/>
      <c r="F96" s="195"/>
      <c r="G96" s="195"/>
      <c r="H96" s="195"/>
      <c r="I96" s="196">
        <f t="shared" si="21"/>
        <v>422</v>
      </c>
      <c r="J96" s="211"/>
      <c r="K96" s="211"/>
    </row>
    <row r="97" spans="1:109" ht="15" customHeight="1">
      <c r="A97" s="186">
        <f t="shared" si="22"/>
        <v>2021</v>
      </c>
      <c r="B97" s="187">
        <f t="shared" si="20"/>
        <v>421</v>
      </c>
      <c r="C97" s="188">
        <f t="shared" si="19"/>
        <v>19</v>
      </c>
      <c r="D97" s="210"/>
      <c r="E97" s="210"/>
      <c r="F97" s="195"/>
      <c r="G97" s="195"/>
      <c r="H97" s="195"/>
      <c r="I97" s="196">
        <f t="shared" si="21"/>
        <v>421</v>
      </c>
      <c r="J97" s="211"/>
      <c r="K97" s="211"/>
    </row>
    <row r="98" spans="1:109" ht="15" customHeight="1">
      <c r="A98" s="186">
        <f t="shared" si="22"/>
        <v>2022</v>
      </c>
      <c r="B98" s="187">
        <f t="shared" si="20"/>
        <v>421</v>
      </c>
      <c r="C98" s="188">
        <f t="shared" si="19"/>
        <v>20</v>
      </c>
      <c r="D98" s="210"/>
      <c r="E98" s="210"/>
      <c r="F98" s="195"/>
      <c r="G98" s="195"/>
      <c r="H98" s="195"/>
      <c r="I98" s="196">
        <f t="shared" si="21"/>
        <v>421</v>
      </c>
      <c r="J98" s="211"/>
      <c r="K98" s="211"/>
    </row>
    <row r="99" spans="1:109" ht="15" customHeight="1">
      <c r="A99" s="186">
        <f t="shared" si="22"/>
        <v>2023</v>
      </c>
      <c r="B99" s="187">
        <f t="shared" si="20"/>
        <v>420</v>
      </c>
      <c r="C99" s="188">
        <f t="shared" si="19"/>
        <v>21</v>
      </c>
      <c r="D99" s="210"/>
      <c r="E99" s="210"/>
      <c r="F99" s="195"/>
      <c r="G99" s="195"/>
      <c r="H99" s="195"/>
      <c r="I99" s="196">
        <f t="shared" si="21"/>
        <v>420</v>
      </c>
      <c r="J99" s="211"/>
      <c r="K99" s="211"/>
    </row>
    <row r="100" spans="1:109" ht="15" customHeight="1">
      <c r="A100" s="186">
        <f t="shared" si="22"/>
        <v>2024</v>
      </c>
      <c r="B100" s="187">
        <f t="shared" si="20"/>
        <v>419</v>
      </c>
      <c r="C100" s="188">
        <f t="shared" si="19"/>
        <v>22</v>
      </c>
      <c r="D100" s="210"/>
      <c r="E100" s="210"/>
      <c r="F100" s="195"/>
      <c r="G100" s="195"/>
      <c r="H100" s="195"/>
      <c r="I100" s="196">
        <f t="shared" si="21"/>
        <v>419</v>
      </c>
      <c r="J100" s="211"/>
      <c r="K100" s="211"/>
    </row>
    <row r="101" spans="1:109" s="98" customFormat="1" ht="15" customHeight="1">
      <c r="A101" s="186">
        <f t="shared" si="22"/>
        <v>2025</v>
      </c>
      <c r="B101" s="187">
        <f t="shared" si="20"/>
        <v>419</v>
      </c>
      <c r="C101" s="188">
        <f t="shared" si="19"/>
        <v>23</v>
      </c>
      <c r="D101" s="210"/>
      <c r="E101" s="210"/>
      <c r="F101" s="195"/>
      <c r="G101" s="195"/>
      <c r="H101" s="195"/>
      <c r="I101" s="196">
        <f t="shared" si="21"/>
        <v>419</v>
      </c>
      <c r="J101" s="211"/>
      <c r="K101" s="211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</row>
    <row r="102" spans="1:109" s="98" customFormat="1" ht="15" customHeight="1">
      <c r="A102" s="186">
        <f t="shared" si="22"/>
        <v>2026</v>
      </c>
      <c r="B102" s="187">
        <f t="shared" si="20"/>
        <v>418</v>
      </c>
      <c r="C102" s="188">
        <f t="shared" si="19"/>
        <v>24</v>
      </c>
      <c r="D102" s="210"/>
      <c r="E102" s="210"/>
      <c r="F102" s="195"/>
      <c r="G102" s="195"/>
      <c r="H102" s="195"/>
      <c r="I102" s="196">
        <f t="shared" si="21"/>
        <v>418</v>
      </c>
      <c r="J102" s="211"/>
      <c r="K102" s="211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</row>
    <row r="103" spans="1:109" s="98" customFormat="1" ht="15" customHeight="1">
      <c r="A103" s="186">
        <f t="shared" si="22"/>
        <v>2027</v>
      </c>
      <c r="B103" s="187">
        <f t="shared" si="20"/>
        <v>417</v>
      </c>
      <c r="C103" s="188">
        <f t="shared" si="19"/>
        <v>25</v>
      </c>
      <c r="D103" s="210"/>
      <c r="E103" s="210"/>
      <c r="F103" s="195"/>
      <c r="G103" s="195"/>
      <c r="H103" s="195"/>
      <c r="I103" s="196">
        <f t="shared" si="21"/>
        <v>417</v>
      </c>
      <c r="J103" s="211"/>
      <c r="K103" s="211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</row>
    <row r="104" spans="1:109" s="98" customFormat="1" ht="15" customHeight="1">
      <c r="A104" s="186">
        <f t="shared" si="22"/>
        <v>2028</v>
      </c>
      <c r="B104" s="187">
        <f t="shared" si="20"/>
        <v>417</v>
      </c>
      <c r="C104" s="188">
        <f t="shared" si="19"/>
        <v>26</v>
      </c>
      <c r="D104" s="210"/>
      <c r="E104" s="210"/>
      <c r="F104" s="195"/>
      <c r="G104" s="195"/>
      <c r="H104" s="195"/>
      <c r="I104" s="196">
        <f t="shared" si="21"/>
        <v>417</v>
      </c>
      <c r="J104" s="211"/>
      <c r="K104" s="211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</row>
    <row r="105" spans="1:109" s="98" customFormat="1" ht="15" customHeight="1">
      <c r="A105" s="186">
        <f t="shared" si="22"/>
        <v>2029</v>
      </c>
      <c r="B105" s="187">
        <f t="shared" si="20"/>
        <v>416</v>
      </c>
      <c r="C105" s="188">
        <f t="shared" si="19"/>
        <v>27</v>
      </c>
      <c r="D105" s="210"/>
      <c r="E105" s="210"/>
      <c r="F105" s="195"/>
      <c r="G105" s="195"/>
      <c r="H105" s="195"/>
      <c r="I105" s="196">
        <f t="shared" si="21"/>
        <v>416</v>
      </c>
      <c r="J105" s="211"/>
      <c r="K105" s="211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</row>
    <row r="106" spans="1:109" s="98" customFormat="1" ht="15" customHeight="1">
      <c r="A106" s="186">
        <f t="shared" si="22"/>
        <v>2030</v>
      </c>
      <c r="B106" s="187">
        <f t="shared" si="20"/>
        <v>415</v>
      </c>
      <c r="C106" s="188">
        <f t="shared" si="19"/>
        <v>28</v>
      </c>
      <c r="D106" s="210"/>
      <c r="E106" s="210"/>
      <c r="F106" s="195"/>
      <c r="G106" s="195"/>
      <c r="H106" s="195"/>
      <c r="I106" s="196">
        <f t="shared" si="21"/>
        <v>415</v>
      </c>
      <c r="J106" s="211"/>
      <c r="K106" s="211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</row>
    <row r="107" spans="1:109" s="98" customFormat="1" ht="15" customHeight="1">
      <c r="A107" s="186">
        <f t="shared" si="22"/>
        <v>2031</v>
      </c>
      <c r="B107" s="212">
        <f t="shared" si="20"/>
        <v>415</v>
      </c>
      <c r="C107" s="188">
        <f t="shared" si="19"/>
        <v>29</v>
      </c>
      <c r="D107" s="213"/>
      <c r="E107" s="210"/>
      <c r="F107" s="195"/>
      <c r="G107" s="195"/>
      <c r="H107" s="214"/>
      <c r="I107" s="196">
        <f t="shared" si="21"/>
        <v>415</v>
      </c>
      <c r="J107" s="211"/>
      <c r="K107" s="211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</row>
    <row r="108" spans="1:109" s="98" customFormat="1" ht="15" customHeight="1">
      <c r="A108" s="186">
        <f t="shared" si="22"/>
        <v>2032</v>
      </c>
      <c r="B108" s="212">
        <f t="shared" si="20"/>
        <v>414</v>
      </c>
      <c r="C108" s="188">
        <f t="shared" si="19"/>
        <v>30</v>
      </c>
      <c r="D108" s="213"/>
      <c r="E108" s="210"/>
      <c r="F108" s="195"/>
      <c r="G108" s="195"/>
      <c r="H108" s="214"/>
      <c r="I108" s="196">
        <f t="shared" si="21"/>
        <v>414</v>
      </c>
      <c r="J108" s="211"/>
      <c r="K108" s="211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</row>
    <row r="109" spans="1:109" s="98" customFormat="1" ht="15" customHeight="1">
      <c r="A109" s="186">
        <f t="shared" si="22"/>
        <v>2033</v>
      </c>
      <c r="B109" s="212">
        <f t="shared" si="20"/>
        <v>413</v>
      </c>
      <c r="C109" s="188">
        <f>A109-$E$1+1</f>
        <v>31</v>
      </c>
      <c r="D109" s="213"/>
      <c r="E109" s="210"/>
      <c r="F109" s="195"/>
      <c r="G109" s="195"/>
      <c r="H109" s="214"/>
      <c r="I109" s="196">
        <f t="shared" si="21"/>
        <v>413</v>
      </c>
      <c r="J109" s="215"/>
      <c r="K109" s="211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</row>
    <row r="110" spans="1:109" s="98" customFormat="1" ht="15" customHeight="1">
      <c r="A110" s="186">
        <f t="shared" si="22"/>
        <v>2034</v>
      </c>
      <c r="B110" s="212">
        <f t="shared" si="20"/>
        <v>413</v>
      </c>
      <c r="C110" s="188">
        <f>A110-$E$1+1</f>
        <v>32</v>
      </c>
      <c r="D110" s="213"/>
      <c r="E110" s="210"/>
      <c r="F110" s="195"/>
      <c r="G110" s="195"/>
      <c r="H110" s="214"/>
      <c r="I110" s="196">
        <f t="shared" si="21"/>
        <v>413</v>
      </c>
      <c r="J110" s="215"/>
      <c r="K110" s="211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</row>
    <row r="111" spans="1:109" s="98" customFormat="1" ht="15" customHeight="1">
      <c r="A111" s="186">
        <f t="shared" si="22"/>
        <v>2035</v>
      </c>
      <c r="B111" s="212">
        <f t="shared" si="20"/>
        <v>412</v>
      </c>
      <c r="C111" s="188">
        <f>A111-$E$1+1</f>
        <v>33</v>
      </c>
      <c r="D111" s="213"/>
      <c r="E111" s="210"/>
      <c r="F111" s="195"/>
      <c r="G111" s="195"/>
      <c r="H111" s="214"/>
      <c r="I111" s="196">
        <f t="shared" si="21"/>
        <v>412</v>
      </c>
      <c r="J111" s="215"/>
      <c r="K111" s="211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</row>
    <row r="112" spans="1:109" s="98" customFormat="1" ht="15" customHeight="1">
      <c r="A112" s="216">
        <f t="shared" si="22"/>
        <v>2036</v>
      </c>
      <c r="B112" s="217">
        <f t="shared" si="20"/>
        <v>411</v>
      </c>
      <c r="C112" s="218">
        <f>A112-$E$1+1</f>
        <v>34</v>
      </c>
      <c r="D112" s="219"/>
      <c r="E112" s="220"/>
      <c r="F112" s="176"/>
      <c r="G112" s="176"/>
      <c r="H112" s="221"/>
      <c r="I112" s="222">
        <f t="shared" si="21"/>
        <v>411</v>
      </c>
      <c r="J112" s="223"/>
      <c r="K112" s="22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</row>
    <row r="113" spans="1:109" s="98" customFormat="1" ht="15" customHeight="1">
      <c r="A113" s="225"/>
      <c r="B113" s="226"/>
      <c r="C113" s="189"/>
      <c r="D113" s="210"/>
      <c r="E113" s="210"/>
      <c r="F113" s="195"/>
      <c r="G113" s="195"/>
      <c r="H113" s="195"/>
      <c r="I113" s="227"/>
      <c r="J113" s="227"/>
      <c r="K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</row>
    <row r="114" spans="1:109" s="98" customFormat="1" ht="15" customHeight="1">
      <c r="A114" s="174" t="s">
        <v>126</v>
      </c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</row>
    <row r="115" spans="1:109" s="98" customFormat="1" ht="15" customHeight="1">
      <c r="A115" s="177" t="s">
        <v>102</v>
      </c>
      <c r="B115" s="178" t="s">
        <v>127</v>
      </c>
      <c r="C115" s="179" t="s">
        <v>128</v>
      </c>
      <c r="D115" s="179" t="s">
        <v>129</v>
      </c>
      <c r="E115" s="228"/>
      <c r="F115" s="180"/>
      <c r="G115" s="181"/>
      <c r="H115" s="182" t="s">
        <v>116</v>
      </c>
      <c r="I115" s="183">
        <f>RSQ(I116:I138,B116:B138)</f>
        <v>1.063831095175064E-2</v>
      </c>
      <c r="J115" s="184" t="s">
        <v>130</v>
      </c>
      <c r="K115" s="185" t="s">
        <v>131</v>
      </c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</row>
    <row r="116" spans="1:109" s="98" customFormat="1" ht="15" customHeight="1">
      <c r="A116" s="186">
        <f t="shared" ref="A116:B126" si="23">A67</f>
        <v>2003</v>
      </c>
      <c r="B116" s="187">
        <f t="shared" si="23"/>
        <v>428</v>
      </c>
      <c r="C116" s="229">
        <f t="shared" ref="C116:C126" si="24">LN(B116)</f>
        <v>6.0591231955817966</v>
      </c>
      <c r="D116" s="188">
        <f>C67</f>
        <v>1</v>
      </c>
      <c r="E116" s="230" t="s">
        <v>132</v>
      </c>
      <c r="F116" s="231"/>
      <c r="G116" s="232"/>
      <c r="H116" s="233"/>
      <c r="I116" s="193">
        <f t="shared" ref="I116:I126" si="25">ROUND($F$123*(1+$F$124)^D116,$G$1)</f>
        <v>432</v>
      </c>
      <c r="J116" s="194">
        <f t="shared" ref="J116:J126" si="26">ABS(B116-I116)/B116*100</f>
        <v>0.93457943925233633</v>
      </c>
      <c r="K116" s="193">
        <f t="shared" ref="K116:K126" si="27">(B116-I116)^2/1000</f>
        <v>1.6E-2</v>
      </c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</row>
    <row r="117" spans="1:109" s="98" customFormat="1" ht="15" customHeight="1">
      <c r="A117" s="186">
        <f t="shared" si="23"/>
        <v>2004</v>
      </c>
      <c r="B117" s="187">
        <f t="shared" si="23"/>
        <v>415</v>
      </c>
      <c r="C117" s="229">
        <f t="shared" si="24"/>
        <v>6.0282785202306979</v>
      </c>
      <c r="D117" s="188">
        <f t="shared" ref="D117:D157" si="28">C68</f>
        <v>2</v>
      </c>
      <c r="E117" s="230" t="s">
        <v>133</v>
      </c>
      <c r="F117" s="189"/>
      <c r="G117" s="195"/>
      <c r="H117" s="192"/>
      <c r="I117" s="196">
        <f t="shared" si="25"/>
        <v>431</v>
      </c>
      <c r="J117" s="197">
        <f t="shared" si="26"/>
        <v>3.8554216867469884</v>
      </c>
      <c r="K117" s="196">
        <f t="shared" si="27"/>
        <v>0.25600000000000001</v>
      </c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</row>
    <row r="118" spans="1:109" s="98" customFormat="1" ht="15" customHeight="1">
      <c r="A118" s="186">
        <f t="shared" si="23"/>
        <v>2005</v>
      </c>
      <c r="B118" s="187">
        <f t="shared" si="23"/>
        <v>473</v>
      </c>
      <c r="C118" s="229">
        <f t="shared" si="24"/>
        <v>6.1590953884919326</v>
      </c>
      <c r="D118" s="188">
        <f t="shared" si="28"/>
        <v>3</v>
      </c>
      <c r="E118" s="94" t="s">
        <v>134</v>
      </c>
      <c r="F118" s="94"/>
      <c r="G118" s="195"/>
      <c r="H118" s="192"/>
      <c r="I118" s="196">
        <f t="shared" si="25"/>
        <v>431</v>
      </c>
      <c r="J118" s="197">
        <f t="shared" si="26"/>
        <v>8.8794926004228341</v>
      </c>
      <c r="K118" s="196">
        <f t="shared" si="27"/>
        <v>1.764</v>
      </c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</row>
    <row r="119" spans="1:109" s="98" customFormat="1" ht="15" customHeight="1">
      <c r="A119" s="186">
        <f t="shared" si="23"/>
        <v>2006</v>
      </c>
      <c r="B119" s="187">
        <f t="shared" si="23"/>
        <v>443</v>
      </c>
      <c r="C119" s="229">
        <f t="shared" si="24"/>
        <v>6.0935697700451357</v>
      </c>
      <c r="D119" s="188">
        <f t="shared" si="28"/>
        <v>4</v>
      </c>
      <c r="E119" s="94"/>
      <c r="F119" s="94"/>
      <c r="G119" s="94"/>
      <c r="H119" s="192"/>
      <c r="I119" s="196">
        <f t="shared" si="25"/>
        <v>430</v>
      </c>
      <c r="J119" s="197">
        <f t="shared" si="26"/>
        <v>2.9345372460496613</v>
      </c>
      <c r="K119" s="196">
        <f t="shared" si="27"/>
        <v>0.16900000000000001</v>
      </c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</row>
    <row r="120" spans="1:109" s="98" customFormat="1" ht="15" customHeight="1">
      <c r="A120" s="186">
        <f t="shared" si="23"/>
        <v>2007</v>
      </c>
      <c r="B120" s="187">
        <f t="shared" si="23"/>
        <v>441</v>
      </c>
      <c r="C120" s="229">
        <f t="shared" si="24"/>
        <v>6.089044875446846</v>
      </c>
      <c r="D120" s="188">
        <f t="shared" si="28"/>
        <v>5</v>
      </c>
      <c r="E120" s="97" t="s">
        <v>135</v>
      </c>
      <c r="F120" s="199" t="s">
        <v>136</v>
      </c>
      <c r="G120" s="234">
        <f>INDEX(LINEST(C116:C126,D116:D126),2)</f>
        <v>6.0705980566874693</v>
      </c>
      <c r="H120" s="192"/>
      <c r="I120" s="196">
        <f t="shared" si="25"/>
        <v>429</v>
      </c>
      <c r="J120" s="197">
        <f t="shared" si="26"/>
        <v>2.7210884353741496</v>
      </c>
      <c r="K120" s="196">
        <f t="shared" si="27"/>
        <v>0.14399999999999999</v>
      </c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</row>
    <row r="121" spans="1:109" s="98" customFormat="1" ht="15" customHeight="1">
      <c r="A121" s="186">
        <f t="shared" si="23"/>
        <v>2008</v>
      </c>
      <c r="B121" s="187">
        <f t="shared" si="23"/>
        <v>444</v>
      </c>
      <c r="C121" s="229">
        <f t="shared" si="24"/>
        <v>6.0958245624322247</v>
      </c>
      <c r="D121" s="188">
        <f t="shared" si="28"/>
        <v>6</v>
      </c>
      <c r="E121" s="97" t="s">
        <v>137</v>
      </c>
      <c r="F121" s="199" t="s">
        <v>138</v>
      </c>
      <c r="G121" s="234">
        <f>INDEX(LINEST(C116:C126,D116:D126),1)</f>
        <v>-1.6704414301436711E-3</v>
      </c>
      <c r="H121" s="192"/>
      <c r="I121" s="196">
        <f t="shared" si="25"/>
        <v>429</v>
      </c>
      <c r="J121" s="197">
        <f t="shared" si="26"/>
        <v>3.3783783783783785</v>
      </c>
      <c r="K121" s="196">
        <f t="shared" si="27"/>
        <v>0.22500000000000001</v>
      </c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</row>
    <row r="122" spans="1:109" s="98" customFormat="1" ht="15" customHeight="1">
      <c r="A122" s="186">
        <f t="shared" si="23"/>
        <v>2009</v>
      </c>
      <c r="B122" s="187">
        <f t="shared" si="23"/>
        <v>354</v>
      </c>
      <c r="C122" s="229">
        <f t="shared" si="24"/>
        <v>5.8692969131337742</v>
      </c>
      <c r="D122" s="188">
        <f t="shared" si="28"/>
        <v>7</v>
      </c>
      <c r="E122" s="94"/>
      <c r="F122" s="94"/>
      <c r="G122" s="94"/>
      <c r="H122" s="192"/>
      <c r="I122" s="196">
        <f t="shared" si="25"/>
        <v>428</v>
      </c>
      <c r="J122" s="197">
        <f t="shared" si="26"/>
        <v>20.903954802259886</v>
      </c>
      <c r="K122" s="196">
        <f t="shared" si="27"/>
        <v>5.476</v>
      </c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</row>
    <row r="123" spans="1:109" s="98" customFormat="1" ht="15" customHeight="1">
      <c r="A123" s="186">
        <f t="shared" si="23"/>
        <v>2010</v>
      </c>
      <c r="B123" s="187">
        <f t="shared" si="23"/>
        <v>424</v>
      </c>
      <c r="C123" s="229">
        <f t="shared" si="24"/>
        <v>6.0497334552319577</v>
      </c>
      <c r="D123" s="188">
        <f t="shared" si="28"/>
        <v>8</v>
      </c>
      <c r="E123" s="97" t="s">
        <v>139</v>
      </c>
      <c r="F123" s="235">
        <f>EXP(G120)</f>
        <v>432.93952654389801</v>
      </c>
      <c r="G123" s="195"/>
      <c r="H123" s="192"/>
      <c r="I123" s="196">
        <f t="shared" si="25"/>
        <v>427</v>
      </c>
      <c r="J123" s="197">
        <f t="shared" si="26"/>
        <v>0.70754716981132082</v>
      </c>
      <c r="K123" s="196">
        <f t="shared" si="27"/>
        <v>8.9999999999999993E-3</v>
      </c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</row>
    <row r="124" spans="1:109" s="98" customFormat="1" ht="15" customHeight="1">
      <c r="A124" s="186">
        <f t="shared" si="23"/>
        <v>2011</v>
      </c>
      <c r="B124" s="187">
        <f t="shared" si="23"/>
        <v>407</v>
      </c>
      <c r="C124" s="229">
        <f t="shared" si="24"/>
        <v>6.0088131854425946</v>
      </c>
      <c r="D124" s="188">
        <f t="shared" si="28"/>
        <v>9</v>
      </c>
      <c r="E124" s="97" t="s">
        <v>140</v>
      </c>
      <c r="F124" s="236">
        <f>EXP(G121)-1</f>
        <v>-1.6690470193931883E-3</v>
      </c>
      <c r="G124" s="195"/>
      <c r="H124" s="195"/>
      <c r="I124" s="196">
        <f t="shared" si="25"/>
        <v>426</v>
      </c>
      <c r="J124" s="197">
        <f t="shared" si="26"/>
        <v>4.6683046683046676</v>
      </c>
      <c r="K124" s="196">
        <f t="shared" si="27"/>
        <v>0.36099999999999999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</row>
    <row r="125" spans="1:109" s="98" customFormat="1" ht="15" customHeight="1">
      <c r="A125" s="186">
        <f t="shared" si="23"/>
        <v>2012</v>
      </c>
      <c r="B125" s="187">
        <f t="shared" si="23"/>
        <v>439</v>
      </c>
      <c r="C125" s="229">
        <f t="shared" si="24"/>
        <v>6.0844994130751715</v>
      </c>
      <c r="D125" s="188">
        <f t="shared" si="28"/>
        <v>10</v>
      </c>
      <c r="E125" s="94"/>
      <c r="F125" s="94"/>
      <c r="G125" s="237"/>
      <c r="H125" s="195"/>
      <c r="I125" s="196">
        <f t="shared" si="25"/>
        <v>426</v>
      </c>
      <c r="J125" s="197">
        <f t="shared" si="26"/>
        <v>2.9612756264236904</v>
      </c>
      <c r="K125" s="196">
        <f t="shared" si="27"/>
        <v>0.16900000000000001</v>
      </c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</row>
    <row r="126" spans="1:109" s="98" customFormat="1" ht="15" customHeight="1">
      <c r="A126" s="186">
        <f t="shared" si="23"/>
        <v>2013</v>
      </c>
      <c r="B126" s="187">
        <f t="shared" si="23"/>
        <v>459</v>
      </c>
      <c r="C126" s="229">
        <f t="shared" si="24"/>
        <v>6.1290502100605453</v>
      </c>
      <c r="D126" s="188">
        <f t="shared" si="28"/>
        <v>11</v>
      </c>
      <c r="E126" s="454" t="s">
        <v>108</v>
      </c>
      <c r="F126" s="458"/>
      <c r="G126" s="200">
        <f>I115</f>
        <v>1.063831095175064E-2</v>
      </c>
      <c r="H126" s="195"/>
      <c r="I126" s="196">
        <f t="shared" si="25"/>
        <v>425</v>
      </c>
      <c r="J126" s="197">
        <f t="shared" si="26"/>
        <v>7.4074074074074066</v>
      </c>
      <c r="K126" s="196">
        <f t="shared" si="27"/>
        <v>1.1559999999999999</v>
      </c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</row>
    <row r="127" spans="1:109" s="98" customFormat="1" ht="15" customHeight="1">
      <c r="A127" s="186"/>
      <c r="B127" s="187"/>
      <c r="C127" s="229"/>
      <c r="D127" s="188"/>
      <c r="E127" s="454" t="s">
        <v>141</v>
      </c>
      <c r="F127" s="458"/>
      <c r="G127" s="201">
        <f>SUM(K116:K138)</f>
        <v>9.7450000000000028</v>
      </c>
      <c r="H127" s="195"/>
      <c r="I127" s="196"/>
      <c r="J127" s="197"/>
      <c r="K127" s="196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</row>
    <row r="128" spans="1:109" s="98" customFormat="1" ht="15" customHeight="1">
      <c r="A128" s="186"/>
      <c r="B128" s="187"/>
      <c r="C128" s="229"/>
      <c r="D128" s="188"/>
      <c r="E128" s="454" t="s">
        <v>142</v>
      </c>
      <c r="F128" s="458"/>
      <c r="G128" s="201">
        <f>SUM(K117:K126)</f>
        <v>9.7290000000000028</v>
      </c>
      <c r="H128" s="195"/>
      <c r="I128" s="196"/>
      <c r="J128" s="197"/>
      <c r="K128" s="196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</row>
    <row r="129" spans="1:109" s="98" customFormat="1" ht="15" customHeight="1">
      <c r="A129" s="186"/>
      <c r="B129" s="187"/>
      <c r="C129" s="229"/>
      <c r="D129" s="188"/>
      <c r="E129" s="454" t="s">
        <v>143</v>
      </c>
      <c r="F129" s="458"/>
      <c r="G129" s="202">
        <f>SUM(J116:J126)/D126</f>
        <v>5.3956352236755754</v>
      </c>
      <c r="H129" s="195"/>
      <c r="I129" s="196"/>
      <c r="J129" s="197"/>
      <c r="K129" s="196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</row>
    <row r="130" spans="1:109" s="98" customFormat="1" ht="15" customHeight="1">
      <c r="A130" s="186"/>
      <c r="B130" s="187"/>
      <c r="C130" s="229"/>
      <c r="D130" s="188"/>
      <c r="E130" s="454" t="s">
        <v>144</v>
      </c>
      <c r="F130" s="458"/>
      <c r="G130" s="202">
        <f>SUM(J117:J126)/10</f>
        <v>5.841740802117898</v>
      </c>
      <c r="H130" s="195"/>
      <c r="I130" s="196"/>
      <c r="J130" s="197"/>
      <c r="K130" s="196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</row>
    <row r="131" spans="1:109" s="98" customFormat="1" ht="15" customHeight="1">
      <c r="A131" s="186"/>
      <c r="B131" s="187"/>
      <c r="C131" s="229"/>
      <c r="D131" s="188"/>
      <c r="E131" s="230"/>
      <c r="F131" s="189"/>
      <c r="G131" s="195"/>
      <c r="H131" s="195"/>
      <c r="I131" s="196"/>
      <c r="J131" s="197"/>
      <c r="K131" s="196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</row>
    <row r="132" spans="1:109" s="98" customFormat="1" ht="15" customHeight="1">
      <c r="A132" s="186"/>
      <c r="B132" s="187"/>
      <c r="C132" s="229"/>
      <c r="D132" s="188"/>
      <c r="E132" s="195"/>
      <c r="F132" s="195"/>
      <c r="G132" s="238"/>
      <c r="H132" s="195"/>
      <c r="I132" s="196"/>
      <c r="J132" s="197"/>
      <c r="K132" s="196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</row>
    <row r="133" spans="1:109" s="195" customFormat="1" ht="15" customHeight="1">
      <c r="A133" s="186"/>
      <c r="B133" s="187"/>
      <c r="C133" s="229"/>
      <c r="D133" s="188"/>
      <c r="G133" s="238"/>
      <c r="I133" s="196"/>
      <c r="J133" s="197"/>
      <c r="K133" s="196"/>
      <c r="L133" s="203"/>
    </row>
    <row r="134" spans="1:109" ht="15" customHeight="1">
      <c r="A134" s="186"/>
      <c r="B134" s="187"/>
      <c r="C134" s="229"/>
      <c r="D134" s="188"/>
      <c r="E134" s="239"/>
      <c r="F134" s="195"/>
      <c r="G134" s="195"/>
      <c r="H134" s="195"/>
      <c r="I134" s="196"/>
      <c r="J134" s="197"/>
      <c r="K134" s="196"/>
    </row>
    <row r="135" spans="1:109" s="195" customFormat="1" ht="15" customHeight="1">
      <c r="A135" s="186"/>
      <c r="B135" s="187"/>
      <c r="C135" s="229"/>
      <c r="D135" s="188"/>
      <c r="E135" s="239"/>
      <c r="I135" s="196"/>
      <c r="J135" s="197"/>
      <c r="K135" s="196"/>
      <c r="L135" s="203"/>
    </row>
    <row r="136" spans="1:109" s="195" customFormat="1" ht="15" customHeight="1">
      <c r="A136" s="186"/>
      <c r="B136" s="187"/>
      <c r="C136" s="229"/>
      <c r="D136" s="188"/>
      <c r="E136" s="239"/>
      <c r="I136" s="196"/>
      <c r="J136" s="197"/>
      <c r="K136" s="196"/>
      <c r="L136" s="203"/>
    </row>
    <row r="137" spans="1:109" s="195" customFormat="1" ht="15" customHeight="1">
      <c r="A137" s="186"/>
      <c r="B137" s="187"/>
      <c r="C137" s="229"/>
      <c r="D137" s="188"/>
      <c r="E137" s="239"/>
      <c r="I137" s="196"/>
      <c r="J137" s="197"/>
      <c r="K137" s="196"/>
      <c r="L137" s="203"/>
    </row>
    <row r="138" spans="1:109" s="195" customFormat="1" ht="15" customHeight="1" thickBot="1">
      <c r="A138" s="204"/>
      <c r="B138" s="205"/>
      <c r="C138" s="240"/>
      <c r="D138" s="206"/>
      <c r="E138" s="241"/>
      <c r="F138" s="207"/>
      <c r="G138" s="207"/>
      <c r="H138" s="207"/>
      <c r="I138" s="208"/>
      <c r="J138" s="209"/>
      <c r="K138" s="208"/>
      <c r="L138" s="203"/>
    </row>
    <row r="139" spans="1:109" ht="15" customHeight="1" thickTop="1">
      <c r="A139" s="186">
        <f t="shared" ref="A139:A161" si="29">A90</f>
        <v>2014</v>
      </c>
      <c r="B139" s="187">
        <f t="shared" ref="B139:B161" si="30">ROUND($F$123*(1+$F$124)^D139,$G$1)</f>
        <v>424</v>
      </c>
      <c r="C139" s="242"/>
      <c r="D139" s="188">
        <f t="shared" si="28"/>
        <v>12</v>
      </c>
      <c r="E139" s="243"/>
      <c r="F139" s="210"/>
      <c r="G139" s="195"/>
      <c r="H139" s="195"/>
      <c r="I139" s="196">
        <f t="shared" ref="I139:I161" si="31">ROUND($F$123*(1+$F$124)^D139,$G$1)</f>
        <v>424</v>
      </c>
      <c r="J139" s="211"/>
      <c r="K139" s="211"/>
    </row>
    <row r="140" spans="1:109" ht="15" customHeight="1">
      <c r="A140" s="186">
        <f t="shared" si="29"/>
        <v>2015</v>
      </c>
      <c r="B140" s="187">
        <f t="shared" si="30"/>
        <v>424</v>
      </c>
      <c r="C140" s="242"/>
      <c r="D140" s="188">
        <f t="shared" si="28"/>
        <v>13</v>
      </c>
      <c r="E140" s="243"/>
      <c r="F140" s="210"/>
      <c r="G140" s="195"/>
      <c r="H140" s="195"/>
      <c r="I140" s="196">
        <f t="shared" si="31"/>
        <v>424</v>
      </c>
      <c r="J140" s="211"/>
      <c r="K140" s="211"/>
    </row>
    <row r="141" spans="1:109" ht="15" customHeight="1">
      <c r="A141" s="186">
        <f t="shared" si="29"/>
        <v>2016</v>
      </c>
      <c r="B141" s="187">
        <f t="shared" si="30"/>
        <v>423</v>
      </c>
      <c r="C141" s="242"/>
      <c r="D141" s="188">
        <f t="shared" si="28"/>
        <v>14</v>
      </c>
      <c r="E141" s="243"/>
      <c r="F141" s="210"/>
      <c r="G141" s="195"/>
      <c r="H141" s="195"/>
      <c r="I141" s="196">
        <f t="shared" si="31"/>
        <v>423</v>
      </c>
      <c r="J141" s="211"/>
      <c r="K141" s="211"/>
    </row>
    <row r="142" spans="1:109" ht="15" customHeight="1">
      <c r="A142" s="186">
        <f t="shared" si="29"/>
        <v>2017</v>
      </c>
      <c r="B142" s="187">
        <f t="shared" si="30"/>
        <v>422</v>
      </c>
      <c r="C142" s="242"/>
      <c r="D142" s="188">
        <f t="shared" si="28"/>
        <v>15</v>
      </c>
      <c r="E142" s="243"/>
      <c r="F142" s="210"/>
      <c r="G142" s="195"/>
      <c r="H142" s="195"/>
      <c r="I142" s="196">
        <f t="shared" si="31"/>
        <v>422</v>
      </c>
      <c r="J142" s="211"/>
      <c r="K142" s="211"/>
    </row>
    <row r="143" spans="1:109" ht="15" customHeight="1">
      <c r="A143" s="186">
        <f t="shared" si="29"/>
        <v>2018</v>
      </c>
      <c r="B143" s="187">
        <f t="shared" si="30"/>
        <v>422</v>
      </c>
      <c r="C143" s="242"/>
      <c r="D143" s="188">
        <f t="shared" si="28"/>
        <v>16</v>
      </c>
      <c r="E143" s="243"/>
      <c r="F143" s="210"/>
      <c r="G143" s="195"/>
      <c r="H143" s="195"/>
      <c r="I143" s="196">
        <f t="shared" si="31"/>
        <v>422</v>
      </c>
      <c r="J143" s="211"/>
      <c r="K143" s="211"/>
    </row>
    <row r="144" spans="1:109" ht="15" customHeight="1">
      <c r="A144" s="186">
        <f t="shared" si="29"/>
        <v>2019</v>
      </c>
      <c r="B144" s="187">
        <f t="shared" si="30"/>
        <v>421</v>
      </c>
      <c r="C144" s="242"/>
      <c r="D144" s="188">
        <f t="shared" si="28"/>
        <v>17</v>
      </c>
      <c r="E144" s="243"/>
      <c r="F144" s="210"/>
      <c r="G144" s="195"/>
      <c r="H144" s="195"/>
      <c r="I144" s="196">
        <f t="shared" si="31"/>
        <v>421</v>
      </c>
      <c r="J144" s="211"/>
      <c r="K144" s="211"/>
    </row>
    <row r="145" spans="1:109" ht="15" customHeight="1">
      <c r="A145" s="186">
        <f t="shared" si="29"/>
        <v>2020</v>
      </c>
      <c r="B145" s="187">
        <f t="shared" si="30"/>
        <v>420</v>
      </c>
      <c r="C145" s="242"/>
      <c r="D145" s="188">
        <f t="shared" si="28"/>
        <v>18</v>
      </c>
      <c r="E145" s="243"/>
      <c r="F145" s="210"/>
      <c r="G145" s="195"/>
      <c r="H145" s="195"/>
      <c r="I145" s="196">
        <f t="shared" si="31"/>
        <v>420</v>
      </c>
      <c r="J145" s="211"/>
      <c r="K145" s="211"/>
    </row>
    <row r="146" spans="1:109" ht="15" customHeight="1">
      <c r="A146" s="186">
        <f t="shared" si="29"/>
        <v>2021</v>
      </c>
      <c r="B146" s="187">
        <f t="shared" si="30"/>
        <v>419</v>
      </c>
      <c r="C146" s="242"/>
      <c r="D146" s="188">
        <f t="shared" si="28"/>
        <v>19</v>
      </c>
      <c r="E146" s="243"/>
      <c r="F146" s="210"/>
      <c r="G146" s="195"/>
      <c r="H146" s="195"/>
      <c r="I146" s="196">
        <f t="shared" si="31"/>
        <v>419</v>
      </c>
      <c r="J146" s="211"/>
      <c r="K146" s="211"/>
    </row>
    <row r="147" spans="1:109" ht="15" customHeight="1">
      <c r="A147" s="186">
        <f t="shared" si="29"/>
        <v>2022</v>
      </c>
      <c r="B147" s="187">
        <f t="shared" si="30"/>
        <v>419</v>
      </c>
      <c r="C147" s="242"/>
      <c r="D147" s="188">
        <f t="shared" si="28"/>
        <v>20</v>
      </c>
      <c r="E147" s="243"/>
      <c r="F147" s="210"/>
      <c r="G147" s="195"/>
      <c r="H147" s="195"/>
      <c r="I147" s="196">
        <f t="shared" si="31"/>
        <v>419</v>
      </c>
      <c r="J147" s="211"/>
      <c r="K147" s="211"/>
    </row>
    <row r="148" spans="1:109" ht="15" customHeight="1">
      <c r="A148" s="186">
        <f t="shared" si="29"/>
        <v>2023</v>
      </c>
      <c r="B148" s="187">
        <f t="shared" si="30"/>
        <v>418</v>
      </c>
      <c r="C148" s="242"/>
      <c r="D148" s="188">
        <f t="shared" si="28"/>
        <v>21</v>
      </c>
      <c r="E148" s="243"/>
      <c r="F148" s="210"/>
      <c r="G148" s="195"/>
      <c r="H148" s="195"/>
      <c r="I148" s="196">
        <f t="shared" si="31"/>
        <v>418</v>
      </c>
      <c r="J148" s="211"/>
      <c r="K148" s="211"/>
    </row>
    <row r="149" spans="1:109" s="98" customFormat="1" ht="15" customHeight="1">
      <c r="A149" s="186">
        <f t="shared" si="29"/>
        <v>2024</v>
      </c>
      <c r="B149" s="187">
        <f t="shared" si="30"/>
        <v>417</v>
      </c>
      <c r="C149" s="242"/>
      <c r="D149" s="188">
        <f t="shared" si="28"/>
        <v>22</v>
      </c>
      <c r="E149" s="243"/>
      <c r="F149" s="210"/>
      <c r="G149" s="195"/>
      <c r="H149" s="195"/>
      <c r="I149" s="196">
        <f t="shared" si="31"/>
        <v>417</v>
      </c>
      <c r="J149" s="211"/>
      <c r="K149" s="211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</row>
    <row r="150" spans="1:109" s="98" customFormat="1" ht="15" customHeight="1">
      <c r="A150" s="186">
        <f t="shared" si="29"/>
        <v>2025</v>
      </c>
      <c r="B150" s="187">
        <f t="shared" si="30"/>
        <v>417</v>
      </c>
      <c r="C150" s="242"/>
      <c r="D150" s="188">
        <f t="shared" si="28"/>
        <v>23</v>
      </c>
      <c r="E150" s="243"/>
      <c r="F150" s="210"/>
      <c r="G150" s="195"/>
      <c r="H150" s="195"/>
      <c r="I150" s="196">
        <f t="shared" si="31"/>
        <v>417</v>
      </c>
      <c r="J150" s="211"/>
      <c r="K150" s="211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</row>
    <row r="151" spans="1:109" s="98" customFormat="1" ht="15" customHeight="1">
      <c r="A151" s="186">
        <f t="shared" si="29"/>
        <v>2026</v>
      </c>
      <c r="B151" s="187">
        <f t="shared" si="30"/>
        <v>416</v>
      </c>
      <c r="C151" s="242"/>
      <c r="D151" s="188">
        <f t="shared" si="28"/>
        <v>24</v>
      </c>
      <c r="E151" s="243"/>
      <c r="F151" s="210"/>
      <c r="G151" s="195"/>
      <c r="H151" s="195"/>
      <c r="I151" s="196">
        <f t="shared" si="31"/>
        <v>416</v>
      </c>
      <c r="J151" s="211"/>
      <c r="K151" s="211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</row>
    <row r="152" spans="1:109" s="98" customFormat="1" ht="15" customHeight="1">
      <c r="A152" s="186">
        <f t="shared" si="29"/>
        <v>2027</v>
      </c>
      <c r="B152" s="187">
        <f t="shared" si="30"/>
        <v>415</v>
      </c>
      <c r="C152" s="242"/>
      <c r="D152" s="188">
        <f t="shared" si="28"/>
        <v>25</v>
      </c>
      <c r="E152" s="243"/>
      <c r="F152" s="210"/>
      <c r="G152" s="195"/>
      <c r="H152" s="195"/>
      <c r="I152" s="196">
        <f t="shared" si="31"/>
        <v>415</v>
      </c>
      <c r="J152" s="211"/>
      <c r="K152" s="211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</row>
    <row r="153" spans="1:109" s="98" customFormat="1" ht="15" customHeight="1">
      <c r="A153" s="186">
        <f t="shared" si="29"/>
        <v>2028</v>
      </c>
      <c r="B153" s="187">
        <f t="shared" si="30"/>
        <v>415</v>
      </c>
      <c r="C153" s="242"/>
      <c r="D153" s="188">
        <f t="shared" si="28"/>
        <v>26</v>
      </c>
      <c r="E153" s="243"/>
      <c r="F153" s="210"/>
      <c r="G153" s="195"/>
      <c r="H153" s="195"/>
      <c r="I153" s="196">
        <f t="shared" si="31"/>
        <v>415</v>
      </c>
      <c r="J153" s="211"/>
      <c r="K153" s="211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</row>
    <row r="154" spans="1:109" s="98" customFormat="1" ht="15" customHeight="1">
      <c r="A154" s="186">
        <f t="shared" si="29"/>
        <v>2029</v>
      </c>
      <c r="B154" s="187">
        <f t="shared" si="30"/>
        <v>414</v>
      </c>
      <c r="C154" s="242"/>
      <c r="D154" s="188">
        <f t="shared" si="28"/>
        <v>27</v>
      </c>
      <c r="E154" s="243"/>
      <c r="F154" s="210"/>
      <c r="G154" s="195"/>
      <c r="H154" s="195"/>
      <c r="I154" s="196">
        <f t="shared" si="31"/>
        <v>414</v>
      </c>
      <c r="J154" s="211"/>
      <c r="K154" s="211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</row>
    <row r="155" spans="1:109" s="98" customFormat="1" ht="15" customHeight="1">
      <c r="A155" s="186">
        <f t="shared" si="29"/>
        <v>2030</v>
      </c>
      <c r="B155" s="187">
        <f t="shared" si="30"/>
        <v>413</v>
      </c>
      <c r="C155" s="242"/>
      <c r="D155" s="188">
        <f t="shared" si="28"/>
        <v>28</v>
      </c>
      <c r="E155" s="243"/>
      <c r="F155" s="210"/>
      <c r="G155" s="195"/>
      <c r="H155" s="195"/>
      <c r="I155" s="196">
        <f t="shared" si="31"/>
        <v>413</v>
      </c>
      <c r="J155" s="211"/>
      <c r="K155" s="211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</row>
    <row r="156" spans="1:109" s="98" customFormat="1" ht="15" customHeight="1">
      <c r="A156" s="186">
        <f t="shared" si="29"/>
        <v>2031</v>
      </c>
      <c r="B156" s="212">
        <f t="shared" si="30"/>
        <v>412</v>
      </c>
      <c r="C156" s="244"/>
      <c r="D156" s="188">
        <f t="shared" si="28"/>
        <v>29</v>
      </c>
      <c r="E156" s="243"/>
      <c r="F156" s="210"/>
      <c r="G156" s="195"/>
      <c r="H156" s="214"/>
      <c r="I156" s="196">
        <f t="shared" si="31"/>
        <v>412</v>
      </c>
      <c r="J156" s="211"/>
      <c r="K156" s="211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</row>
    <row r="157" spans="1:109" s="98" customFormat="1" ht="15" customHeight="1">
      <c r="A157" s="186">
        <f t="shared" si="29"/>
        <v>2032</v>
      </c>
      <c r="B157" s="212">
        <f t="shared" si="30"/>
        <v>412</v>
      </c>
      <c r="C157" s="244"/>
      <c r="D157" s="188">
        <f t="shared" si="28"/>
        <v>30</v>
      </c>
      <c r="E157" s="243"/>
      <c r="F157" s="210"/>
      <c r="G157" s="195"/>
      <c r="H157" s="214"/>
      <c r="I157" s="196">
        <f t="shared" si="31"/>
        <v>412</v>
      </c>
      <c r="J157" s="211"/>
      <c r="K157" s="211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</row>
    <row r="158" spans="1:109" s="98" customFormat="1" ht="15" customHeight="1">
      <c r="A158" s="186">
        <f t="shared" si="29"/>
        <v>2033</v>
      </c>
      <c r="B158" s="212">
        <f t="shared" si="30"/>
        <v>411</v>
      </c>
      <c r="C158" s="244"/>
      <c r="D158" s="188">
        <f>C109</f>
        <v>31</v>
      </c>
      <c r="E158" s="243"/>
      <c r="F158" s="210"/>
      <c r="G158" s="195"/>
      <c r="H158" s="214"/>
      <c r="I158" s="196">
        <f t="shared" si="31"/>
        <v>411</v>
      </c>
      <c r="J158" s="211"/>
      <c r="K158" s="211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</row>
    <row r="159" spans="1:109" s="98" customFormat="1" ht="15" customHeight="1">
      <c r="A159" s="186">
        <f t="shared" si="29"/>
        <v>2034</v>
      </c>
      <c r="B159" s="212">
        <f t="shared" si="30"/>
        <v>410</v>
      </c>
      <c r="C159" s="244"/>
      <c r="D159" s="188">
        <f>C110</f>
        <v>32</v>
      </c>
      <c r="E159" s="243"/>
      <c r="F159" s="210"/>
      <c r="G159" s="195"/>
      <c r="H159" s="214"/>
      <c r="I159" s="196">
        <f t="shared" si="31"/>
        <v>410</v>
      </c>
      <c r="J159" s="211"/>
      <c r="K159" s="211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</row>
    <row r="160" spans="1:109" s="98" customFormat="1" ht="15" customHeight="1">
      <c r="A160" s="186">
        <f t="shared" si="29"/>
        <v>2035</v>
      </c>
      <c r="B160" s="212">
        <f t="shared" si="30"/>
        <v>410</v>
      </c>
      <c r="C160" s="244"/>
      <c r="D160" s="188">
        <f>C111</f>
        <v>33</v>
      </c>
      <c r="E160" s="243"/>
      <c r="F160" s="210"/>
      <c r="G160" s="195"/>
      <c r="H160" s="214"/>
      <c r="I160" s="196">
        <f t="shared" si="31"/>
        <v>410</v>
      </c>
      <c r="J160" s="211"/>
      <c r="K160" s="211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</row>
    <row r="161" spans="1:109" s="98" customFormat="1" ht="15" customHeight="1">
      <c r="A161" s="216">
        <f t="shared" si="29"/>
        <v>2036</v>
      </c>
      <c r="B161" s="217">
        <f t="shared" si="30"/>
        <v>409</v>
      </c>
      <c r="C161" s="245"/>
      <c r="D161" s="218">
        <f>C112</f>
        <v>34</v>
      </c>
      <c r="E161" s="246"/>
      <c r="F161" s="220"/>
      <c r="G161" s="176"/>
      <c r="H161" s="221"/>
      <c r="I161" s="222">
        <f t="shared" si="31"/>
        <v>409</v>
      </c>
      <c r="J161" s="224"/>
      <c r="K161" s="22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  <c r="DD161" s="94"/>
      <c r="DE161" s="94"/>
    </row>
    <row r="162" spans="1:109" s="98" customFormat="1" ht="15" customHeight="1">
      <c r="A162" s="225"/>
      <c r="B162" s="247"/>
      <c r="C162" s="195"/>
      <c r="D162" s="189"/>
      <c r="E162" s="248"/>
      <c r="F162" s="210"/>
      <c r="G162" s="195"/>
      <c r="H162" s="195"/>
      <c r="I162" s="247"/>
      <c r="J162" s="215"/>
      <c r="K162" s="215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</row>
    <row r="163" spans="1:109" s="98" customFormat="1" ht="15" customHeight="1">
      <c r="A163" s="225"/>
      <c r="B163" s="249"/>
      <c r="C163" s="195"/>
      <c r="D163" s="189"/>
      <c r="E163" s="248"/>
      <c r="F163" s="210"/>
      <c r="G163" s="195"/>
      <c r="H163" s="195"/>
      <c r="I163" s="250"/>
      <c r="J163" s="250"/>
      <c r="K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</row>
    <row r="164" spans="1:109" s="98" customFormat="1" ht="15" customHeight="1">
      <c r="A164" s="174" t="s">
        <v>145</v>
      </c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</row>
    <row r="165" spans="1:109" ht="15" customHeight="1">
      <c r="A165" s="177" t="s">
        <v>102</v>
      </c>
      <c r="B165" s="178" t="s">
        <v>146</v>
      </c>
      <c r="C165" s="179" t="s">
        <v>147</v>
      </c>
      <c r="D165" s="179" t="s">
        <v>148</v>
      </c>
      <c r="E165" s="228"/>
      <c r="F165" s="180"/>
      <c r="G165" s="181"/>
      <c r="H165" s="182" t="s">
        <v>149</v>
      </c>
      <c r="I165" s="183">
        <f>RSQ(I166:I188,B166:B188)</f>
        <v>5.0004447008527844E-3</v>
      </c>
      <c r="J165" s="184" t="s">
        <v>150</v>
      </c>
      <c r="K165" s="185" t="s">
        <v>151</v>
      </c>
      <c r="M165" s="251" t="s">
        <v>147</v>
      </c>
      <c r="N165" s="181"/>
      <c r="O165" s="181"/>
      <c r="P165" s="252" t="s">
        <v>152</v>
      </c>
      <c r="Q165" s="253">
        <f>RSQ($B166:$B188,Q166:Q188)</f>
        <v>1.063831095175064E-2</v>
      </c>
      <c r="R165" s="185" t="s">
        <v>151</v>
      </c>
      <c r="T165" s="251" t="s">
        <v>147</v>
      </c>
      <c r="U165" s="181"/>
      <c r="V165" s="181"/>
      <c r="W165" s="252" t="s">
        <v>152</v>
      </c>
      <c r="X165" s="253">
        <f>RSQ($B166:$B188,X166:X188)</f>
        <v>1.4085670096450315E-4</v>
      </c>
      <c r="Y165" s="185" t="s">
        <v>151</v>
      </c>
      <c r="AA165" s="251" t="s">
        <v>147</v>
      </c>
      <c r="AB165" s="181"/>
      <c r="AC165" s="181"/>
      <c r="AD165" s="252" t="s">
        <v>152</v>
      </c>
      <c r="AE165" s="253">
        <f>RSQ($B166:$B188,AE166:AE188)</f>
        <v>4.7899553574667986E-3</v>
      </c>
      <c r="AF165" s="185" t="s">
        <v>151</v>
      </c>
      <c r="AH165" s="251" t="s">
        <v>147</v>
      </c>
      <c r="AI165" s="181"/>
      <c r="AJ165" s="181"/>
      <c r="AK165" s="252" t="s">
        <v>152</v>
      </c>
      <c r="AL165" s="253">
        <f>RSQ($B166:$B188,AL166:AL188)</f>
        <v>4.7899553574667986E-3</v>
      </c>
      <c r="AM165" s="185" t="s">
        <v>151</v>
      </c>
      <c r="AO165" s="251" t="s">
        <v>147</v>
      </c>
      <c r="AP165" s="181"/>
      <c r="AQ165" s="181"/>
      <c r="AR165" s="252" t="s">
        <v>152</v>
      </c>
      <c r="AS165" s="253">
        <f>RSQ($B166:$B188,AS166:AS188)</f>
        <v>5.5688556600939545E-3</v>
      </c>
      <c r="AT165" s="185" t="s">
        <v>151</v>
      </c>
      <c r="AV165" s="251" t="s">
        <v>147</v>
      </c>
      <c r="AW165" s="181"/>
      <c r="AX165" s="181"/>
      <c r="AY165" s="252" t="s">
        <v>152</v>
      </c>
      <c r="AZ165" s="253">
        <f>RSQ($B166:$B188,AZ166:AZ188)</f>
        <v>3.5714363459838807E-3</v>
      </c>
      <c r="BA165" s="185" t="s">
        <v>151</v>
      </c>
      <c r="BC165" s="251" t="s">
        <v>147</v>
      </c>
      <c r="BD165" s="181"/>
      <c r="BE165" s="181"/>
      <c r="BF165" s="252" t="s">
        <v>152</v>
      </c>
      <c r="BG165" s="253">
        <f>RSQ($B166:$B188,BG166:BG188)</f>
        <v>7.2543274380627602E-3</v>
      </c>
      <c r="BH165" s="185" t="s">
        <v>151</v>
      </c>
      <c r="BJ165" s="251" t="s">
        <v>147</v>
      </c>
      <c r="BK165" s="181"/>
      <c r="BL165" s="181"/>
      <c r="BM165" s="252" t="s">
        <v>152</v>
      </c>
      <c r="BN165" s="253">
        <f>RSQ($B166:$B188,BN166:BN188)</f>
        <v>5.2278513803567456E-3</v>
      </c>
      <c r="BO165" s="185" t="s">
        <v>151</v>
      </c>
      <c r="BQ165" s="251" t="s">
        <v>147</v>
      </c>
      <c r="BR165" s="181"/>
      <c r="BS165" s="181"/>
      <c r="BT165" s="252" t="s">
        <v>152</v>
      </c>
      <c r="BU165" s="253">
        <f>RSQ($B166:$B188,BU166:BU188)</f>
        <v>2.1291688455687676E-3</v>
      </c>
      <c r="BV165" s="185" t="s">
        <v>151</v>
      </c>
      <c r="BX165" s="251" t="s">
        <v>147</v>
      </c>
      <c r="BY165" s="181"/>
      <c r="BZ165" s="181"/>
      <c r="CA165" s="252" t="s">
        <v>152</v>
      </c>
      <c r="CB165" s="253">
        <f>RSQ($B166:$B188,CB166:CB188)</f>
        <v>1.4192284673565467E-2</v>
      </c>
      <c r="CC165" s="185" t="s">
        <v>151</v>
      </c>
      <c r="CE165" s="251" t="s">
        <v>147</v>
      </c>
      <c r="CF165" s="181"/>
      <c r="CG165" s="181"/>
      <c r="CH165" s="252" t="s">
        <v>152</v>
      </c>
      <c r="CI165" s="253">
        <f>RSQ($B166:$B188,CI166:CI188)</f>
        <v>5.5688556600939545E-3</v>
      </c>
      <c r="CJ165" s="185" t="s">
        <v>151</v>
      </c>
      <c r="CL165" s="251" t="s">
        <v>147</v>
      </c>
      <c r="CM165" s="181"/>
      <c r="CN165" s="181"/>
      <c r="CO165" s="252" t="s">
        <v>152</v>
      </c>
      <c r="CP165" s="253">
        <f>RSQ($B166:$B188,CP166:CP188)</f>
        <v>5.0004447008527844E-3</v>
      </c>
      <c r="CQ165" s="185" t="s">
        <v>151</v>
      </c>
      <c r="CS165" s="251" t="s">
        <v>147</v>
      </c>
      <c r="CT165" s="181"/>
      <c r="CU165" s="181"/>
      <c r="CV165" s="252" t="s">
        <v>152</v>
      </c>
      <c r="CW165" s="253">
        <f>RSQ($B166:$B188,CW166:CW188)</f>
        <v>4.9816958261929617E-5</v>
      </c>
      <c r="CX165" s="185" t="s">
        <v>151</v>
      </c>
      <c r="CZ165" s="251" t="s">
        <v>147</v>
      </c>
      <c r="DA165" s="181"/>
      <c r="DB165" s="181"/>
      <c r="DC165" s="252" t="s">
        <v>152</v>
      </c>
      <c r="DD165" s="253">
        <f>RSQ($B166:$B188,DD166:DD188)</f>
        <v>1.1735506173713531E-2</v>
      </c>
      <c r="DE165" s="185" t="s">
        <v>151</v>
      </c>
    </row>
    <row r="166" spans="1:109" ht="15" customHeight="1">
      <c r="A166" s="186">
        <f t="shared" ref="A166:B176" si="32">A116</f>
        <v>2003</v>
      </c>
      <c r="B166" s="187">
        <f t="shared" si="32"/>
        <v>428</v>
      </c>
      <c r="C166" s="229">
        <f t="shared" ref="C166:C176" si="33">LN(B166-$F$170)</f>
        <v>5.181783550292085</v>
      </c>
      <c r="D166" s="188">
        <f>D116</f>
        <v>1</v>
      </c>
      <c r="E166" s="230" t="s">
        <v>153</v>
      </c>
      <c r="F166" s="231"/>
      <c r="G166" s="232"/>
      <c r="H166" s="233"/>
      <c r="I166" s="193">
        <f t="shared" ref="I166:I176" si="34">ROUND($F$174*(1+$F$175)^D166+$F$170,$G$1)</f>
        <v>431</v>
      </c>
      <c r="J166" s="194">
        <f t="shared" ref="J166:J176" si="35">ABS(B166-I166)/B166*100</f>
        <v>0.7009345794392523</v>
      </c>
      <c r="K166" s="193">
        <f t="shared" ref="K166:K176" si="36">(B166-I166)^2/1000</f>
        <v>8.9999999999999993E-3</v>
      </c>
      <c r="M166" s="254">
        <f t="shared" ref="M166:M176" si="37">LN($B166-O$170)</f>
        <v>6.0591231955817966</v>
      </c>
      <c r="N166" s="255"/>
      <c r="O166" s="255"/>
      <c r="P166" s="255"/>
      <c r="Q166" s="256">
        <f t="shared" ref="Q166:Q176" si="38">ROUND(O$174*(1+O$175)^$D166+O$170,$G$1)</f>
        <v>432</v>
      </c>
      <c r="R166" s="193">
        <f t="shared" ref="R166:R176" si="39">($B166-Q166)^2/1000</f>
        <v>1.6E-2</v>
      </c>
      <c r="T166" s="254">
        <f t="shared" ref="T166:T176" si="40">LN($B166-V$170)</f>
        <v>5.7930136083841441</v>
      </c>
      <c r="U166" s="255"/>
      <c r="V166" s="255"/>
      <c r="W166" s="255"/>
      <c r="X166" s="256">
        <f t="shared" ref="X166:X176" si="41">ROUND(V$174*(1+V$175)^$D166+V$170,$G$1)</f>
        <v>432</v>
      </c>
      <c r="Y166" s="193">
        <f t="shared" ref="Y166:Y176" si="42">($B166-X166)^2/1000</f>
        <v>1.6E-2</v>
      </c>
      <c r="AA166" s="254">
        <f t="shared" ref="AA166:AA176" si="43">LN($B166-AC$170)</f>
        <v>5.7462031905401529</v>
      </c>
      <c r="AB166" s="255"/>
      <c r="AC166" s="255"/>
      <c r="AD166" s="255"/>
      <c r="AE166" s="256">
        <f t="shared" ref="AE166:AE176" si="44">ROUND(AC$174*(1+AC$175)^$D166+AC$170,$G$1)</f>
        <v>432</v>
      </c>
      <c r="AF166" s="193">
        <f t="shared" ref="AF166:AF176" si="45">($B166-AE166)^2/1000</f>
        <v>1.6E-2</v>
      </c>
      <c r="AH166" s="254">
        <f t="shared" ref="AH166:AH176" si="46">LN($B166-AJ$170)</f>
        <v>5.6970934865054046</v>
      </c>
      <c r="AI166" s="255"/>
      <c r="AJ166" s="255"/>
      <c r="AK166" s="255"/>
      <c r="AL166" s="256">
        <f t="shared" ref="AL166:AL176" si="47">ROUND(AJ$174*(1+AJ$175)^$D166+AJ$170,$G$1)</f>
        <v>432</v>
      </c>
      <c r="AM166" s="193">
        <f t="shared" ref="AM166:AM176" si="48">($B166-AL166)^2/1000</f>
        <v>1.6E-2</v>
      </c>
      <c r="AO166" s="254">
        <f t="shared" ref="AO166:AO176" si="49">LN($B166-AQ$170)</f>
        <v>5.6454468976432377</v>
      </c>
      <c r="AP166" s="255"/>
      <c r="AQ166" s="255"/>
      <c r="AR166" s="255"/>
      <c r="AS166" s="256">
        <f t="shared" ref="AS166:AS176" si="50">ROUND(AQ$174*(1+AQ$175)^$D166+AQ$170,$G$1)</f>
        <v>432</v>
      </c>
      <c r="AT166" s="193">
        <f t="shared" ref="AT166:AT176" si="51">($B166-AS166)^2/1000</f>
        <v>1.6E-2</v>
      </c>
      <c r="AV166" s="254">
        <f t="shared" ref="AV166:AV176" si="52">LN($B166-AX$170)</f>
        <v>5.5909869805108565</v>
      </c>
      <c r="AW166" s="255"/>
      <c r="AX166" s="255"/>
      <c r="AY166" s="255"/>
      <c r="AZ166" s="256">
        <f t="shared" ref="AZ166:AZ176" si="53">ROUND(AX$174*(1+AX$175)^$D166+AX$170,$G$1)</f>
        <v>432</v>
      </c>
      <c r="BA166" s="193">
        <f t="shared" ref="BA166:BA176" si="54">($B166-AZ166)^2/1000</f>
        <v>1.6E-2</v>
      </c>
      <c r="BC166" s="254">
        <f t="shared" ref="BC166:BC176" si="55">LN($B166-BE$170)</f>
        <v>5.5333894887275203</v>
      </c>
      <c r="BD166" s="255"/>
      <c r="BE166" s="255"/>
      <c r="BF166" s="255"/>
      <c r="BG166" s="256">
        <f t="shared" ref="BG166:BG176" si="56">ROUND(BE$174*(1+BE$175)^$D166+BE$170,$G$1)</f>
        <v>432</v>
      </c>
      <c r="BH166" s="193">
        <f t="shared" ref="BH166:BH176" si="57">($B166-BG166)^2/1000</f>
        <v>1.6E-2</v>
      </c>
      <c r="BJ166" s="254">
        <f t="shared" ref="BJ166:BJ176" si="58">LN($B166-BL$170)</f>
        <v>5.472270673671475</v>
      </c>
      <c r="BK166" s="255"/>
      <c r="BL166" s="255"/>
      <c r="BM166" s="255"/>
      <c r="BN166" s="256">
        <f t="shared" ref="BN166:BN176" si="59">ROUND(BL$174*(1+BL$175)^$D166+BL$170,$G$1)</f>
        <v>432</v>
      </c>
      <c r="BO166" s="193">
        <f t="shared" ref="BO166:BO176" si="60">($B166-BN166)^2/1000</f>
        <v>1.6E-2</v>
      </c>
      <c r="BQ166" s="254">
        <f t="shared" ref="BQ166:BQ176" si="61">LN($B166-BS$170)</f>
        <v>5.4071717714601188</v>
      </c>
      <c r="BR166" s="255"/>
      <c r="BS166" s="255"/>
      <c r="BT166" s="255"/>
      <c r="BU166" s="256">
        <f t="shared" ref="BU166:BU176" si="62">ROUND(BS$174*(1+BS$175)^$D166+BS$170,$G$1)</f>
        <v>431</v>
      </c>
      <c r="BV166" s="193">
        <f t="shared" ref="BV166:BV176" si="63">($B166-BU166)^2/1000</f>
        <v>8.9999999999999993E-3</v>
      </c>
      <c r="BX166" s="254">
        <f t="shared" ref="BX166:BX176" si="64">LN($B166-BZ$170)</f>
        <v>5.3375380797013179</v>
      </c>
      <c r="BY166" s="255"/>
      <c r="BZ166" s="255"/>
      <c r="CA166" s="255"/>
      <c r="CB166" s="256">
        <f t="shared" ref="CB166:CB176" si="65">ROUND(BZ$174*(1+BZ$175)^$D166+BZ$170,$G$1)</f>
        <v>431</v>
      </c>
      <c r="CC166" s="193">
        <f t="shared" ref="CC166:CC176" si="66">($B166-CB166)^2/1000</f>
        <v>8.9999999999999993E-3</v>
      </c>
      <c r="CE166" s="254">
        <f t="shared" ref="CE166:CE176" si="67">LN($B166-CG$170)</f>
        <v>5.2626901889048856</v>
      </c>
      <c r="CF166" s="255"/>
      <c r="CG166" s="255"/>
      <c r="CH166" s="255"/>
      <c r="CI166" s="256">
        <f t="shared" ref="CI166:CI176" si="68">ROUND(CG$174*(1+CG$175)^$D166+CG$170,$G$1)</f>
        <v>431</v>
      </c>
      <c r="CJ166" s="193">
        <f t="shared" ref="CJ166:CJ176" si="69">($B166-CI166)^2/1000</f>
        <v>8.9999999999999993E-3</v>
      </c>
      <c r="CL166" s="254">
        <f t="shared" ref="CL166:CL176" si="70">LN($B166-CN$170)</f>
        <v>5.181783550292085</v>
      </c>
      <c r="CM166" s="255"/>
      <c r="CN166" s="255"/>
      <c r="CO166" s="255"/>
      <c r="CP166" s="256">
        <f t="shared" ref="CP166:CP176" si="71">ROUND(CN$174*(1+CN$175)^$D166+CN$170,$G$1)</f>
        <v>431</v>
      </c>
      <c r="CQ166" s="193">
        <f t="shared" ref="CQ166:CQ176" si="72">($B166-CP166)^2/1000</f>
        <v>8.9999999999999993E-3</v>
      </c>
      <c r="CS166" s="254">
        <f t="shared" ref="CS166:CS176" si="73">LN($B166-CU$170)</f>
        <v>5.0937502008067623</v>
      </c>
      <c r="CT166" s="255"/>
      <c r="CU166" s="255"/>
      <c r="CV166" s="255"/>
      <c r="CW166" s="256">
        <f t="shared" ref="CW166:CW176" si="74">ROUND(CU$174*(1+CU$175)^$D166+CU$170,$G$1)</f>
        <v>431</v>
      </c>
      <c r="CX166" s="193">
        <f t="shared" ref="CX166:CX176" si="75">($B166-CW166)^2/1000</f>
        <v>8.9999999999999993E-3</v>
      </c>
      <c r="CZ166" s="254">
        <f t="shared" ref="CZ166:CZ176" si="76">LN($B166-DB$170)</f>
        <v>4.9972122737641147</v>
      </c>
      <c r="DA166" s="255"/>
      <c r="DB166" s="255"/>
      <c r="DC166" s="255"/>
      <c r="DD166" s="256">
        <f t="shared" ref="DD166:DD176" si="77">ROUND(DB$174*(1+DB$175)^$D166+DB$170,$G$1)</f>
        <v>430</v>
      </c>
      <c r="DE166" s="193">
        <f t="shared" ref="DE166:DE176" si="78">($B166-DD166)^2/1000</f>
        <v>4.0000000000000001E-3</v>
      </c>
    </row>
    <row r="167" spans="1:109" ht="15" customHeight="1">
      <c r="A167" s="186">
        <f t="shared" si="32"/>
        <v>2004</v>
      </c>
      <c r="B167" s="187">
        <f t="shared" si="32"/>
        <v>415</v>
      </c>
      <c r="C167" s="229">
        <f t="shared" si="33"/>
        <v>5.1059454739005803</v>
      </c>
      <c r="D167" s="188">
        <f t="shared" ref="D167:D211" si="79">D117</f>
        <v>2</v>
      </c>
      <c r="E167" s="230" t="s">
        <v>154</v>
      </c>
      <c r="F167" s="189"/>
      <c r="G167" s="195"/>
      <c r="H167" s="192"/>
      <c r="I167" s="196">
        <f t="shared" si="34"/>
        <v>430</v>
      </c>
      <c r="J167" s="197">
        <f t="shared" si="35"/>
        <v>3.6144578313253009</v>
      </c>
      <c r="K167" s="196">
        <f t="shared" si="36"/>
        <v>0.22500000000000001</v>
      </c>
      <c r="M167" s="257">
        <f t="shared" si="37"/>
        <v>6.0282785202306979</v>
      </c>
      <c r="N167" s="195"/>
      <c r="O167" s="195"/>
      <c r="P167" s="195"/>
      <c r="Q167" s="196">
        <f t="shared" si="38"/>
        <v>431</v>
      </c>
      <c r="R167" s="196">
        <f t="shared" si="39"/>
        <v>0.25600000000000001</v>
      </c>
      <c r="T167" s="257">
        <f t="shared" si="40"/>
        <v>5.7525726388256331</v>
      </c>
      <c r="U167" s="195"/>
      <c r="V167" s="195"/>
      <c r="W167" s="195"/>
      <c r="X167" s="196">
        <f t="shared" si="41"/>
        <v>431</v>
      </c>
      <c r="Y167" s="196">
        <f t="shared" si="42"/>
        <v>0.25600000000000001</v>
      </c>
      <c r="AA167" s="257">
        <f t="shared" si="43"/>
        <v>5.7037824746562009</v>
      </c>
      <c r="AB167" s="195"/>
      <c r="AC167" s="195"/>
      <c r="AD167" s="195"/>
      <c r="AE167" s="196">
        <f t="shared" si="44"/>
        <v>431</v>
      </c>
      <c r="AF167" s="196">
        <f t="shared" si="45"/>
        <v>0.25600000000000001</v>
      </c>
      <c r="AH167" s="257">
        <f t="shared" si="46"/>
        <v>5.6524891802686508</v>
      </c>
      <c r="AI167" s="195"/>
      <c r="AJ167" s="195"/>
      <c r="AK167" s="195"/>
      <c r="AL167" s="196">
        <f t="shared" si="47"/>
        <v>431</v>
      </c>
      <c r="AM167" s="196">
        <f t="shared" si="48"/>
        <v>0.25600000000000001</v>
      </c>
      <c r="AO167" s="257">
        <f t="shared" si="49"/>
        <v>5.598421958998375</v>
      </c>
      <c r="AP167" s="195"/>
      <c r="AQ167" s="195"/>
      <c r="AR167" s="195"/>
      <c r="AS167" s="196">
        <f t="shared" si="50"/>
        <v>431</v>
      </c>
      <c r="AT167" s="196">
        <f t="shared" si="51"/>
        <v>0.25600000000000001</v>
      </c>
      <c r="AV167" s="257">
        <f t="shared" si="52"/>
        <v>5.5412635451584258</v>
      </c>
      <c r="AW167" s="195"/>
      <c r="AX167" s="195"/>
      <c r="AY167" s="195"/>
      <c r="AZ167" s="196">
        <f t="shared" si="53"/>
        <v>431</v>
      </c>
      <c r="BA167" s="196">
        <f t="shared" si="54"/>
        <v>0.25600000000000001</v>
      </c>
      <c r="BC167" s="257">
        <f t="shared" si="55"/>
        <v>5.4806389233419912</v>
      </c>
      <c r="BD167" s="195"/>
      <c r="BE167" s="195"/>
      <c r="BF167" s="195"/>
      <c r="BG167" s="196">
        <f t="shared" si="56"/>
        <v>431</v>
      </c>
      <c r="BH167" s="196">
        <f t="shared" si="57"/>
        <v>0.25600000000000001</v>
      </c>
      <c r="BJ167" s="257">
        <f t="shared" si="58"/>
        <v>5.4161004022044201</v>
      </c>
      <c r="BK167" s="195"/>
      <c r="BL167" s="195"/>
      <c r="BM167" s="195"/>
      <c r="BN167" s="196">
        <f t="shared" si="59"/>
        <v>431</v>
      </c>
      <c r="BO167" s="196">
        <f t="shared" si="60"/>
        <v>0.25600000000000001</v>
      </c>
      <c r="BQ167" s="257">
        <f t="shared" si="61"/>
        <v>5.3471075307174685</v>
      </c>
      <c r="BR167" s="195"/>
      <c r="BS167" s="195"/>
      <c r="BT167" s="195"/>
      <c r="BU167" s="196">
        <f t="shared" si="62"/>
        <v>431</v>
      </c>
      <c r="BV167" s="196">
        <f t="shared" si="63"/>
        <v>0.25600000000000001</v>
      </c>
      <c r="BX167" s="257">
        <f t="shared" si="64"/>
        <v>5.2729995585637468</v>
      </c>
      <c r="BY167" s="195"/>
      <c r="BZ167" s="195"/>
      <c r="CA167" s="195"/>
      <c r="CB167" s="196">
        <f t="shared" si="65"/>
        <v>430</v>
      </c>
      <c r="CC167" s="196">
        <f t="shared" si="66"/>
        <v>0.22500000000000001</v>
      </c>
      <c r="CE167" s="257">
        <f t="shared" si="67"/>
        <v>5.1929568508902104</v>
      </c>
      <c r="CF167" s="195"/>
      <c r="CG167" s="195"/>
      <c r="CH167" s="195"/>
      <c r="CI167" s="196">
        <f t="shared" si="68"/>
        <v>430</v>
      </c>
      <c r="CJ167" s="196">
        <f t="shared" si="69"/>
        <v>0.22500000000000001</v>
      </c>
      <c r="CL167" s="257">
        <f t="shared" si="70"/>
        <v>5.1059454739005803</v>
      </c>
      <c r="CM167" s="195"/>
      <c r="CN167" s="195"/>
      <c r="CO167" s="195"/>
      <c r="CP167" s="196">
        <f t="shared" si="71"/>
        <v>430</v>
      </c>
      <c r="CQ167" s="196">
        <f t="shared" si="72"/>
        <v>0.22500000000000001</v>
      </c>
      <c r="CS167" s="257">
        <f t="shared" si="73"/>
        <v>5.0106352940962555</v>
      </c>
      <c r="CT167" s="195"/>
      <c r="CU167" s="195"/>
      <c r="CV167" s="195"/>
      <c r="CW167" s="196">
        <f t="shared" si="74"/>
        <v>430</v>
      </c>
      <c r="CX167" s="196">
        <f t="shared" si="75"/>
        <v>0.22500000000000001</v>
      </c>
      <c r="CZ167" s="257">
        <f t="shared" si="76"/>
        <v>4.9052747784384296</v>
      </c>
      <c r="DA167" s="195"/>
      <c r="DB167" s="195"/>
      <c r="DC167" s="195"/>
      <c r="DD167" s="196">
        <f t="shared" si="77"/>
        <v>430</v>
      </c>
      <c r="DE167" s="196">
        <f t="shared" si="78"/>
        <v>0.22500000000000001</v>
      </c>
    </row>
    <row r="168" spans="1:109" ht="15" customHeight="1">
      <c r="A168" s="186">
        <f t="shared" si="32"/>
        <v>2005</v>
      </c>
      <c r="B168" s="187">
        <f t="shared" si="32"/>
        <v>473</v>
      </c>
      <c r="C168" s="229">
        <f t="shared" si="33"/>
        <v>5.4071717714601188</v>
      </c>
      <c r="D168" s="188">
        <f t="shared" si="79"/>
        <v>3</v>
      </c>
      <c r="E168" s="94" t="s">
        <v>155</v>
      </c>
      <c r="G168" s="195"/>
      <c r="H168" s="192"/>
      <c r="I168" s="196">
        <f t="shared" si="34"/>
        <v>429</v>
      </c>
      <c r="J168" s="197">
        <f t="shared" si="35"/>
        <v>9.3023255813953494</v>
      </c>
      <c r="K168" s="196">
        <f t="shared" si="36"/>
        <v>1.9359999999999999</v>
      </c>
      <c r="M168" s="257">
        <f t="shared" si="37"/>
        <v>6.1590953884919326</v>
      </c>
      <c r="N168" s="195"/>
      <c r="O168" s="195"/>
      <c r="P168" s="195"/>
      <c r="Q168" s="196">
        <f t="shared" si="38"/>
        <v>431</v>
      </c>
      <c r="R168" s="196">
        <f t="shared" si="39"/>
        <v>1.764</v>
      </c>
      <c r="T168" s="257">
        <f t="shared" si="40"/>
        <v>5.9215784196438159</v>
      </c>
      <c r="U168" s="195"/>
      <c r="V168" s="195"/>
      <c r="W168" s="195"/>
      <c r="X168" s="196">
        <f t="shared" si="41"/>
        <v>430</v>
      </c>
      <c r="Y168" s="196">
        <f t="shared" si="42"/>
        <v>1.849</v>
      </c>
      <c r="AA168" s="257">
        <f t="shared" si="43"/>
        <v>5.8805329864007003</v>
      </c>
      <c r="AB168" s="195"/>
      <c r="AC168" s="195"/>
      <c r="AD168" s="195"/>
      <c r="AE168" s="196">
        <f t="shared" si="44"/>
        <v>430</v>
      </c>
      <c r="AF168" s="196">
        <f t="shared" si="45"/>
        <v>1.849</v>
      </c>
      <c r="AH168" s="257">
        <f t="shared" si="46"/>
        <v>5.8377304471659395</v>
      </c>
      <c r="AI168" s="195"/>
      <c r="AJ168" s="195"/>
      <c r="AK168" s="195"/>
      <c r="AL168" s="196">
        <f t="shared" si="47"/>
        <v>430</v>
      </c>
      <c r="AM168" s="196">
        <f t="shared" si="48"/>
        <v>1.849</v>
      </c>
      <c r="AO168" s="257">
        <f t="shared" si="49"/>
        <v>5.7930136083841441</v>
      </c>
      <c r="AP168" s="195"/>
      <c r="AQ168" s="195"/>
      <c r="AR168" s="195"/>
      <c r="AS168" s="196">
        <f t="shared" si="50"/>
        <v>430</v>
      </c>
      <c r="AT168" s="196">
        <f t="shared" si="51"/>
        <v>1.849</v>
      </c>
      <c r="AV168" s="257">
        <f t="shared" si="52"/>
        <v>5.7462031905401529</v>
      </c>
      <c r="AW168" s="195"/>
      <c r="AX168" s="195"/>
      <c r="AY168" s="195"/>
      <c r="AZ168" s="196">
        <f t="shared" si="53"/>
        <v>430</v>
      </c>
      <c r="BA168" s="196">
        <f t="shared" si="54"/>
        <v>1.849</v>
      </c>
      <c r="BC168" s="257">
        <f t="shared" si="55"/>
        <v>5.6970934865054046</v>
      </c>
      <c r="BD168" s="195"/>
      <c r="BE168" s="195"/>
      <c r="BF168" s="195"/>
      <c r="BG168" s="196">
        <f t="shared" si="56"/>
        <v>430</v>
      </c>
      <c r="BH168" s="196">
        <f t="shared" si="57"/>
        <v>1.849</v>
      </c>
      <c r="BJ168" s="257">
        <f t="shared" si="58"/>
        <v>5.6454468976432377</v>
      </c>
      <c r="BK168" s="195"/>
      <c r="BL168" s="195"/>
      <c r="BM168" s="195"/>
      <c r="BN168" s="196">
        <f t="shared" si="59"/>
        <v>430</v>
      </c>
      <c r="BO168" s="196">
        <f t="shared" si="60"/>
        <v>1.849</v>
      </c>
      <c r="BQ168" s="257">
        <f t="shared" si="61"/>
        <v>5.5909869805108565</v>
      </c>
      <c r="BR168" s="195"/>
      <c r="BS168" s="195"/>
      <c r="BT168" s="195"/>
      <c r="BU168" s="196">
        <f t="shared" si="62"/>
        <v>430</v>
      </c>
      <c r="BV168" s="196">
        <f t="shared" si="63"/>
        <v>1.849</v>
      </c>
      <c r="BX168" s="257">
        <f t="shared" si="64"/>
        <v>5.5333894887275203</v>
      </c>
      <c r="BY168" s="195"/>
      <c r="BZ168" s="195"/>
      <c r="CA168" s="195"/>
      <c r="CB168" s="196">
        <f t="shared" si="65"/>
        <v>430</v>
      </c>
      <c r="CC168" s="196">
        <f t="shared" si="66"/>
        <v>1.849</v>
      </c>
      <c r="CE168" s="257">
        <f t="shared" si="67"/>
        <v>5.472270673671475</v>
      </c>
      <c r="CF168" s="195"/>
      <c r="CG168" s="195"/>
      <c r="CH168" s="195"/>
      <c r="CI168" s="196">
        <f t="shared" si="68"/>
        <v>429</v>
      </c>
      <c r="CJ168" s="196">
        <f t="shared" si="69"/>
        <v>1.9359999999999999</v>
      </c>
      <c r="CL168" s="257">
        <f t="shared" si="70"/>
        <v>5.4071717714601188</v>
      </c>
      <c r="CM168" s="195"/>
      <c r="CN168" s="195"/>
      <c r="CO168" s="195"/>
      <c r="CP168" s="196">
        <f t="shared" si="71"/>
        <v>429</v>
      </c>
      <c r="CQ168" s="196">
        <f t="shared" si="72"/>
        <v>1.9359999999999999</v>
      </c>
      <c r="CS168" s="257">
        <f t="shared" si="73"/>
        <v>5.3375380797013179</v>
      </c>
      <c r="CT168" s="195"/>
      <c r="CU168" s="195"/>
      <c r="CV168" s="195"/>
      <c r="CW168" s="196">
        <f t="shared" si="74"/>
        <v>429</v>
      </c>
      <c r="CX168" s="196">
        <f t="shared" si="75"/>
        <v>1.9359999999999999</v>
      </c>
      <c r="CZ168" s="257">
        <f t="shared" si="76"/>
        <v>5.2626901889048856</v>
      </c>
      <c r="DA168" s="195"/>
      <c r="DB168" s="195"/>
      <c r="DC168" s="195"/>
      <c r="DD168" s="196">
        <f t="shared" si="77"/>
        <v>429</v>
      </c>
      <c r="DE168" s="196">
        <f t="shared" si="78"/>
        <v>1.9359999999999999</v>
      </c>
    </row>
    <row r="169" spans="1:109" ht="15" customHeight="1">
      <c r="A169" s="186">
        <f t="shared" si="32"/>
        <v>2006</v>
      </c>
      <c r="B169" s="187">
        <f t="shared" si="32"/>
        <v>443</v>
      </c>
      <c r="C169" s="229">
        <f t="shared" si="33"/>
        <v>5.2626901889048856</v>
      </c>
      <c r="D169" s="188">
        <f t="shared" si="79"/>
        <v>4</v>
      </c>
      <c r="H169" s="192"/>
      <c r="I169" s="196">
        <f t="shared" si="34"/>
        <v>428</v>
      </c>
      <c r="J169" s="197">
        <f t="shared" si="35"/>
        <v>3.3860045146726865</v>
      </c>
      <c r="K169" s="196">
        <f t="shared" si="36"/>
        <v>0.22500000000000001</v>
      </c>
      <c r="M169" s="257">
        <f t="shared" si="37"/>
        <v>6.0935697700451357</v>
      </c>
      <c r="N169" s="195"/>
      <c r="O169" s="195"/>
      <c r="P169" s="195"/>
      <c r="Q169" s="196">
        <f t="shared" si="38"/>
        <v>430</v>
      </c>
      <c r="R169" s="196">
        <f t="shared" si="39"/>
        <v>0.16900000000000001</v>
      </c>
      <c r="T169" s="257">
        <f t="shared" si="40"/>
        <v>5.8377304471659395</v>
      </c>
      <c r="U169" s="195"/>
      <c r="V169" s="195"/>
      <c r="W169" s="195"/>
      <c r="X169" s="196">
        <f t="shared" si="41"/>
        <v>430</v>
      </c>
      <c r="Y169" s="196">
        <f t="shared" si="42"/>
        <v>0.16900000000000001</v>
      </c>
      <c r="AA169" s="257">
        <f t="shared" si="43"/>
        <v>5.7930136083841441</v>
      </c>
      <c r="AB169" s="195"/>
      <c r="AC169" s="195"/>
      <c r="AD169" s="195"/>
      <c r="AE169" s="196">
        <f t="shared" si="44"/>
        <v>430</v>
      </c>
      <c r="AF169" s="196">
        <f t="shared" si="45"/>
        <v>0.16900000000000001</v>
      </c>
      <c r="AH169" s="257">
        <f t="shared" si="46"/>
        <v>5.7462031905401529</v>
      </c>
      <c r="AI169" s="195"/>
      <c r="AJ169" s="195"/>
      <c r="AK169" s="195"/>
      <c r="AL169" s="196">
        <f t="shared" si="47"/>
        <v>430</v>
      </c>
      <c r="AM169" s="196">
        <f t="shared" si="48"/>
        <v>0.16900000000000001</v>
      </c>
      <c r="AO169" s="257">
        <f t="shared" si="49"/>
        <v>5.6970934865054046</v>
      </c>
      <c r="AP169" s="195"/>
      <c r="AQ169" s="195"/>
      <c r="AR169" s="195"/>
      <c r="AS169" s="196">
        <f t="shared" si="50"/>
        <v>430</v>
      </c>
      <c r="AT169" s="196">
        <f t="shared" si="51"/>
        <v>0.16900000000000001</v>
      </c>
      <c r="AV169" s="257">
        <f t="shared" si="52"/>
        <v>5.6454468976432377</v>
      </c>
      <c r="AW169" s="195"/>
      <c r="AX169" s="195"/>
      <c r="AY169" s="195"/>
      <c r="AZ169" s="196">
        <f t="shared" si="53"/>
        <v>429</v>
      </c>
      <c r="BA169" s="196">
        <f t="shared" si="54"/>
        <v>0.19600000000000001</v>
      </c>
      <c r="BC169" s="257">
        <f t="shared" si="55"/>
        <v>5.5909869805108565</v>
      </c>
      <c r="BD169" s="195"/>
      <c r="BE169" s="195"/>
      <c r="BF169" s="195"/>
      <c r="BG169" s="196">
        <f t="shared" si="56"/>
        <v>429</v>
      </c>
      <c r="BH169" s="196">
        <f t="shared" si="57"/>
        <v>0.19600000000000001</v>
      </c>
      <c r="BJ169" s="257">
        <f t="shared" si="58"/>
        <v>5.5333894887275203</v>
      </c>
      <c r="BK169" s="195"/>
      <c r="BL169" s="195"/>
      <c r="BM169" s="195"/>
      <c r="BN169" s="196">
        <f t="shared" si="59"/>
        <v>429</v>
      </c>
      <c r="BO169" s="196">
        <f t="shared" si="60"/>
        <v>0.19600000000000001</v>
      </c>
      <c r="BQ169" s="257">
        <f t="shared" si="61"/>
        <v>5.472270673671475</v>
      </c>
      <c r="BR169" s="195"/>
      <c r="BS169" s="195"/>
      <c r="BT169" s="195"/>
      <c r="BU169" s="196">
        <f t="shared" si="62"/>
        <v>429</v>
      </c>
      <c r="BV169" s="196">
        <f t="shared" si="63"/>
        <v>0.19600000000000001</v>
      </c>
      <c r="BX169" s="257">
        <f t="shared" si="64"/>
        <v>5.4071717714601188</v>
      </c>
      <c r="BY169" s="195"/>
      <c r="BZ169" s="195"/>
      <c r="CA169" s="195"/>
      <c r="CB169" s="196">
        <f t="shared" si="65"/>
        <v>429</v>
      </c>
      <c r="CC169" s="196">
        <f t="shared" si="66"/>
        <v>0.19600000000000001</v>
      </c>
      <c r="CE169" s="257">
        <f t="shared" si="67"/>
        <v>5.3375380797013179</v>
      </c>
      <c r="CF169" s="195"/>
      <c r="CG169" s="195"/>
      <c r="CH169" s="195"/>
      <c r="CI169" s="196">
        <f t="shared" si="68"/>
        <v>429</v>
      </c>
      <c r="CJ169" s="196">
        <f t="shared" si="69"/>
        <v>0.19600000000000001</v>
      </c>
      <c r="CL169" s="257">
        <f t="shared" si="70"/>
        <v>5.2626901889048856</v>
      </c>
      <c r="CM169" s="195"/>
      <c r="CN169" s="195"/>
      <c r="CO169" s="195"/>
      <c r="CP169" s="196">
        <f t="shared" si="71"/>
        <v>428</v>
      </c>
      <c r="CQ169" s="196">
        <f t="shared" si="72"/>
        <v>0.22500000000000001</v>
      </c>
      <c r="CS169" s="257">
        <f t="shared" si="73"/>
        <v>5.181783550292085</v>
      </c>
      <c r="CT169" s="195"/>
      <c r="CU169" s="195"/>
      <c r="CV169" s="195"/>
      <c r="CW169" s="196">
        <f t="shared" si="74"/>
        <v>428</v>
      </c>
      <c r="CX169" s="196">
        <f t="shared" si="75"/>
        <v>0.22500000000000001</v>
      </c>
      <c r="CZ169" s="257">
        <f t="shared" si="76"/>
        <v>5.0937502008067623</v>
      </c>
      <c r="DA169" s="195"/>
      <c r="DB169" s="195"/>
      <c r="DC169" s="195"/>
      <c r="DD169" s="196">
        <f t="shared" si="77"/>
        <v>428</v>
      </c>
      <c r="DE169" s="196">
        <f t="shared" si="78"/>
        <v>0.22500000000000001</v>
      </c>
    </row>
    <row r="170" spans="1:109" ht="15" customHeight="1">
      <c r="A170" s="186">
        <f t="shared" si="32"/>
        <v>2007</v>
      </c>
      <c r="B170" s="187">
        <f t="shared" si="32"/>
        <v>441</v>
      </c>
      <c r="C170" s="229">
        <f t="shared" si="33"/>
        <v>5.2522734280466299</v>
      </c>
      <c r="D170" s="188">
        <f t="shared" si="79"/>
        <v>5</v>
      </c>
      <c r="E170" s="97" t="s">
        <v>156</v>
      </c>
      <c r="F170" s="258">
        <f>E202</f>
        <v>250</v>
      </c>
      <c r="H170" s="192"/>
      <c r="I170" s="196">
        <f t="shared" si="34"/>
        <v>428</v>
      </c>
      <c r="J170" s="197">
        <f t="shared" si="35"/>
        <v>2.947845804988662</v>
      </c>
      <c r="K170" s="196">
        <f t="shared" si="36"/>
        <v>0.16900000000000001</v>
      </c>
      <c r="M170" s="257">
        <f t="shared" si="37"/>
        <v>6.089044875446846</v>
      </c>
      <c r="N170" s="199" t="s">
        <v>156</v>
      </c>
      <c r="O170" s="195">
        <v>0</v>
      </c>
      <c r="P170" s="195"/>
      <c r="Q170" s="196">
        <f t="shared" si="38"/>
        <v>429</v>
      </c>
      <c r="R170" s="196">
        <f t="shared" si="39"/>
        <v>0.14399999999999999</v>
      </c>
      <c r="T170" s="257">
        <f t="shared" si="40"/>
        <v>5.8318824772835169</v>
      </c>
      <c r="U170" s="199" t="s">
        <v>156</v>
      </c>
      <c r="V170" s="203">
        <v>100</v>
      </c>
      <c r="W170" s="195"/>
      <c r="X170" s="196">
        <f t="shared" si="41"/>
        <v>429</v>
      </c>
      <c r="Y170" s="196">
        <f t="shared" si="42"/>
        <v>0.14399999999999999</v>
      </c>
      <c r="AA170" s="257">
        <f t="shared" si="43"/>
        <v>5.7868973813667077</v>
      </c>
      <c r="AB170" s="199" t="s">
        <v>157</v>
      </c>
      <c r="AC170" s="203">
        <f>V170+AB193</f>
        <v>115</v>
      </c>
      <c r="AD170" s="195"/>
      <c r="AE170" s="196">
        <f t="shared" si="44"/>
        <v>429</v>
      </c>
      <c r="AF170" s="196">
        <f t="shared" si="45"/>
        <v>0.14399999999999999</v>
      </c>
      <c r="AH170" s="257">
        <f t="shared" si="46"/>
        <v>5.7397929121792339</v>
      </c>
      <c r="AI170" s="199" t="s">
        <v>156</v>
      </c>
      <c r="AJ170" s="203">
        <f>AC170+AI193</f>
        <v>130</v>
      </c>
      <c r="AK170" s="195"/>
      <c r="AL170" s="196">
        <f t="shared" si="47"/>
        <v>429</v>
      </c>
      <c r="AM170" s="196">
        <f t="shared" si="48"/>
        <v>0.14399999999999999</v>
      </c>
      <c r="AO170" s="257">
        <f t="shared" si="49"/>
        <v>5.6903594543240601</v>
      </c>
      <c r="AP170" s="199" t="s">
        <v>156</v>
      </c>
      <c r="AQ170" s="203">
        <f>AJ170+AP193</f>
        <v>145</v>
      </c>
      <c r="AR170" s="195"/>
      <c r="AS170" s="196">
        <f t="shared" si="50"/>
        <v>429</v>
      </c>
      <c r="AT170" s="196">
        <f t="shared" si="51"/>
        <v>0.14399999999999999</v>
      </c>
      <c r="AV170" s="257">
        <f t="shared" si="52"/>
        <v>5.6383546693337454</v>
      </c>
      <c r="AW170" s="199" t="s">
        <v>156</v>
      </c>
      <c r="AX170" s="203">
        <f>AQ170+AW193</f>
        <v>160</v>
      </c>
      <c r="AY170" s="195"/>
      <c r="AZ170" s="196">
        <f t="shared" si="53"/>
        <v>429</v>
      </c>
      <c r="BA170" s="196">
        <f t="shared" si="54"/>
        <v>0.14399999999999999</v>
      </c>
      <c r="BC170" s="257">
        <f t="shared" si="55"/>
        <v>5.5834963087816991</v>
      </c>
      <c r="BD170" s="199" t="s">
        <v>156</v>
      </c>
      <c r="BE170" s="203">
        <f>AX170+BD193</f>
        <v>175</v>
      </c>
      <c r="BF170" s="195"/>
      <c r="BG170" s="196">
        <f t="shared" si="56"/>
        <v>429</v>
      </c>
      <c r="BH170" s="196">
        <f t="shared" si="57"/>
        <v>0.14399999999999999</v>
      </c>
      <c r="BJ170" s="257">
        <f t="shared" si="58"/>
        <v>5.5254529391317835</v>
      </c>
      <c r="BK170" s="199" t="s">
        <v>156</v>
      </c>
      <c r="BL170" s="203">
        <f>BE170+BK193</f>
        <v>190</v>
      </c>
      <c r="BM170" s="195"/>
      <c r="BN170" s="196">
        <f t="shared" si="59"/>
        <v>428</v>
      </c>
      <c r="BO170" s="196">
        <f t="shared" si="60"/>
        <v>0.16900000000000001</v>
      </c>
      <c r="BQ170" s="257">
        <f t="shared" si="61"/>
        <v>5.4638318050256105</v>
      </c>
      <c r="BR170" s="199" t="s">
        <v>156</v>
      </c>
      <c r="BS170" s="203">
        <f>BL170+BR193</f>
        <v>205</v>
      </c>
      <c r="BT170" s="195"/>
      <c r="BU170" s="196">
        <f t="shared" si="62"/>
        <v>428</v>
      </c>
      <c r="BV170" s="196">
        <f t="shared" si="63"/>
        <v>0.16900000000000001</v>
      </c>
      <c r="BX170" s="257">
        <f t="shared" si="64"/>
        <v>5.3981627015177525</v>
      </c>
      <c r="BY170" s="199" t="s">
        <v>156</v>
      </c>
      <c r="BZ170" s="203">
        <f>BS170+BY193</f>
        <v>220</v>
      </c>
      <c r="CA170" s="195"/>
      <c r="CB170" s="196">
        <f t="shared" si="65"/>
        <v>428</v>
      </c>
      <c r="CC170" s="196">
        <f t="shared" si="66"/>
        <v>0.16900000000000001</v>
      </c>
      <c r="CE170" s="257">
        <f t="shared" si="67"/>
        <v>5.3278761687895813</v>
      </c>
      <c r="CF170" s="199" t="s">
        <v>156</v>
      </c>
      <c r="CG170" s="203">
        <f>BZ170+CF193</f>
        <v>235</v>
      </c>
      <c r="CH170" s="195"/>
      <c r="CI170" s="196">
        <f t="shared" si="68"/>
        <v>428</v>
      </c>
      <c r="CJ170" s="196">
        <f t="shared" si="69"/>
        <v>0.16900000000000001</v>
      </c>
      <c r="CL170" s="257">
        <f t="shared" si="70"/>
        <v>5.2522734280466299</v>
      </c>
      <c r="CM170" s="199" t="s">
        <v>156</v>
      </c>
      <c r="CN170" s="203">
        <f>CG170+CM193</f>
        <v>250</v>
      </c>
      <c r="CO170" s="195"/>
      <c r="CP170" s="196">
        <f t="shared" si="71"/>
        <v>428</v>
      </c>
      <c r="CQ170" s="196">
        <f t="shared" si="72"/>
        <v>0.16900000000000001</v>
      </c>
      <c r="CS170" s="257">
        <f t="shared" si="73"/>
        <v>5.1704839950381514</v>
      </c>
      <c r="CT170" s="199" t="s">
        <v>156</v>
      </c>
      <c r="CU170" s="203">
        <f>CN170+CT193</f>
        <v>265</v>
      </c>
      <c r="CV170" s="195"/>
      <c r="CW170" s="196">
        <f t="shared" si="74"/>
        <v>427</v>
      </c>
      <c r="CX170" s="196">
        <f t="shared" si="75"/>
        <v>0.19600000000000001</v>
      </c>
      <c r="CZ170" s="257">
        <f t="shared" si="76"/>
        <v>5.0814043649844631</v>
      </c>
      <c r="DA170" s="199" t="s">
        <v>156</v>
      </c>
      <c r="DB170" s="203">
        <f>CU170+DA193</f>
        <v>280</v>
      </c>
      <c r="DC170" s="195"/>
      <c r="DD170" s="196">
        <f t="shared" si="77"/>
        <v>427</v>
      </c>
      <c r="DE170" s="196">
        <f t="shared" si="78"/>
        <v>0.19600000000000001</v>
      </c>
    </row>
    <row r="171" spans="1:109" ht="15" customHeight="1">
      <c r="A171" s="186">
        <f t="shared" si="32"/>
        <v>2008</v>
      </c>
      <c r="B171" s="187">
        <f t="shared" si="32"/>
        <v>444</v>
      </c>
      <c r="C171" s="229">
        <f t="shared" si="33"/>
        <v>5.2678581590633282</v>
      </c>
      <c r="D171" s="188">
        <f t="shared" si="79"/>
        <v>6</v>
      </c>
      <c r="E171" s="97" t="s">
        <v>158</v>
      </c>
      <c r="F171" s="199" t="s">
        <v>159</v>
      </c>
      <c r="G171" s="234">
        <f>INDEX(LINEST(C166:C176,D166:D176),2)</f>
        <v>5.2031525602335646</v>
      </c>
      <c r="H171" s="192"/>
      <c r="I171" s="196">
        <f t="shared" si="34"/>
        <v>427</v>
      </c>
      <c r="J171" s="197">
        <f t="shared" si="35"/>
        <v>3.8288288288288284</v>
      </c>
      <c r="K171" s="196">
        <f t="shared" si="36"/>
        <v>0.28899999999999998</v>
      </c>
      <c r="M171" s="257">
        <f t="shared" si="37"/>
        <v>6.0958245624322247</v>
      </c>
      <c r="N171" s="199" t="s">
        <v>158</v>
      </c>
      <c r="O171" s="199" t="s">
        <v>159</v>
      </c>
      <c r="P171" s="234">
        <f>INDEX(LINEST(M166:M176,$D166:$D176),2)</f>
        <v>6.0705980566874693</v>
      </c>
      <c r="Q171" s="196">
        <f t="shared" si="38"/>
        <v>429</v>
      </c>
      <c r="R171" s="196">
        <f t="shared" si="39"/>
        <v>0.22500000000000001</v>
      </c>
      <c r="T171" s="257">
        <f t="shared" si="40"/>
        <v>5.8406416573733981</v>
      </c>
      <c r="U171" s="199" t="s">
        <v>158</v>
      </c>
      <c r="V171" s="199" t="s">
        <v>159</v>
      </c>
      <c r="W171" s="234">
        <f>INDEX(LINEST(T166:T176,$D166:$D176),2)</f>
        <v>5.8072857694189564</v>
      </c>
      <c r="X171" s="196">
        <f t="shared" si="41"/>
        <v>428</v>
      </c>
      <c r="Y171" s="196">
        <f t="shared" si="42"/>
        <v>0.25600000000000001</v>
      </c>
      <c r="AA171" s="257">
        <f t="shared" si="43"/>
        <v>5.7960577507653719</v>
      </c>
      <c r="AB171" s="199" t="s">
        <v>158</v>
      </c>
      <c r="AC171" s="199" t="s">
        <v>159</v>
      </c>
      <c r="AD171" s="234">
        <f>INDEX(LINEST(AA166:AA176,$D166:$D176),2)</f>
        <v>5.7610071749121126</v>
      </c>
      <c r="AE171" s="196">
        <f t="shared" si="44"/>
        <v>428</v>
      </c>
      <c r="AF171" s="196">
        <f t="shared" si="45"/>
        <v>0.25600000000000001</v>
      </c>
      <c r="AH171" s="257">
        <f t="shared" si="46"/>
        <v>5.7493929859082531</v>
      </c>
      <c r="AI171" s="199" t="s">
        <v>158</v>
      </c>
      <c r="AJ171" s="199" t="s">
        <v>159</v>
      </c>
      <c r="AK171" s="234">
        <f>INDEX(LINEST(AH166:AH176,$D166:$D176),2)</f>
        <v>5.7124660226108945</v>
      </c>
      <c r="AL171" s="196">
        <f t="shared" si="47"/>
        <v>428</v>
      </c>
      <c r="AM171" s="196">
        <f t="shared" si="48"/>
        <v>0.25600000000000001</v>
      </c>
      <c r="AO171" s="257">
        <f t="shared" si="49"/>
        <v>5.7004435733906869</v>
      </c>
      <c r="AP171" s="199" t="s">
        <v>158</v>
      </c>
      <c r="AQ171" s="199" t="s">
        <v>159</v>
      </c>
      <c r="AR171" s="234">
        <f>INDEX(LINEST(AO166:AO176,$D166:$D176),2)</f>
        <v>5.6614275291442011</v>
      </c>
      <c r="AS171" s="196">
        <f t="shared" si="50"/>
        <v>428</v>
      </c>
      <c r="AT171" s="196">
        <f t="shared" si="51"/>
        <v>0.25600000000000001</v>
      </c>
      <c r="AV171" s="257">
        <f t="shared" si="52"/>
        <v>5.6489742381612063</v>
      </c>
      <c r="AW171" s="199" t="s">
        <v>158</v>
      </c>
      <c r="AX171" s="199" t="s">
        <v>159</v>
      </c>
      <c r="AY171" s="234">
        <f>INDEX(LINEST(AV166:AV176,$D166:$D176),2)</f>
        <v>5.6076179023061119</v>
      </c>
      <c r="AZ171" s="196">
        <f t="shared" si="53"/>
        <v>428</v>
      </c>
      <c r="BA171" s="196">
        <f t="shared" si="54"/>
        <v>0.25600000000000001</v>
      </c>
      <c r="BC171" s="257">
        <f t="shared" si="55"/>
        <v>5.5947113796018391</v>
      </c>
      <c r="BD171" s="199" t="s">
        <v>158</v>
      </c>
      <c r="BE171" s="199" t="s">
        <v>159</v>
      </c>
      <c r="BF171" s="234">
        <f>INDEX(LINEST(BC166:BC176,$D166:$D176),2)</f>
        <v>5.5507150465679524</v>
      </c>
      <c r="BG171" s="196">
        <f t="shared" si="56"/>
        <v>428</v>
      </c>
      <c r="BH171" s="196">
        <f t="shared" si="57"/>
        <v>0.25600000000000001</v>
      </c>
      <c r="BJ171" s="257">
        <f t="shared" si="58"/>
        <v>5.5373342670185366</v>
      </c>
      <c r="BK171" s="199" t="s">
        <v>158</v>
      </c>
      <c r="BL171" s="199" t="s">
        <v>159</v>
      </c>
      <c r="BM171" s="234">
        <f>INDEX(LINEST(BJ166:BJ176,$D166:$D176),2)</f>
        <v>5.4903362610348578</v>
      </c>
      <c r="BN171" s="196">
        <f t="shared" si="59"/>
        <v>428</v>
      </c>
      <c r="BO171" s="196">
        <f t="shared" si="60"/>
        <v>0.25600000000000001</v>
      </c>
      <c r="BQ171" s="257">
        <f t="shared" si="61"/>
        <v>5.476463551931511</v>
      </c>
      <c r="BR171" s="199" t="s">
        <v>158</v>
      </c>
      <c r="BS171" s="199" t="s">
        <v>159</v>
      </c>
      <c r="BT171" s="234">
        <f>INDEX(LINEST(BQ166:BQ176,$D166:$D176),2)</f>
        <v>5.4260216437014597</v>
      </c>
      <c r="BU171" s="196">
        <f t="shared" si="62"/>
        <v>427</v>
      </c>
      <c r="BV171" s="196">
        <f t="shared" si="63"/>
        <v>0.28899999999999998</v>
      </c>
      <c r="BX171" s="257">
        <f t="shared" si="64"/>
        <v>5.4116460518550396</v>
      </c>
      <c r="BY171" s="199" t="s">
        <v>158</v>
      </c>
      <c r="BZ171" s="199" t="s">
        <v>159</v>
      </c>
      <c r="CA171" s="234">
        <f>INDEX(LINEST(BX166:BX176,$D166:$D176),2)</f>
        <v>5.357211196361499</v>
      </c>
      <c r="CB171" s="196">
        <f t="shared" si="65"/>
        <v>427</v>
      </c>
      <c r="CC171" s="196">
        <f t="shared" si="66"/>
        <v>0.28899999999999998</v>
      </c>
      <c r="CE171" s="257">
        <f t="shared" si="67"/>
        <v>5.3423342519648109</v>
      </c>
      <c r="CF171" s="199" t="s">
        <v>158</v>
      </c>
      <c r="CG171" s="199" t="s">
        <v>159</v>
      </c>
      <c r="CH171" s="234">
        <f>INDEX(LINEST(CE166:CE176,$D166:$D176),2)</f>
        <v>5.2832123772715782</v>
      </c>
      <c r="CI171" s="196">
        <f t="shared" si="68"/>
        <v>427</v>
      </c>
      <c r="CJ171" s="196">
        <f t="shared" si="69"/>
        <v>0.28899999999999998</v>
      </c>
      <c r="CL171" s="257">
        <f t="shared" si="70"/>
        <v>5.2678581590633282</v>
      </c>
      <c r="CM171" s="199" t="s">
        <v>158</v>
      </c>
      <c r="CN171" s="199" t="s">
        <v>159</v>
      </c>
      <c r="CO171" s="234">
        <f>INDEX(LINEST(CL166:CL176,$D166:$D176),2)</f>
        <v>5.2031525602335646</v>
      </c>
      <c r="CP171" s="196">
        <f t="shared" si="71"/>
        <v>427</v>
      </c>
      <c r="CQ171" s="196">
        <f t="shared" si="72"/>
        <v>0.28899999999999998</v>
      </c>
      <c r="CS171" s="257">
        <f t="shared" si="73"/>
        <v>5.1873858058407549</v>
      </c>
      <c r="CT171" s="199" t="s">
        <v>158</v>
      </c>
      <c r="CU171" s="199" t="s">
        <v>159</v>
      </c>
      <c r="CV171" s="234">
        <f>INDEX(LINEST(CS166:CS176,$D166:$D176),2)</f>
        <v>5.1159063417457444</v>
      </c>
      <c r="CW171" s="196">
        <f t="shared" si="74"/>
        <v>426</v>
      </c>
      <c r="CX171" s="196">
        <f t="shared" si="75"/>
        <v>0.32400000000000001</v>
      </c>
      <c r="CZ171" s="257">
        <f t="shared" si="76"/>
        <v>5.0998664278241987</v>
      </c>
      <c r="DA171" s="199" t="s">
        <v>158</v>
      </c>
      <c r="DB171" s="199" t="s">
        <v>159</v>
      </c>
      <c r="DC171" s="234">
        <f>INDEX(LINEST(CZ166:CZ176,$D166:$D176),2)</f>
        <v>5.0199778125149797</v>
      </c>
      <c r="DD171" s="196">
        <f t="shared" si="77"/>
        <v>426</v>
      </c>
      <c r="DE171" s="196">
        <f t="shared" si="78"/>
        <v>0.32400000000000001</v>
      </c>
    </row>
    <row r="172" spans="1:109" ht="15" customHeight="1">
      <c r="A172" s="186">
        <f t="shared" si="32"/>
        <v>2009</v>
      </c>
      <c r="B172" s="187">
        <f t="shared" si="32"/>
        <v>354</v>
      </c>
      <c r="C172" s="229">
        <f t="shared" si="33"/>
        <v>4.6443908991413725</v>
      </c>
      <c r="D172" s="188">
        <f t="shared" si="79"/>
        <v>7</v>
      </c>
      <c r="E172" s="97" t="s">
        <v>160</v>
      </c>
      <c r="F172" s="199" t="s">
        <v>161</v>
      </c>
      <c r="G172" s="234">
        <f>INDEX(LINEST(C166:C176,D166:D176),1)</f>
        <v>-4.7451866692865934E-3</v>
      </c>
      <c r="H172" s="192"/>
      <c r="I172" s="196">
        <f t="shared" si="34"/>
        <v>426</v>
      </c>
      <c r="J172" s="197">
        <f t="shared" si="35"/>
        <v>20.33898305084746</v>
      </c>
      <c r="K172" s="196">
        <f t="shared" si="36"/>
        <v>5.1840000000000002</v>
      </c>
      <c r="M172" s="257">
        <f t="shared" si="37"/>
        <v>5.8692969131337742</v>
      </c>
      <c r="N172" s="199" t="s">
        <v>160</v>
      </c>
      <c r="O172" s="199" t="s">
        <v>161</v>
      </c>
      <c r="P172" s="234">
        <f>INDEX(LINEST(M166:M176,$D166:$D176),1)</f>
        <v>-1.6704414301436711E-3</v>
      </c>
      <c r="Q172" s="196">
        <f t="shared" si="38"/>
        <v>428</v>
      </c>
      <c r="R172" s="196">
        <f t="shared" si="39"/>
        <v>5.476</v>
      </c>
      <c r="T172" s="257">
        <f t="shared" si="40"/>
        <v>5.5373342670185366</v>
      </c>
      <c r="U172" s="199" t="s">
        <v>160</v>
      </c>
      <c r="V172" s="199" t="s">
        <v>161</v>
      </c>
      <c r="W172" s="234">
        <f>INDEX(LINEST(T166:T176,$D166:$D176),1)</f>
        <v>-2.2496392222010803E-3</v>
      </c>
      <c r="X172" s="196">
        <f t="shared" si="41"/>
        <v>428</v>
      </c>
      <c r="Y172" s="196">
        <f t="shared" si="42"/>
        <v>5.476</v>
      </c>
      <c r="AA172" s="257">
        <f t="shared" si="43"/>
        <v>5.476463551931511</v>
      </c>
      <c r="AB172" s="199" t="s">
        <v>160</v>
      </c>
      <c r="AC172" s="199" t="s">
        <v>161</v>
      </c>
      <c r="AD172" s="234">
        <f>INDEX(LINEST(AA166:AA176,$D166:$D176),1)</f>
        <v>-2.3734504190410051E-3</v>
      </c>
      <c r="AE172" s="196">
        <f t="shared" si="44"/>
        <v>427</v>
      </c>
      <c r="AF172" s="196">
        <f t="shared" si="45"/>
        <v>5.3289999999999997</v>
      </c>
      <c r="AH172" s="257">
        <f t="shared" si="46"/>
        <v>5.4116460518550396</v>
      </c>
      <c r="AI172" s="199" t="s">
        <v>160</v>
      </c>
      <c r="AJ172" s="199" t="s">
        <v>161</v>
      </c>
      <c r="AK172" s="234">
        <f>INDEX(LINEST(AH166:AH176,$D166:$D176),1)</f>
        <v>-2.5118438349702129E-3</v>
      </c>
      <c r="AL172" s="196">
        <f t="shared" si="47"/>
        <v>427</v>
      </c>
      <c r="AM172" s="196">
        <f t="shared" si="48"/>
        <v>5.3289999999999997</v>
      </c>
      <c r="AO172" s="257">
        <f t="shared" si="49"/>
        <v>5.3423342519648109</v>
      </c>
      <c r="AP172" s="199" t="s">
        <v>160</v>
      </c>
      <c r="AQ172" s="199" t="s">
        <v>161</v>
      </c>
      <c r="AR172" s="234">
        <f>INDEX(LINEST(AO166:AO176,$D166:$D176),1)</f>
        <v>-2.6675840991833427E-3</v>
      </c>
      <c r="AS172" s="196">
        <f t="shared" si="50"/>
        <v>427</v>
      </c>
      <c r="AT172" s="196">
        <f t="shared" si="51"/>
        <v>5.3289999999999997</v>
      </c>
      <c r="AV172" s="257">
        <f t="shared" si="52"/>
        <v>5.2678581590633282</v>
      </c>
      <c r="AW172" s="199" t="s">
        <v>160</v>
      </c>
      <c r="AX172" s="199" t="s">
        <v>161</v>
      </c>
      <c r="AY172" s="234">
        <f>INDEX(LINEST(AV166:AV176,$D166:$D176),1)</f>
        <v>-2.8441886359079744E-3</v>
      </c>
      <c r="AZ172" s="196">
        <f t="shared" si="53"/>
        <v>427</v>
      </c>
      <c r="BA172" s="196">
        <f t="shared" si="54"/>
        <v>5.3289999999999997</v>
      </c>
      <c r="BC172" s="257">
        <f t="shared" si="55"/>
        <v>5.1873858058407549</v>
      </c>
      <c r="BD172" s="199" t="s">
        <v>160</v>
      </c>
      <c r="BE172" s="199" t="s">
        <v>161</v>
      </c>
      <c r="BF172" s="234">
        <f>INDEX(LINEST(BC166:BC176,$D166:$D176),1)</f>
        <v>-3.0462049924072565E-3</v>
      </c>
      <c r="BG172" s="196">
        <f t="shared" si="56"/>
        <v>427</v>
      </c>
      <c r="BH172" s="196">
        <f t="shared" si="57"/>
        <v>5.3289999999999997</v>
      </c>
      <c r="BJ172" s="257">
        <f t="shared" si="58"/>
        <v>5.0998664278241987</v>
      </c>
      <c r="BK172" s="199" t="s">
        <v>160</v>
      </c>
      <c r="BL172" s="199" t="s">
        <v>161</v>
      </c>
      <c r="BM172" s="234">
        <f>INDEX(LINEST(BJ166:BJ176,$D166:$D176),1)</f>
        <v>-3.2796216696598804E-3</v>
      </c>
      <c r="BN172" s="196">
        <f t="shared" si="59"/>
        <v>427</v>
      </c>
      <c r="BO172" s="196">
        <f t="shared" si="60"/>
        <v>5.3289999999999997</v>
      </c>
      <c r="BQ172" s="257">
        <f t="shared" si="61"/>
        <v>5.0039463059454592</v>
      </c>
      <c r="BR172" s="199" t="s">
        <v>160</v>
      </c>
      <c r="BS172" s="199" t="s">
        <v>161</v>
      </c>
      <c r="BT172" s="234">
        <f>INDEX(LINEST(BQ166:BQ176,$D166:$D176),1)</f>
        <v>-3.5524947251457479E-3</v>
      </c>
      <c r="BU172" s="196">
        <f t="shared" si="62"/>
        <v>427</v>
      </c>
      <c r="BV172" s="196">
        <f t="shared" si="63"/>
        <v>5.3289999999999997</v>
      </c>
      <c r="BX172" s="257">
        <f t="shared" si="64"/>
        <v>4.8978397999509111</v>
      </c>
      <c r="BY172" s="199" t="s">
        <v>160</v>
      </c>
      <c r="BZ172" s="199" t="s">
        <v>161</v>
      </c>
      <c r="CA172" s="234">
        <f>INDEX(LINEST(BX166:BX176,$D166:$D176),1)</f>
        <v>-3.8759366023224111E-3</v>
      </c>
      <c r="CB172" s="196">
        <f t="shared" si="65"/>
        <v>426</v>
      </c>
      <c r="CC172" s="196">
        <f t="shared" si="66"/>
        <v>5.1840000000000002</v>
      </c>
      <c r="CE172" s="257">
        <f t="shared" si="67"/>
        <v>4.7791234931115296</v>
      </c>
      <c r="CF172" s="199" t="s">
        <v>160</v>
      </c>
      <c r="CG172" s="199" t="s">
        <v>161</v>
      </c>
      <c r="CH172" s="234">
        <f>INDEX(LINEST(CE166:CE176,$D166:$D176),1)</f>
        <v>-4.2657409906243357E-3</v>
      </c>
      <c r="CI172" s="196">
        <f t="shared" si="68"/>
        <v>426</v>
      </c>
      <c r="CJ172" s="196">
        <f t="shared" si="69"/>
        <v>5.1840000000000002</v>
      </c>
      <c r="CL172" s="257">
        <f t="shared" si="70"/>
        <v>4.6443908991413725</v>
      </c>
      <c r="CM172" s="199" t="s">
        <v>160</v>
      </c>
      <c r="CN172" s="199" t="s">
        <v>161</v>
      </c>
      <c r="CO172" s="234">
        <f>INDEX(LINEST(CL166:CL176,$D166:$D176),1)</f>
        <v>-4.7451866692865934E-3</v>
      </c>
      <c r="CP172" s="196">
        <f t="shared" si="71"/>
        <v>426</v>
      </c>
      <c r="CQ172" s="196">
        <f t="shared" si="72"/>
        <v>5.1840000000000002</v>
      </c>
      <c r="CS172" s="257">
        <f t="shared" si="73"/>
        <v>4.4886363697321396</v>
      </c>
      <c r="CT172" s="199" t="s">
        <v>160</v>
      </c>
      <c r="CU172" s="199" t="s">
        <v>161</v>
      </c>
      <c r="CV172" s="234">
        <f>INDEX(LINEST(CS166:CS176,$D166:$D176),1)</f>
        <v>-5.3501779635815126E-3</v>
      </c>
      <c r="CW172" s="196">
        <f t="shared" si="74"/>
        <v>426</v>
      </c>
      <c r="CX172" s="196">
        <f t="shared" si="75"/>
        <v>5.1840000000000002</v>
      </c>
      <c r="CZ172" s="257">
        <f t="shared" si="76"/>
        <v>4.3040650932041702</v>
      </c>
      <c r="DA172" s="199" t="s">
        <v>160</v>
      </c>
      <c r="DB172" s="199" t="s">
        <v>161</v>
      </c>
      <c r="DC172" s="234">
        <f>INDEX(LINEST(CZ166:CZ176,$D166:$D176),1)</f>
        <v>-6.1394275097299182E-3</v>
      </c>
      <c r="DD172" s="196">
        <f t="shared" si="77"/>
        <v>425</v>
      </c>
      <c r="DE172" s="196">
        <f t="shared" si="78"/>
        <v>5.0410000000000004</v>
      </c>
    </row>
    <row r="173" spans="1:109" ht="15" customHeight="1">
      <c r="A173" s="186">
        <f t="shared" si="32"/>
        <v>2010</v>
      </c>
      <c r="B173" s="187">
        <f t="shared" si="32"/>
        <v>424</v>
      </c>
      <c r="C173" s="229">
        <f t="shared" si="33"/>
        <v>5.1590552992145291</v>
      </c>
      <c r="D173" s="188">
        <f t="shared" si="79"/>
        <v>8</v>
      </c>
      <c r="H173" s="192"/>
      <c r="I173" s="196">
        <f t="shared" si="34"/>
        <v>425</v>
      </c>
      <c r="J173" s="197">
        <f t="shared" si="35"/>
        <v>0.23584905660377359</v>
      </c>
      <c r="K173" s="196">
        <f t="shared" si="36"/>
        <v>1E-3</v>
      </c>
      <c r="M173" s="257">
        <f t="shared" si="37"/>
        <v>6.0497334552319577</v>
      </c>
      <c r="N173" s="195"/>
      <c r="O173" s="195"/>
      <c r="P173" s="195"/>
      <c r="Q173" s="196">
        <f t="shared" si="38"/>
        <v>427</v>
      </c>
      <c r="R173" s="196">
        <f t="shared" si="39"/>
        <v>8.9999999999999993E-3</v>
      </c>
      <c r="T173" s="257">
        <f t="shared" si="40"/>
        <v>5.780743515792329</v>
      </c>
      <c r="U173" s="195"/>
      <c r="V173" s="195"/>
      <c r="W173" s="195"/>
      <c r="X173" s="196">
        <f t="shared" si="41"/>
        <v>427</v>
      </c>
      <c r="Y173" s="196">
        <f t="shared" si="42"/>
        <v>8.9999999999999993E-3</v>
      </c>
      <c r="AA173" s="257">
        <f t="shared" si="43"/>
        <v>5.7333412768977459</v>
      </c>
      <c r="AB173" s="195"/>
      <c r="AC173" s="195"/>
      <c r="AD173" s="195"/>
      <c r="AE173" s="196">
        <f t="shared" si="44"/>
        <v>427</v>
      </c>
      <c r="AF173" s="196">
        <f t="shared" si="45"/>
        <v>8.9999999999999993E-3</v>
      </c>
      <c r="AH173" s="257">
        <f t="shared" si="46"/>
        <v>5.6835797673386814</v>
      </c>
      <c r="AI173" s="195"/>
      <c r="AJ173" s="195"/>
      <c r="AK173" s="195"/>
      <c r="AL173" s="196">
        <f t="shared" si="47"/>
        <v>427</v>
      </c>
      <c r="AM173" s="196">
        <f t="shared" si="48"/>
        <v>8.9999999999999993E-3</v>
      </c>
      <c r="AO173" s="257">
        <f t="shared" si="49"/>
        <v>5.6312117818213654</v>
      </c>
      <c r="AP173" s="195"/>
      <c r="AQ173" s="195"/>
      <c r="AR173" s="195"/>
      <c r="AS173" s="196">
        <f t="shared" si="50"/>
        <v>426</v>
      </c>
      <c r="AT173" s="196">
        <f t="shared" si="51"/>
        <v>4.0000000000000001E-3</v>
      </c>
      <c r="AV173" s="257">
        <f t="shared" si="52"/>
        <v>5.575949103146316</v>
      </c>
      <c r="AW173" s="195"/>
      <c r="AX173" s="195"/>
      <c r="AY173" s="195"/>
      <c r="AZ173" s="196">
        <f t="shared" si="53"/>
        <v>426</v>
      </c>
      <c r="BA173" s="196">
        <f t="shared" si="54"/>
        <v>4.0000000000000001E-3</v>
      </c>
      <c r="BC173" s="257">
        <f t="shared" si="55"/>
        <v>5.5174528964647074</v>
      </c>
      <c r="BD173" s="195"/>
      <c r="BE173" s="195"/>
      <c r="BF173" s="195"/>
      <c r="BG173" s="196">
        <f t="shared" si="56"/>
        <v>426</v>
      </c>
      <c r="BH173" s="196">
        <f t="shared" si="57"/>
        <v>4.0000000000000001E-3</v>
      </c>
      <c r="BJ173" s="257">
        <f t="shared" si="58"/>
        <v>5.4553211153577017</v>
      </c>
      <c r="BK173" s="195"/>
      <c r="BL173" s="195"/>
      <c r="BM173" s="195"/>
      <c r="BN173" s="196">
        <f t="shared" si="59"/>
        <v>426</v>
      </c>
      <c r="BO173" s="196">
        <f t="shared" si="60"/>
        <v>4.0000000000000001E-3</v>
      </c>
      <c r="BQ173" s="257">
        <f t="shared" si="61"/>
        <v>5.389071729816501</v>
      </c>
      <c r="BR173" s="195"/>
      <c r="BS173" s="195"/>
      <c r="BT173" s="195"/>
      <c r="BU173" s="196">
        <f t="shared" si="62"/>
        <v>426</v>
      </c>
      <c r="BV173" s="196">
        <f t="shared" si="63"/>
        <v>4.0000000000000001E-3</v>
      </c>
      <c r="BX173" s="257">
        <f t="shared" si="64"/>
        <v>5.3181199938442161</v>
      </c>
      <c r="BY173" s="195"/>
      <c r="BZ173" s="195"/>
      <c r="CA173" s="195"/>
      <c r="CB173" s="196">
        <f t="shared" si="65"/>
        <v>426</v>
      </c>
      <c r="CC173" s="196">
        <f t="shared" si="66"/>
        <v>4.0000000000000001E-3</v>
      </c>
      <c r="CE173" s="257">
        <f t="shared" si="67"/>
        <v>5.2417470150596426</v>
      </c>
      <c r="CF173" s="195"/>
      <c r="CG173" s="195"/>
      <c r="CH173" s="195"/>
      <c r="CI173" s="196">
        <f t="shared" si="68"/>
        <v>425</v>
      </c>
      <c r="CJ173" s="196">
        <f t="shared" si="69"/>
        <v>1E-3</v>
      </c>
      <c r="CL173" s="257">
        <f t="shared" si="70"/>
        <v>5.1590552992145291</v>
      </c>
      <c r="CM173" s="195"/>
      <c r="CN173" s="195"/>
      <c r="CO173" s="195"/>
      <c r="CP173" s="196">
        <f t="shared" si="71"/>
        <v>425</v>
      </c>
      <c r="CQ173" s="196">
        <f t="shared" si="72"/>
        <v>1E-3</v>
      </c>
      <c r="CS173" s="257">
        <f t="shared" si="73"/>
        <v>5.0689042022202315</v>
      </c>
      <c r="CT173" s="195"/>
      <c r="CU173" s="195"/>
      <c r="CV173" s="195"/>
      <c r="CW173" s="196">
        <f t="shared" si="74"/>
        <v>425</v>
      </c>
      <c r="CX173" s="196">
        <f t="shared" si="75"/>
        <v>1E-3</v>
      </c>
      <c r="CZ173" s="257">
        <f t="shared" si="76"/>
        <v>4.9698132995760007</v>
      </c>
      <c r="DA173" s="195"/>
      <c r="DB173" s="195"/>
      <c r="DC173" s="195"/>
      <c r="DD173" s="196">
        <f t="shared" si="77"/>
        <v>424</v>
      </c>
      <c r="DE173" s="196">
        <f t="shared" si="78"/>
        <v>0</v>
      </c>
    </row>
    <row r="174" spans="1:109" ht="15" customHeight="1">
      <c r="A174" s="186">
        <f t="shared" si="32"/>
        <v>2011</v>
      </c>
      <c r="B174" s="187">
        <f t="shared" si="32"/>
        <v>407</v>
      </c>
      <c r="C174" s="229">
        <f t="shared" si="33"/>
        <v>5.0562458053483077</v>
      </c>
      <c r="D174" s="188">
        <f t="shared" si="79"/>
        <v>9</v>
      </c>
      <c r="E174" s="97" t="s">
        <v>162</v>
      </c>
      <c r="F174" s="235">
        <f>EXP(G171)</f>
        <v>181.8446152831074</v>
      </c>
      <c r="G174" s="195"/>
      <c r="H174" s="195"/>
      <c r="I174" s="196">
        <f t="shared" si="34"/>
        <v>424</v>
      </c>
      <c r="J174" s="197">
        <f t="shared" si="35"/>
        <v>4.176904176904177</v>
      </c>
      <c r="K174" s="196">
        <f t="shared" si="36"/>
        <v>0.28899999999999998</v>
      </c>
      <c r="M174" s="257">
        <f t="shared" si="37"/>
        <v>6.0088131854425946</v>
      </c>
      <c r="N174" s="199" t="s">
        <v>139</v>
      </c>
      <c r="O174" s="259">
        <f>EXP(P171)</f>
        <v>432.93952654389801</v>
      </c>
      <c r="P174" s="195"/>
      <c r="Q174" s="196">
        <f t="shared" si="38"/>
        <v>426</v>
      </c>
      <c r="R174" s="196">
        <f t="shared" si="39"/>
        <v>0.36099999999999999</v>
      </c>
      <c r="T174" s="257">
        <f t="shared" si="40"/>
        <v>5.7268477475871968</v>
      </c>
      <c r="U174" s="199" t="s">
        <v>163</v>
      </c>
      <c r="V174" s="259">
        <f>EXP(W171)</f>
        <v>332.71483422415838</v>
      </c>
      <c r="W174" s="195"/>
      <c r="X174" s="196">
        <f t="shared" si="41"/>
        <v>426</v>
      </c>
      <c r="Y174" s="196">
        <f t="shared" si="42"/>
        <v>0.36099999999999999</v>
      </c>
      <c r="AA174" s="257">
        <f t="shared" si="43"/>
        <v>5.6767538022682817</v>
      </c>
      <c r="AB174" s="199" t="s">
        <v>163</v>
      </c>
      <c r="AC174" s="259">
        <f>EXP(AD171)</f>
        <v>317.66811520646837</v>
      </c>
      <c r="AD174" s="195"/>
      <c r="AE174" s="196">
        <f t="shared" si="44"/>
        <v>426</v>
      </c>
      <c r="AF174" s="196">
        <f t="shared" si="45"/>
        <v>0.36099999999999999</v>
      </c>
      <c r="AH174" s="257">
        <f t="shared" si="46"/>
        <v>5.6240175061873385</v>
      </c>
      <c r="AI174" s="199" t="s">
        <v>164</v>
      </c>
      <c r="AJ174" s="259">
        <f>EXP(AK171)</f>
        <v>302.61640779708063</v>
      </c>
      <c r="AK174" s="195"/>
      <c r="AL174" s="196">
        <f t="shared" si="47"/>
        <v>426</v>
      </c>
      <c r="AM174" s="196">
        <f t="shared" si="48"/>
        <v>0.36099999999999999</v>
      </c>
      <c r="AO174" s="257">
        <f t="shared" si="49"/>
        <v>5.5683445037610966</v>
      </c>
      <c r="AP174" s="199" t="s">
        <v>165</v>
      </c>
      <c r="AQ174" s="259">
        <f>EXP(AR171)</f>
        <v>287.5588483327104</v>
      </c>
      <c r="AR174" s="195"/>
      <c r="AS174" s="196">
        <f t="shared" si="50"/>
        <v>426</v>
      </c>
      <c r="AT174" s="196">
        <f t="shared" si="51"/>
        <v>0.36099999999999999</v>
      </c>
      <c r="AV174" s="257">
        <f t="shared" si="52"/>
        <v>5.5093883366279774</v>
      </c>
      <c r="AW174" s="199" t="s">
        <v>139</v>
      </c>
      <c r="AX174" s="259">
        <f>EXP(AY171)</f>
        <v>272.49435609371449</v>
      </c>
      <c r="AY174" s="195"/>
      <c r="AZ174" s="196">
        <f t="shared" si="53"/>
        <v>426</v>
      </c>
      <c r="BA174" s="196">
        <f t="shared" si="54"/>
        <v>0.36099999999999999</v>
      </c>
      <c r="BC174" s="257">
        <f t="shared" si="55"/>
        <v>5.4467373716663099</v>
      </c>
      <c r="BD174" s="199" t="s">
        <v>139</v>
      </c>
      <c r="BE174" s="259">
        <f>EXP(BF171)</f>
        <v>257.42155851465077</v>
      </c>
      <c r="BF174" s="195"/>
      <c r="BG174" s="196">
        <f t="shared" si="56"/>
        <v>425</v>
      </c>
      <c r="BH174" s="196">
        <f t="shared" si="57"/>
        <v>0.32400000000000001</v>
      </c>
      <c r="BJ174" s="257">
        <f t="shared" si="58"/>
        <v>5.3798973535404597</v>
      </c>
      <c r="BK174" s="199" t="s">
        <v>139</v>
      </c>
      <c r="BL174" s="259">
        <f>EXP(BM171)</f>
        <v>242.3386822147601</v>
      </c>
      <c r="BM174" s="195"/>
      <c r="BN174" s="196">
        <f t="shared" si="59"/>
        <v>425</v>
      </c>
      <c r="BO174" s="196">
        <f t="shared" si="60"/>
        <v>0.32400000000000001</v>
      </c>
      <c r="BQ174" s="257">
        <f t="shared" si="61"/>
        <v>5.3082676974012051</v>
      </c>
      <c r="BR174" s="199" t="s">
        <v>139</v>
      </c>
      <c r="BS174" s="259">
        <f>EXP(BT171)</f>
        <v>227.24338953996727</v>
      </c>
      <c r="BT174" s="195"/>
      <c r="BU174" s="196">
        <f t="shared" si="62"/>
        <v>425</v>
      </c>
      <c r="BV174" s="196">
        <f t="shared" si="63"/>
        <v>0.32400000000000001</v>
      </c>
      <c r="BX174" s="257">
        <f t="shared" si="64"/>
        <v>5.2311086168545868</v>
      </c>
      <c r="BY174" s="199" t="s">
        <v>139</v>
      </c>
      <c r="BZ174" s="259">
        <f>EXP(CA171)</f>
        <v>212.13252480267008</v>
      </c>
      <c r="CA174" s="195"/>
      <c r="CB174" s="196">
        <f t="shared" si="65"/>
        <v>425</v>
      </c>
      <c r="CC174" s="196">
        <f t="shared" si="66"/>
        <v>0.32400000000000001</v>
      </c>
      <c r="CE174" s="257">
        <f t="shared" si="67"/>
        <v>5.1474944768134527</v>
      </c>
      <c r="CF174" s="199" t="s">
        <v>139</v>
      </c>
      <c r="CG174" s="259">
        <f>EXP(CH171)</f>
        <v>197.0017037684847</v>
      </c>
      <c r="CH174" s="195"/>
      <c r="CI174" s="196">
        <f t="shared" si="68"/>
        <v>425</v>
      </c>
      <c r="CJ174" s="196">
        <f t="shared" si="69"/>
        <v>0.32400000000000001</v>
      </c>
      <c r="CL174" s="257">
        <f t="shared" si="70"/>
        <v>5.0562458053483077</v>
      </c>
      <c r="CM174" s="199" t="s">
        <v>139</v>
      </c>
      <c r="CN174" s="259">
        <f>EXP(CO171)</f>
        <v>181.8446152831074</v>
      </c>
      <c r="CO174" s="195"/>
      <c r="CP174" s="196">
        <f t="shared" si="71"/>
        <v>424</v>
      </c>
      <c r="CQ174" s="196">
        <f t="shared" si="72"/>
        <v>0.28899999999999998</v>
      </c>
      <c r="CS174" s="257">
        <f t="shared" si="73"/>
        <v>4.9558270576012609</v>
      </c>
      <c r="CT174" s="199" t="s">
        <v>139</v>
      </c>
      <c r="CU174" s="259">
        <f>EXP(CV171)</f>
        <v>166.65175599896756</v>
      </c>
      <c r="CV174" s="195"/>
      <c r="CW174" s="196">
        <f t="shared" si="74"/>
        <v>424</v>
      </c>
      <c r="CX174" s="196">
        <f t="shared" si="75"/>
        <v>0.28899999999999998</v>
      </c>
      <c r="CZ174" s="257">
        <f t="shared" si="76"/>
        <v>4.8441870864585912</v>
      </c>
      <c r="DA174" s="199" t="s">
        <v>139</v>
      </c>
      <c r="DB174" s="259">
        <f>EXP(DC171)</f>
        <v>151.40794439528636</v>
      </c>
      <c r="DC174" s="195"/>
      <c r="DD174" s="196">
        <f t="shared" si="77"/>
        <v>423</v>
      </c>
      <c r="DE174" s="196">
        <f t="shared" si="78"/>
        <v>0.25600000000000001</v>
      </c>
    </row>
    <row r="175" spans="1:109" ht="15" customHeight="1">
      <c r="A175" s="186">
        <f t="shared" si="32"/>
        <v>2012</v>
      </c>
      <c r="B175" s="187">
        <f t="shared" si="32"/>
        <v>439</v>
      </c>
      <c r="C175" s="229">
        <f t="shared" si="33"/>
        <v>5.2417470150596426</v>
      </c>
      <c r="D175" s="188">
        <f t="shared" si="79"/>
        <v>10</v>
      </c>
      <c r="E175" s="97" t="s">
        <v>140</v>
      </c>
      <c r="F175" s="236">
        <f>EXP(G172)-1</f>
        <v>-4.7339460576519832E-3</v>
      </c>
      <c r="G175" s="195"/>
      <c r="H175" s="195"/>
      <c r="I175" s="196">
        <f t="shared" si="34"/>
        <v>423</v>
      </c>
      <c r="J175" s="197">
        <f t="shared" si="35"/>
        <v>3.6446469248291571</v>
      </c>
      <c r="K175" s="196">
        <f t="shared" si="36"/>
        <v>0.25600000000000001</v>
      </c>
      <c r="M175" s="257">
        <f t="shared" si="37"/>
        <v>6.0844994130751715</v>
      </c>
      <c r="N175" s="199" t="s">
        <v>140</v>
      </c>
      <c r="O175" s="238">
        <f>EXP(P172)-1</f>
        <v>-1.6690470193931883E-3</v>
      </c>
      <c r="P175" s="195"/>
      <c r="Q175" s="196">
        <f t="shared" si="38"/>
        <v>426</v>
      </c>
      <c r="R175" s="196">
        <f t="shared" si="39"/>
        <v>0.16900000000000001</v>
      </c>
      <c r="T175" s="257">
        <f t="shared" si="40"/>
        <v>5.8260001073804499</v>
      </c>
      <c r="U175" s="199" t="s">
        <v>140</v>
      </c>
      <c r="V175" s="324">
        <f>EXP(W172)-1</f>
        <v>-2.2471106803437779E-3</v>
      </c>
      <c r="W175" s="195"/>
      <c r="X175" s="196">
        <f t="shared" si="41"/>
        <v>425</v>
      </c>
      <c r="Y175" s="196">
        <f t="shared" si="42"/>
        <v>0.19600000000000001</v>
      </c>
      <c r="AA175" s="257">
        <f t="shared" si="43"/>
        <v>5.780743515792329</v>
      </c>
      <c r="AB175" s="199" t="s">
        <v>140</v>
      </c>
      <c r="AC175" s="238">
        <f>EXP(AD172)-1</f>
        <v>-2.3706360126535264E-3</v>
      </c>
      <c r="AD175" s="195"/>
      <c r="AE175" s="196">
        <f t="shared" si="44"/>
        <v>425</v>
      </c>
      <c r="AF175" s="196">
        <f t="shared" si="45"/>
        <v>0.19600000000000001</v>
      </c>
      <c r="AH175" s="257">
        <f t="shared" si="46"/>
        <v>5.7333412768977459</v>
      </c>
      <c r="AI175" s="199" t="s">
        <v>140</v>
      </c>
      <c r="AJ175" s="238">
        <f>EXP(AK172)-1</f>
        <v>-2.5086917949410648E-3</v>
      </c>
      <c r="AK175" s="195"/>
      <c r="AL175" s="196">
        <f t="shared" si="47"/>
        <v>425</v>
      </c>
      <c r="AM175" s="196">
        <f t="shared" si="48"/>
        <v>0.19600000000000001</v>
      </c>
      <c r="AO175" s="257">
        <f t="shared" si="49"/>
        <v>5.6835797673386814</v>
      </c>
      <c r="AP175" s="199" t="s">
        <v>140</v>
      </c>
      <c r="AQ175" s="238">
        <f>EXP(AR172)-1</f>
        <v>-2.6640292583683944E-3</v>
      </c>
      <c r="AR175" s="195"/>
      <c r="AS175" s="196">
        <f t="shared" si="50"/>
        <v>425</v>
      </c>
      <c r="AT175" s="196">
        <f t="shared" si="51"/>
        <v>0.19600000000000001</v>
      </c>
      <c r="AV175" s="257">
        <f t="shared" si="52"/>
        <v>5.6312117818213654</v>
      </c>
      <c r="AW175" s="199" t="s">
        <v>140</v>
      </c>
      <c r="AX175" s="238">
        <f>EXP(AY172)-1</f>
        <v>-2.8401477633187566E-3</v>
      </c>
      <c r="AY175" s="195"/>
      <c r="AZ175" s="196">
        <f t="shared" si="53"/>
        <v>425</v>
      </c>
      <c r="BA175" s="196">
        <f t="shared" si="54"/>
        <v>0.19600000000000001</v>
      </c>
      <c r="BC175" s="257">
        <f t="shared" si="55"/>
        <v>5.575949103146316</v>
      </c>
      <c r="BD175" s="199" t="s">
        <v>140</v>
      </c>
      <c r="BE175" s="238">
        <f>EXP(BF172)-1</f>
        <v>-3.0415700175350224E-3</v>
      </c>
      <c r="BF175" s="195"/>
      <c r="BG175" s="196">
        <f t="shared" si="56"/>
        <v>425</v>
      </c>
      <c r="BH175" s="196">
        <f t="shared" si="57"/>
        <v>0.19600000000000001</v>
      </c>
      <c r="BJ175" s="257">
        <f t="shared" si="58"/>
        <v>5.5174528964647074</v>
      </c>
      <c r="BK175" s="199" t="s">
        <v>140</v>
      </c>
      <c r="BL175" s="238">
        <f>EXP(BM172)-1</f>
        <v>-3.2742495849183983E-3</v>
      </c>
      <c r="BM175" s="195"/>
      <c r="BN175" s="196">
        <f t="shared" si="59"/>
        <v>425</v>
      </c>
      <c r="BO175" s="196">
        <f t="shared" si="60"/>
        <v>0.19600000000000001</v>
      </c>
      <c r="BQ175" s="257">
        <f t="shared" si="61"/>
        <v>5.4553211153577017</v>
      </c>
      <c r="BR175" s="199" t="s">
        <v>140</v>
      </c>
      <c r="BS175" s="238">
        <f>EXP(BT172)-1</f>
        <v>-3.5461920813382175E-3</v>
      </c>
      <c r="BT175" s="195"/>
      <c r="BU175" s="196">
        <f t="shared" si="62"/>
        <v>424</v>
      </c>
      <c r="BV175" s="196">
        <f t="shared" si="63"/>
        <v>0.22500000000000001</v>
      </c>
      <c r="BX175" s="257">
        <f t="shared" si="64"/>
        <v>5.389071729816501</v>
      </c>
      <c r="BY175" s="199" t="s">
        <v>140</v>
      </c>
      <c r="BZ175" s="238">
        <f>EXP(CA172)-1</f>
        <v>-3.8684348552781023E-3</v>
      </c>
      <c r="CA175" s="195"/>
      <c r="CB175" s="196">
        <f t="shared" si="65"/>
        <v>424</v>
      </c>
      <c r="CC175" s="196">
        <f t="shared" si="66"/>
        <v>0.22500000000000001</v>
      </c>
      <c r="CE175" s="257">
        <f t="shared" si="67"/>
        <v>5.3181199938442161</v>
      </c>
      <c r="CF175" s="199" t="s">
        <v>140</v>
      </c>
      <c r="CG175" s="238">
        <f>EXP(CH172)-1</f>
        <v>-4.2566556406989919E-3</v>
      </c>
      <c r="CH175" s="195"/>
      <c r="CI175" s="196">
        <f t="shared" si="68"/>
        <v>424</v>
      </c>
      <c r="CJ175" s="196">
        <f t="shared" si="69"/>
        <v>0.22500000000000001</v>
      </c>
      <c r="CL175" s="257">
        <f t="shared" si="70"/>
        <v>5.2417470150596426</v>
      </c>
      <c r="CM175" s="199" t="s">
        <v>140</v>
      </c>
      <c r="CN175" s="238">
        <f>EXP(CO172)-1</f>
        <v>-4.7339460576519832E-3</v>
      </c>
      <c r="CO175" s="195"/>
      <c r="CP175" s="196">
        <f t="shared" si="71"/>
        <v>423</v>
      </c>
      <c r="CQ175" s="196">
        <f t="shared" si="72"/>
        <v>0.25600000000000001</v>
      </c>
      <c r="CS175" s="257">
        <f t="shared" si="73"/>
        <v>5.1590552992145291</v>
      </c>
      <c r="CT175" s="199" t="s">
        <v>140</v>
      </c>
      <c r="CU175" s="238">
        <f>EXP(CV172)-1</f>
        <v>-5.3358912516332513E-3</v>
      </c>
      <c r="CV175" s="195"/>
      <c r="CW175" s="196">
        <f t="shared" si="74"/>
        <v>423</v>
      </c>
      <c r="CX175" s="196">
        <f t="shared" si="75"/>
        <v>0.25600000000000001</v>
      </c>
      <c r="CZ175" s="257">
        <f t="shared" si="76"/>
        <v>5.0689042022202315</v>
      </c>
      <c r="DA175" s="199" t="s">
        <v>140</v>
      </c>
      <c r="DB175" s="238">
        <f>EXP(DC172)-1</f>
        <v>-6.1206197339988E-3</v>
      </c>
      <c r="DC175" s="195"/>
      <c r="DD175" s="196">
        <f t="shared" si="77"/>
        <v>422</v>
      </c>
      <c r="DE175" s="196">
        <f t="shared" si="78"/>
        <v>0.28899999999999998</v>
      </c>
    </row>
    <row r="176" spans="1:109" ht="15" customHeight="1">
      <c r="A176" s="186">
        <f t="shared" si="32"/>
        <v>2013</v>
      </c>
      <c r="B176" s="187">
        <f t="shared" si="32"/>
        <v>459</v>
      </c>
      <c r="C176" s="229">
        <f t="shared" si="33"/>
        <v>5.3423342519648109</v>
      </c>
      <c r="D176" s="188">
        <f t="shared" si="79"/>
        <v>11</v>
      </c>
      <c r="G176" s="237"/>
      <c r="H176" s="195"/>
      <c r="I176" s="196">
        <f t="shared" si="34"/>
        <v>423</v>
      </c>
      <c r="J176" s="197">
        <f t="shared" si="35"/>
        <v>7.8431372549019605</v>
      </c>
      <c r="K176" s="196">
        <f t="shared" si="36"/>
        <v>1.296</v>
      </c>
      <c r="M176" s="257">
        <f t="shared" si="37"/>
        <v>6.1290502100605453</v>
      </c>
      <c r="N176" s="195"/>
      <c r="O176" s="195"/>
      <c r="P176" s="237"/>
      <c r="Q176" s="196">
        <f t="shared" si="38"/>
        <v>425</v>
      </c>
      <c r="R176" s="196">
        <f t="shared" si="39"/>
        <v>1.1559999999999999</v>
      </c>
      <c r="T176" s="257">
        <f t="shared" si="40"/>
        <v>5.8833223884882786</v>
      </c>
      <c r="U176" s="195"/>
      <c r="V176" s="195"/>
      <c r="W176" s="237"/>
      <c r="X176" s="196">
        <f t="shared" si="41"/>
        <v>425</v>
      </c>
      <c r="Y176" s="196">
        <f t="shared" si="42"/>
        <v>1.1559999999999999</v>
      </c>
      <c r="AA176" s="257">
        <f t="shared" si="43"/>
        <v>5.8406416573733981</v>
      </c>
      <c r="AB176" s="195"/>
      <c r="AC176" s="195"/>
      <c r="AD176" s="237"/>
      <c r="AE176" s="196">
        <f t="shared" si="44"/>
        <v>424</v>
      </c>
      <c r="AF176" s="196">
        <f t="shared" si="45"/>
        <v>1.2250000000000001</v>
      </c>
      <c r="AH176" s="257">
        <f t="shared" si="46"/>
        <v>5.7960577507653719</v>
      </c>
      <c r="AI176" s="195"/>
      <c r="AJ176" s="195"/>
      <c r="AK176" s="237"/>
      <c r="AL176" s="196">
        <f t="shared" si="47"/>
        <v>424</v>
      </c>
      <c r="AM176" s="196">
        <f t="shared" si="48"/>
        <v>1.2250000000000001</v>
      </c>
      <c r="AO176" s="257">
        <f t="shared" si="49"/>
        <v>5.7493929859082531</v>
      </c>
      <c r="AP176" s="195"/>
      <c r="AQ176" s="195"/>
      <c r="AR176" s="237"/>
      <c r="AS176" s="196">
        <f t="shared" si="50"/>
        <v>424</v>
      </c>
      <c r="AT176" s="196">
        <f t="shared" si="51"/>
        <v>1.2250000000000001</v>
      </c>
      <c r="AV176" s="257">
        <f t="shared" si="52"/>
        <v>5.7004435733906869</v>
      </c>
      <c r="AW176" s="195"/>
      <c r="AX176" s="195"/>
      <c r="AY176" s="237"/>
      <c r="AZ176" s="196">
        <f t="shared" si="53"/>
        <v>424</v>
      </c>
      <c r="BA176" s="196">
        <f t="shared" si="54"/>
        <v>1.2250000000000001</v>
      </c>
      <c r="BC176" s="257">
        <f t="shared" si="55"/>
        <v>5.6489742381612063</v>
      </c>
      <c r="BD176" s="195"/>
      <c r="BE176" s="195"/>
      <c r="BF176" s="237"/>
      <c r="BG176" s="196">
        <f t="shared" si="56"/>
        <v>424</v>
      </c>
      <c r="BH176" s="196">
        <f t="shared" si="57"/>
        <v>1.2250000000000001</v>
      </c>
      <c r="BJ176" s="257">
        <f t="shared" si="58"/>
        <v>5.5947113796018391</v>
      </c>
      <c r="BK176" s="195"/>
      <c r="BL176" s="195"/>
      <c r="BM176" s="237"/>
      <c r="BN176" s="196">
        <f t="shared" si="59"/>
        <v>424</v>
      </c>
      <c r="BO176" s="196">
        <f t="shared" si="60"/>
        <v>1.2250000000000001</v>
      </c>
      <c r="BQ176" s="257">
        <f t="shared" si="61"/>
        <v>5.5373342670185366</v>
      </c>
      <c r="BR176" s="195"/>
      <c r="BS176" s="195"/>
      <c r="BT176" s="237"/>
      <c r="BU176" s="196">
        <f t="shared" si="62"/>
        <v>424</v>
      </c>
      <c r="BV176" s="196">
        <f t="shared" si="63"/>
        <v>1.2250000000000001</v>
      </c>
      <c r="BX176" s="257">
        <f t="shared" si="64"/>
        <v>5.476463551931511</v>
      </c>
      <c r="BY176" s="195"/>
      <c r="BZ176" s="195"/>
      <c r="CA176" s="237"/>
      <c r="CB176" s="196">
        <f t="shared" si="65"/>
        <v>423</v>
      </c>
      <c r="CC176" s="196">
        <f t="shared" si="66"/>
        <v>1.296</v>
      </c>
      <c r="CE176" s="257">
        <f t="shared" si="67"/>
        <v>5.4116460518550396</v>
      </c>
      <c r="CF176" s="195"/>
      <c r="CG176" s="195"/>
      <c r="CH176" s="237"/>
      <c r="CI176" s="196">
        <f t="shared" si="68"/>
        <v>423</v>
      </c>
      <c r="CJ176" s="196">
        <f t="shared" si="69"/>
        <v>1.296</v>
      </c>
      <c r="CL176" s="257">
        <f t="shared" si="70"/>
        <v>5.3423342519648109</v>
      </c>
      <c r="CM176" s="195"/>
      <c r="CN176" s="195"/>
      <c r="CO176" s="237"/>
      <c r="CP176" s="196">
        <f t="shared" si="71"/>
        <v>423</v>
      </c>
      <c r="CQ176" s="196">
        <f t="shared" si="72"/>
        <v>1.296</v>
      </c>
      <c r="CS176" s="257">
        <f t="shared" si="73"/>
        <v>5.2678581590633282</v>
      </c>
      <c r="CT176" s="195"/>
      <c r="CU176" s="195"/>
      <c r="CV176" s="237"/>
      <c r="CW176" s="196">
        <f t="shared" si="74"/>
        <v>422</v>
      </c>
      <c r="CX176" s="196">
        <f t="shared" si="75"/>
        <v>1.369</v>
      </c>
      <c r="CZ176" s="257">
        <f t="shared" si="76"/>
        <v>5.1873858058407549</v>
      </c>
      <c r="DA176" s="195"/>
      <c r="DB176" s="195"/>
      <c r="DC176" s="237"/>
      <c r="DD176" s="196">
        <f t="shared" si="77"/>
        <v>422</v>
      </c>
      <c r="DE176" s="196">
        <f t="shared" si="78"/>
        <v>1.369</v>
      </c>
    </row>
    <row r="177" spans="1:109" ht="15" customHeight="1">
      <c r="A177" s="186"/>
      <c r="B177" s="187"/>
      <c r="C177" s="229"/>
      <c r="D177" s="188"/>
      <c r="E177" s="454" t="s">
        <v>108</v>
      </c>
      <c r="F177" s="458"/>
      <c r="G177" s="200">
        <f>I165</f>
        <v>5.0004447008527844E-3</v>
      </c>
      <c r="H177" s="195"/>
      <c r="I177" s="196"/>
      <c r="J177" s="197"/>
      <c r="K177" s="196"/>
      <c r="M177" s="257"/>
      <c r="N177" s="189" t="s">
        <v>166</v>
      </c>
      <c r="O177" s="234">
        <f>Q165</f>
        <v>1.063831095175064E-2</v>
      </c>
      <c r="P177" s="237"/>
      <c r="Q177" s="196"/>
      <c r="R177" s="196"/>
      <c r="T177" s="257"/>
      <c r="U177" s="189" t="s">
        <v>167</v>
      </c>
      <c r="V177" s="234">
        <f>X165</f>
        <v>1.4085670096450315E-4</v>
      </c>
      <c r="W177" s="237"/>
      <c r="X177" s="196"/>
      <c r="Y177" s="196"/>
      <c r="AA177" s="257"/>
      <c r="AB177" s="189" t="s">
        <v>168</v>
      </c>
      <c r="AC177" s="234">
        <f>AE165</f>
        <v>4.7899553574667986E-3</v>
      </c>
      <c r="AD177" s="237"/>
      <c r="AE177" s="196"/>
      <c r="AF177" s="196"/>
      <c r="AH177" s="257"/>
      <c r="AI177" s="189" t="s">
        <v>168</v>
      </c>
      <c r="AJ177" s="234">
        <f>AL165</f>
        <v>4.7899553574667986E-3</v>
      </c>
      <c r="AK177" s="237"/>
      <c r="AL177" s="196"/>
      <c r="AM177" s="196"/>
      <c r="AO177" s="257"/>
      <c r="AP177" s="189" t="s">
        <v>169</v>
      </c>
      <c r="AQ177" s="234">
        <f>AS165</f>
        <v>5.5688556600939545E-3</v>
      </c>
      <c r="AR177" s="237"/>
      <c r="AS177" s="196"/>
      <c r="AT177" s="196"/>
      <c r="AV177" s="257"/>
      <c r="AW177" s="189" t="s">
        <v>168</v>
      </c>
      <c r="AX177" s="234">
        <f>AZ165</f>
        <v>3.5714363459838807E-3</v>
      </c>
      <c r="AY177" s="237"/>
      <c r="AZ177" s="196"/>
      <c r="BA177" s="196"/>
      <c r="BC177" s="257"/>
      <c r="BD177" s="189" t="s">
        <v>168</v>
      </c>
      <c r="BE177" s="234">
        <f>BG165</f>
        <v>7.2543274380627602E-3</v>
      </c>
      <c r="BF177" s="237"/>
      <c r="BG177" s="196"/>
      <c r="BH177" s="196"/>
      <c r="BJ177" s="257"/>
      <c r="BK177" s="189" t="s">
        <v>170</v>
      </c>
      <c r="BL177" s="234">
        <f>BN165</f>
        <v>5.2278513803567456E-3</v>
      </c>
      <c r="BM177" s="237"/>
      <c r="BN177" s="196"/>
      <c r="BO177" s="196"/>
      <c r="BQ177" s="257"/>
      <c r="BR177" s="189" t="s">
        <v>171</v>
      </c>
      <c r="BS177" s="234">
        <f>BU165</f>
        <v>2.1291688455687676E-3</v>
      </c>
      <c r="BT177" s="237"/>
      <c r="BU177" s="196"/>
      <c r="BV177" s="196"/>
      <c r="BX177" s="257"/>
      <c r="BY177" s="189" t="s">
        <v>172</v>
      </c>
      <c r="BZ177" s="234">
        <f>CB165</f>
        <v>1.4192284673565467E-2</v>
      </c>
      <c r="CA177" s="237"/>
      <c r="CB177" s="196"/>
      <c r="CC177" s="196"/>
      <c r="CE177" s="257"/>
      <c r="CF177" s="189" t="s">
        <v>170</v>
      </c>
      <c r="CG177" s="234">
        <f>CI165</f>
        <v>5.5688556600939545E-3</v>
      </c>
      <c r="CH177" s="237"/>
      <c r="CI177" s="196"/>
      <c r="CJ177" s="196"/>
      <c r="CL177" s="257"/>
      <c r="CM177" s="189" t="s">
        <v>171</v>
      </c>
      <c r="CN177" s="234">
        <f>CP165</f>
        <v>5.0004447008527844E-3</v>
      </c>
      <c r="CO177" s="237"/>
      <c r="CP177" s="196"/>
      <c r="CQ177" s="196"/>
      <c r="CS177" s="257"/>
      <c r="CT177" s="189" t="s">
        <v>166</v>
      </c>
      <c r="CU177" s="234">
        <f>CW165</f>
        <v>4.9816958261929617E-5</v>
      </c>
      <c r="CV177" s="237"/>
      <c r="CW177" s="196"/>
      <c r="CX177" s="196"/>
      <c r="CZ177" s="257"/>
      <c r="DA177" s="189" t="s">
        <v>166</v>
      </c>
      <c r="DB177" s="234">
        <f>DD165</f>
        <v>1.1735506173713531E-2</v>
      </c>
      <c r="DC177" s="237"/>
      <c r="DD177" s="196"/>
      <c r="DE177" s="196"/>
    </row>
    <row r="178" spans="1:109" ht="15" customHeight="1">
      <c r="A178" s="186"/>
      <c r="B178" s="187"/>
      <c r="C178" s="229"/>
      <c r="D178" s="188"/>
      <c r="E178" s="454" t="s">
        <v>109</v>
      </c>
      <c r="F178" s="458"/>
      <c r="G178" s="201">
        <f>SUM(K166:K188)</f>
        <v>9.8789999999999996</v>
      </c>
      <c r="H178" s="195"/>
      <c r="I178" s="196"/>
      <c r="J178" s="197"/>
      <c r="K178" s="196"/>
      <c r="M178" s="257"/>
      <c r="N178" s="189" t="s">
        <v>173</v>
      </c>
      <c r="O178" s="260">
        <f>SUM(R166:R188)</f>
        <v>9.7450000000000028</v>
      </c>
      <c r="P178" s="195"/>
      <c r="Q178" s="196"/>
      <c r="R178" s="196"/>
      <c r="T178" s="257"/>
      <c r="U178" s="189" t="s">
        <v>173</v>
      </c>
      <c r="V178" s="260">
        <f>SUM(Y166:Y188)</f>
        <v>9.8880000000000017</v>
      </c>
      <c r="W178" s="195"/>
      <c r="X178" s="196"/>
      <c r="Y178" s="196"/>
      <c r="AA178" s="257"/>
      <c r="AB178" s="189" t="s">
        <v>173</v>
      </c>
      <c r="AC178" s="260">
        <f>SUM(AF166:AF188)</f>
        <v>9.81</v>
      </c>
      <c r="AD178" s="195"/>
      <c r="AE178" s="196"/>
      <c r="AF178" s="196"/>
      <c r="AH178" s="257"/>
      <c r="AI178" s="189" t="s">
        <v>173</v>
      </c>
      <c r="AJ178" s="260">
        <f>SUM(AM166:AM188)</f>
        <v>9.81</v>
      </c>
      <c r="AK178" s="195"/>
      <c r="AL178" s="196"/>
      <c r="AM178" s="196"/>
      <c r="AO178" s="257"/>
      <c r="AP178" s="189" t="s">
        <v>173</v>
      </c>
      <c r="AQ178" s="260">
        <f>SUM(AT166:AT188)</f>
        <v>9.8049999999999997</v>
      </c>
      <c r="AR178" s="195"/>
      <c r="AS178" s="196"/>
      <c r="AT178" s="196"/>
      <c r="AV178" s="257"/>
      <c r="AW178" s="189" t="s">
        <v>173</v>
      </c>
      <c r="AX178" s="260">
        <f>SUM(BA166:BA188)</f>
        <v>9.831999999999999</v>
      </c>
      <c r="AY178" s="195"/>
      <c r="AZ178" s="196"/>
      <c r="BA178" s="196"/>
      <c r="BC178" s="257"/>
      <c r="BD178" s="189" t="s">
        <v>173</v>
      </c>
      <c r="BE178" s="260">
        <f>SUM(BH166:BH188)</f>
        <v>9.7949999999999982</v>
      </c>
      <c r="BF178" s="195"/>
      <c r="BG178" s="196"/>
      <c r="BH178" s="196"/>
      <c r="BJ178" s="257"/>
      <c r="BK178" s="189" t="s">
        <v>173</v>
      </c>
      <c r="BL178" s="260">
        <f>SUM(BO166:BO188)</f>
        <v>9.8199999999999985</v>
      </c>
      <c r="BM178" s="195"/>
      <c r="BN178" s="196"/>
      <c r="BO178" s="196"/>
      <c r="BQ178" s="257"/>
      <c r="BR178" s="189" t="s">
        <v>173</v>
      </c>
      <c r="BS178" s="260">
        <f>SUM(BV166:BV188)</f>
        <v>9.8749999999999982</v>
      </c>
      <c r="BT178" s="195"/>
      <c r="BU178" s="196"/>
      <c r="BV178" s="196"/>
      <c r="BX178" s="257"/>
      <c r="BY178" s="189" t="s">
        <v>173</v>
      </c>
      <c r="BZ178" s="260">
        <f>SUM(CC166:CC188)</f>
        <v>9.77</v>
      </c>
      <c r="CA178" s="195"/>
      <c r="CB178" s="196"/>
      <c r="CC178" s="196"/>
      <c r="CE178" s="257"/>
      <c r="CF178" s="189" t="s">
        <v>173</v>
      </c>
      <c r="CG178" s="260">
        <f>SUM(CJ166:CJ188)</f>
        <v>9.8539999999999992</v>
      </c>
      <c r="CH178" s="195"/>
      <c r="CI178" s="196"/>
      <c r="CJ178" s="196"/>
      <c r="CL178" s="257"/>
      <c r="CM178" s="189" t="s">
        <v>173</v>
      </c>
      <c r="CN178" s="260">
        <f>SUM(CQ166:CQ188)</f>
        <v>9.8789999999999996</v>
      </c>
      <c r="CO178" s="195"/>
      <c r="CP178" s="196"/>
      <c r="CQ178" s="196"/>
      <c r="CS178" s="257"/>
      <c r="CT178" s="189" t="s">
        <v>173</v>
      </c>
      <c r="CU178" s="260">
        <f>SUM(CX166:CX188)</f>
        <v>10.013999999999999</v>
      </c>
      <c r="CV178" s="195"/>
      <c r="CW178" s="196"/>
      <c r="CX178" s="196"/>
      <c r="CZ178" s="257"/>
      <c r="DA178" s="189" t="s">
        <v>173</v>
      </c>
      <c r="DB178" s="260">
        <f>SUM(DE166:DE188)</f>
        <v>9.8650000000000002</v>
      </c>
      <c r="DC178" s="195"/>
      <c r="DD178" s="196"/>
      <c r="DE178" s="196"/>
    </row>
    <row r="179" spans="1:109" ht="15" customHeight="1">
      <c r="A179" s="186"/>
      <c r="B179" s="187"/>
      <c r="C179" s="229"/>
      <c r="D179" s="188"/>
      <c r="E179" s="454" t="s">
        <v>174</v>
      </c>
      <c r="F179" s="458"/>
      <c r="G179" s="201">
        <f>SUM(K167:K176)</f>
        <v>9.8699999999999992</v>
      </c>
      <c r="H179" s="195"/>
      <c r="I179" s="196"/>
      <c r="J179" s="197"/>
      <c r="K179" s="196"/>
      <c r="M179" s="257"/>
      <c r="N179" s="189" t="s">
        <v>175</v>
      </c>
      <c r="O179" s="260">
        <f>SUM(R167:R176)</f>
        <v>9.7290000000000028</v>
      </c>
      <c r="P179" s="195"/>
      <c r="Q179" s="196"/>
      <c r="R179" s="196"/>
      <c r="T179" s="257"/>
      <c r="U179" s="189" t="s">
        <v>175</v>
      </c>
      <c r="V179" s="260">
        <f>SUM(Y167:Y176)</f>
        <v>9.8720000000000017</v>
      </c>
      <c r="W179" s="195"/>
      <c r="X179" s="196"/>
      <c r="Y179" s="196"/>
      <c r="AA179" s="257"/>
      <c r="AB179" s="189" t="s">
        <v>175</v>
      </c>
      <c r="AC179" s="260">
        <f>SUM(AF167:AF176)</f>
        <v>9.7940000000000005</v>
      </c>
      <c r="AD179" s="195"/>
      <c r="AE179" s="196"/>
      <c r="AF179" s="196"/>
      <c r="AH179" s="257"/>
      <c r="AI179" s="189" t="s">
        <v>175</v>
      </c>
      <c r="AJ179" s="260">
        <f>SUM(AM167:AM176)</f>
        <v>9.7940000000000005</v>
      </c>
      <c r="AK179" s="195"/>
      <c r="AL179" s="196"/>
      <c r="AM179" s="196"/>
      <c r="AO179" s="257"/>
      <c r="AP179" s="189" t="s">
        <v>175</v>
      </c>
      <c r="AQ179" s="260">
        <f>SUM(AT167:AT176)</f>
        <v>9.7889999999999997</v>
      </c>
      <c r="AR179" s="195"/>
      <c r="AS179" s="196"/>
      <c r="AT179" s="196"/>
      <c r="AV179" s="257"/>
      <c r="AW179" s="189" t="s">
        <v>175</v>
      </c>
      <c r="AX179" s="260">
        <f>SUM(BA167:BA176)</f>
        <v>9.8160000000000007</v>
      </c>
      <c r="AY179" s="195"/>
      <c r="AZ179" s="196"/>
      <c r="BA179" s="196"/>
      <c r="BC179" s="257"/>
      <c r="BD179" s="189" t="s">
        <v>175</v>
      </c>
      <c r="BE179" s="260">
        <f>SUM(BH167:BH176)</f>
        <v>9.7789999999999999</v>
      </c>
      <c r="BF179" s="195"/>
      <c r="BG179" s="196"/>
      <c r="BH179" s="196"/>
      <c r="BJ179" s="257"/>
      <c r="BK179" s="189" t="s">
        <v>175</v>
      </c>
      <c r="BL179" s="260">
        <f>SUM(BO167:BO176)</f>
        <v>9.8039999999999985</v>
      </c>
      <c r="BM179" s="195"/>
      <c r="BN179" s="196"/>
      <c r="BO179" s="196"/>
      <c r="BQ179" s="257"/>
      <c r="BR179" s="189" t="s">
        <v>175</v>
      </c>
      <c r="BS179" s="260">
        <f>SUM(BV167:BV176)</f>
        <v>9.8659999999999997</v>
      </c>
      <c r="BT179" s="195"/>
      <c r="BU179" s="196"/>
      <c r="BV179" s="196"/>
      <c r="BX179" s="257"/>
      <c r="BY179" s="189" t="s">
        <v>175</v>
      </c>
      <c r="BZ179" s="260">
        <f>SUM(CC167:CC176)</f>
        <v>9.7609999999999992</v>
      </c>
      <c r="CA179" s="195"/>
      <c r="CB179" s="196"/>
      <c r="CC179" s="196"/>
      <c r="CE179" s="257"/>
      <c r="CF179" s="189" t="s">
        <v>175</v>
      </c>
      <c r="CG179" s="260">
        <f>SUM(CJ167:CJ176)</f>
        <v>9.8449999999999989</v>
      </c>
      <c r="CH179" s="195"/>
      <c r="CI179" s="196"/>
      <c r="CJ179" s="196"/>
      <c r="CL179" s="257"/>
      <c r="CM179" s="189" t="s">
        <v>175</v>
      </c>
      <c r="CN179" s="260">
        <f>SUM(CQ167:CQ176)</f>
        <v>9.8699999999999992</v>
      </c>
      <c r="CO179" s="195"/>
      <c r="CP179" s="196"/>
      <c r="CQ179" s="196"/>
      <c r="CS179" s="257"/>
      <c r="CT179" s="189" t="s">
        <v>175</v>
      </c>
      <c r="CU179" s="260">
        <f>SUM(CX167:CX176)</f>
        <v>10.004999999999999</v>
      </c>
      <c r="CV179" s="195"/>
      <c r="CW179" s="196"/>
      <c r="CX179" s="196"/>
      <c r="CZ179" s="257"/>
      <c r="DA179" s="189" t="s">
        <v>175</v>
      </c>
      <c r="DB179" s="260">
        <f>SUM(DE167:DE176)</f>
        <v>9.8610000000000007</v>
      </c>
      <c r="DC179" s="195"/>
      <c r="DD179" s="196"/>
      <c r="DE179" s="196"/>
    </row>
    <row r="180" spans="1:109" ht="15" customHeight="1">
      <c r="A180" s="186"/>
      <c r="B180" s="187"/>
      <c r="C180" s="229"/>
      <c r="D180" s="188"/>
      <c r="E180" s="454" t="s">
        <v>111</v>
      </c>
      <c r="F180" s="458"/>
      <c r="G180" s="202">
        <f>SUM(J166:J176)/D176</f>
        <v>5.4563561458851471</v>
      </c>
      <c r="H180" s="195"/>
      <c r="I180" s="196"/>
      <c r="J180" s="197"/>
      <c r="K180" s="196"/>
      <c r="M180" s="257"/>
      <c r="N180" s="195"/>
      <c r="O180" s="195"/>
      <c r="P180" s="195"/>
      <c r="Q180" s="196"/>
      <c r="R180" s="196"/>
      <c r="T180" s="257"/>
      <c r="U180" s="195"/>
      <c r="V180" s="195"/>
      <c r="W180" s="195"/>
      <c r="X180" s="196"/>
      <c r="Y180" s="196"/>
      <c r="AA180" s="257"/>
      <c r="AB180" s="195"/>
      <c r="AC180" s="195"/>
      <c r="AD180" s="195"/>
      <c r="AE180" s="196"/>
      <c r="AF180" s="196"/>
      <c r="AH180" s="257"/>
      <c r="AI180" s="195"/>
      <c r="AJ180" s="195"/>
      <c r="AK180" s="195"/>
      <c r="AL180" s="196"/>
      <c r="AM180" s="196"/>
      <c r="AO180" s="257"/>
      <c r="AP180" s="195"/>
      <c r="AQ180" s="195"/>
      <c r="AR180" s="195"/>
      <c r="AS180" s="196"/>
      <c r="AT180" s="196"/>
      <c r="AV180" s="257"/>
      <c r="AW180" s="195"/>
      <c r="AX180" s="195"/>
      <c r="AY180" s="195"/>
      <c r="AZ180" s="196"/>
      <c r="BA180" s="196"/>
      <c r="BC180" s="257"/>
      <c r="BD180" s="195"/>
      <c r="BE180" s="195"/>
      <c r="BF180" s="195"/>
      <c r="BG180" s="196"/>
      <c r="BH180" s="196"/>
      <c r="BJ180" s="257"/>
      <c r="BK180" s="195"/>
      <c r="BL180" s="195"/>
      <c r="BM180" s="195"/>
      <c r="BN180" s="196"/>
      <c r="BO180" s="196"/>
      <c r="BQ180" s="257"/>
      <c r="BR180" s="195"/>
      <c r="BS180" s="195"/>
      <c r="BT180" s="195"/>
      <c r="BU180" s="196"/>
      <c r="BV180" s="196"/>
      <c r="BX180" s="257"/>
      <c r="BY180" s="195"/>
      <c r="BZ180" s="195"/>
      <c r="CA180" s="195"/>
      <c r="CB180" s="196"/>
      <c r="CC180" s="196"/>
      <c r="CE180" s="257"/>
      <c r="CF180" s="195"/>
      <c r="CG180" s="195"/>
      <c r="CH180" s="195"/>
      <c r="CI180" s="196"/>
      <c r="CJ180" s="196"/>
      <c r="CL180" s="257"/>
      <c r="CM180" s="195"/>
      <c r="CN180" s="195"/>
      <c r="CO180" s="195"/>
      <c r="CP180" s="196"/>
      <c r="CQ180" s="196"/>
      <c r="CS180" s="257"/>
      <c r="CT180" s="195"/>
      <c r="CU180" s="195"/>
      <c r="CV180" s="195"/>
      <c r="CW180" s="196"/>
      <c r="CX180" s="196"/>
      <c r="CZ180" s="257"/>
      <c r="DA180" s="195"/>
      <c r="DB180" s="195"/>
      <c r="DC180" s="195"/>
      <c r="DD180" s="196"/>
      <c r="DE180" s="196"/>
    </row>
    <row r="181" spans="1:109" ht="15" customHeight="1">
      <c r="A181" s="186"/>
      <c r="B181" s="187"/>
      <c r="C181" s="229"/>
      <c r="D181" s="188"/>
      <c r="E181" s="454" t="s">
        <v>112</v>
      </c>
      <c r="F181" s="458"/>
      <c r="G181" s="202">
        <f>SUM(J167:J176)/10</f>
        <v>5.9318983025297367</v>
      </c>
      <c r="H181" s="195"/>
      <c r="I181" s="196"/>
      <c r="J181" s="197"/>
      <c r="K181" s="196"/>
      <c r="M181" s="257"/>
      <c r="N181" s="195"/>
      <c r="O181" s="195"/>
      <c r="P181" s="195"/>
      <c r="Q181" s="196"/>
      <c r="R181" s="196"/>
      <c r="T181" s="257"/>
      <c r="U181" s="195"/>
      <c r="V181" s="195"/>
      <c r="W181" s="195"/>
      <c r="X181" s="196"/>
      <c r="Y181" s="196"/>
      <c r="AA181" s="257"/>
      <c r="AB181" s="195"/>
      <c r="AC181" s="195"/>
      <c r="AD181" s="195"/>
      <c r="AE181" s="196"/>
      <c r="AF181" s="196"/>
      <c r="AH181" s="257"/>
      <c r="AI181" s="195"/>
      <c r="AJ181" s="195"/>
      <c r="AK181" s="195"/>
      <c r="AL181" s="196"/>
      <c r="AM181" s="196"/>
      <c r="AO181" s="257"/>
      <c r="AP181" s="195"/>
      <c r="AQ181" s="195"/>
      <c r="AR181" s="195"/>
      <c r="AS181" s="196"/>
      <c r="AT181" s="196"/>
      <c r="AV181" s="257"/>
      <c r="AW181" s="195"/>
      <c r="AX181" s="195"/>
      <c r="AY181" s="195"/>
      <c r="AZ181" s="196"/>
      <c r="BA181" s="196"/>
      <c r="BC181" s="257"/>
      <c r="BD181" s="195"/>
      <c r="BE181" s="195"/>
      <c r="BF181" s="195"/>
      <c r="BG181" s="196"/>
      <c r="BH181" s="196"/>
      <c r="BJ181" s="257"/>
      <c r="BK181" s="195"/>
      <c r="BL181" s="195"/>
      <c r="BM181" s="195"/>
      <c r="BN181" s="196"/>
      <c r="BO181" s="196"/>
      <c r="BQ181" s="257"/>
      <c r="BR181" s="195"/>
      <c r="BS181" s="195"/>
      <c r="BT181" s="195"/>
      <c r="BU181" s="196"/>
      <c r="BV181" s="196"/>
      <c r="BX181" s="257"/>
      <c r="BY181" s="195"/>
      <c r="BZ181" s="195"/>
      <c r="CA181" s="195"/>
      <c r="CB181" s="196"/>
      <c r="CC181" s="196"/>
      <c r="CE181" s="257"/>
      <c r="CF181" s="195"/>
      <c r="CG181" s="195"/>
      <c r="CH181" s="195"/>
      <c r="CI181" s="196"/>
      <c r="CJ181" s="196"/>
      <c r="CL181" s="257"/>
      <c r="CM181" s="195"/>
      <c r="CN181" s="195"/>
      <c r="CO181" s="195"/>
      <c r="CP181" s="196"/>
      <c r="CQ181" s="196"/>
      <c r="CS181" s="257"/>
      <c r="CT181" s="195"/>
      <c r="CU181" s="195"/>
      <c r="CV181" s="195"/>
      <c r="CW181" s="196"/>
      <c r="CX181" s="196"/>
      <c r="CZ181" s="257"/>
      <c r="DA181" s="195"/>
      <c r="DB181" s="195"/>
      <c r="DC181" s="195"/>
      <c r="DD181" s="196"/>
      <c r="DE181" s="196"/>
    </row>
    <row r="182" spans="1:109" ht="15" customHeight="1">
      <c r="A182" s="186"/>
      <c r="B182" s="187"/>
      <c r="C182" s="229"/>
      <c r="D182" s="188"/>
      <c r="E182" s="195"/>
      <c r="F182" s="195"/>
      <c r="G182" s="238"/>
      <c r="H182" s="195"/>
      <c r="I182" s="196"/>
      <c r="J182" s="197"/>
      <c r="K182" s="196"/>
      <c r="M182" s="257"/>
      <c r="N182" s="195"/>
      <c r="O182" s="195"/>
      <c r="P182" s="195"/>
      <c r="Q182" s="196"/>
      <c r="R182" s="196"/>
      <c r="T182" s="257"/>
      <c r="U182" s="195"/>
      <c r="V182" s="195"/>
      <c r="W182" s="195"/>
      <c r="X182" s="196"/>
      <c r="Y182" s="196"/>
      <c r="AA182" s="257"/>
      <c r="AB182" s="195"/>
      <c r="AC182" s="195"/>
      <c r="AD182" s="195"/>
      <c r="AE182" s="196"/>
      <c r="AF182" s="196"/>
      <c r="AH182" s="257"/>
      <c r="AI182" s="195"/>
      <c r="AJ182" s="195"/>
      <c r="AK182" s="195"/>
      <c r="AL182" s="196"/>
      <c r="AM182" s="196"/>
      <c r="AO182" s="257"/>
      <c r="AP182" s="195"/>
      <c r="AQ182" s="195"/>
      <c r="AR182" s="195"/>
      <c r="AS182" s="196"/>
      <c r="AT182" s="196"/>
      <c r="AV182" s="257"/>
      <c r="AW182" s="195"/>
      <c r="AX182" s="195"/>
      <c r="AY182" s="195"/>
      <c r="AZ182" s="196"/>
      <c r="BA182" s="196"/>
      <c r="BC182" s="257"/>
      <c r="BD182" s="195"/>
      <c r="BE182" s="195"/>
      <c r="BF182" s="195"/>
      <c r="BG182" s="196"/>
      <c r="BH182" s="196"/>
      <c r="BJ182" s="257"/>
      <c r="BK182" s="195"/>
      <c r="BL182" s="195"/>
      <c r="BM182" s="195"/>
      <c r="BN182" s="196"/>
      <c r="BO182" s="196"/>
      <c r="BQ182" s="257"/>
      <c r="BR182" s="195"/>
      <c r="BS182" s="195"/>
      <c r="BT182" s="195"/>
      <c r="BU182" s="196"/>
      <c r="BV182" s="196"/>
      <c r="BX182" s="257"/>
      <c r="BY182" s="195"/>
      <c r="BZ182" s="195"/>
      <c r="CA182" s="195"/>
      <c r="CB182" s="196"/>
      <c r="CC182" s="196"/>
      <c r="CE182" s="257"/>
      <c r="CF182" s="195"/>
      <c r="CG182" s="195"/>
      <c r="CH182" s="195"/>
      <c r="CI182" s="196"/>
      <c r="CJ182" s="196"/>
      <c r="CL182" s="257"/>
      <c r="CM182" s="195"/>
      <c r="CN182" s="195"/>
      <c r="CO182" s="195"/>
      <c r="CP182" s="196"/>
      <c r="CQ182" s="196"/>
      <c r="CS182" s="257"/>
      <c r="CT182" s="195"/>
      <c r="CU182" s="195"/>
      <c r="CV182" s="195"/>
      <c r="CW182" s="196"/>
      <c r="CX182" s="196"/>
      <c r="CZ182" s="257"/>
      <c r="DA182" s="195"/>
      <c r="DB182" s="195"/>
      <c r="DC182" s="195"/>
      <c r="DD182" s="196"/>
      <c r="DE182" s="196"/>
    </row>
    <row r="183" spans="1:109" s="195" customFormat="1" ht="15" customHeight="1">
      <c r="A183" s="186"/>
      <c r="B183" s="187"/>
      <c r="C183" s="229"/>
      <c r="D183" s="188"/>
      <c r="G183" s="238"/>
      <c r="I183" s="196"/>
      <c r="J183" s="197"/>
      <c r="K183" s="196"/>
      <c r="L183" s="203"/>
      <c r="M183" s="257"/>
      <c r="Q183" s="196"/>
      <c r="R183" s="196"/>
      <c r="T183" s="257"/>
      <c r="X183" s="196"/>
      <c r="Y183" s="196"/>
      <c r="AA183" s="257"/>
      <c r="AE183" s="196"/>
      <c r="AF183" s="196"/>
      <c r="AH183" s="257"/>
      <c r="AL183" s="196"/>
      <c r="AM183" s="196"/>
      <c r="AO183" s="257"/>
      <c r="AS183" s="196"/>
      <c r="AT183" s="196"/>
      <c r="AV183" s="257"/>
      <c r="AZ183" s="196"/>
      <c r="BA183" s="196"/>
      <c r="BC183" s="257"/>
      <c r="BG183" s="196"/>
      <c r="BH183" s="196"/>
      <c r="BJ183" s="257"/>
      <c r="BN183" s="196"/>
      <c r="BO183" s="196"/>
      <c r="BQ183" s="257"/>
      <c r="BU183" s="196"/>
      <c r="BV183" s="196"/>
      <c r="BX183" s="257"/>
      <c r="CB183" s="196"/>
      <c r="CC183" s="196"/>
      <c r="CE183" s="257"/>
      <c r="CI183" s="196"/>
      <c r="CJ183" s="196"/>
      <c r="CL183" s="257"/>
      <c r="CP183" s="196"/>
      <c r="CQ183" s="196"/>
      <c r="CS183" s="257"/>
      <c r="CW183" s="196"/>
      <c r="CX183" s="196"/>
      <c r="CZ183" s="257"/>
      <c r="DD183" s="196"/>
      <c r="DE183" s="196"/>
    </row>
    <row r="184" spans="1:109" ht="15" customHeight="1">
      <c r="A184" s="186"/>
      <c r="B184" s="187"/>
      <c r="C184" s="229"/>
      <c r="D184" s="188"/>
      <c r="E184" s="239"/>
      <c r="F184" s="195"/>
      <c r="G184" s="195"/>
      <c r="H184" s="195"/>
      <c r="I184" s="196"/>
      <c r="J184" s="197"/>
      <c r="K184" s="196"/>
      <c r="M184" s="257"/>
      <c r="N184" s="195"/>
      <c r="O184" s="195"/>
      <c r="P184" s="195"/>
      <c r="Q184" s="196"/>
      <c r="R184" s="196"/>
      <c r="T184" s="257"/>
      <c r="U184" s="195"/>
      <c r="V184" s="195"/>
      <c r="W184" s="195"/>
      <c r="X184" s="196"/>
      <c r="Y184" s="196"/>
      <c r="AA184" s="257"/>
      <c r="AB184" s="195"/>
      <c r="AC184" s="195"/>
      <c r="AD184" s="195"/>
      <c r="AE184" s="196"/>
      <c r="AF184" s="196"/>
      <c r="AH184" s="257"/>
      <c r="AI184" s="195"/>
      <c r="AJ184" s="195"/>
      <c r="AK184" s="195"/>
      <c r="AL184" s="196"/>
      <c r="AM184" s="196"/>
      <c r="AO184" s="257"/>
      <c r="AP184" s="195"/>
      <c r="AQ184" s="195"/>
      <c r="AR184" s="195"/>
      <c r="AS184" s="196"/>
      <c r="AT184" s="196"/>
      <c r="AV184" s="257"/>
      <c r="AW184" s="195"/>
      <c r="AX184" s="195"/>
      <c r="AY184" s="195"/>
      <c r="AZ184" s="196"/>
      <c r="BA184" s="196"/>
      <c r="BC184" s="257"/>
      <c r="BD184" s="195"/>
      <c r="BE184" s="195"/>
      <c r="BF184" s="195"/>
      <c r="BG184" s="196"/>
      <c r="BH184" s="196"/>
      <c r="BJ184" s="257"/>
      <c r="BK184" s="195"/>
      <c r="BL184" s="195"/>
      <c r="BM184" s="195"/>
      <c r="BN184" s="196"/>
      <c r="BO184" s="196"/>
      <c r="BQ184" s="257"/>
      <c r="BR184" s="195"/>
      <c r="BS184" s="195"/>
      <c r="BT184" s="195"/>
      <c r="BU184" s="196"/>
      <c r="BV184" s="196"/>
      <c r="BX184" s="257"/>
      <c r="BY184" s="195"/>
      <c r="BZ184" s="195"/>
      <c r="CA184" s="195"/>
      <c r="CB184" s="196"/>
      <c r="CC184" s="196"/>
      <c r="CE184" s="257"/>
      <c r="CF184" s="195"/>
      <c r="CG184" s="195"/>
      <c r="CH184" s="195"/>
      <c r="CI184" s="196"/>
      <c r="CJ184" s="196"/>
      <c r="CL184" s="257"/>
      <c r="CM184" s="195"/>
      <c r="CN184" s="195"/>
      <c r="CO184" s="195"/>
      <c r="CP184" s="196"/>
      <c r="CQ184" s="196"/>
      <c r="CS184" s="257"/>
      <c r="CT184" s="195"/>
      <c r="CU184" s="195"/>
      <c r="CV184" s="195"/>
      <c r="CW184" s="196"/>
      <c r="CX184" s="196"/>
      <c r="CZ184" s="257"/>
      <c r="DA184" s="195"/>
      <c r="DB184" s="195"/>
      <c r="DC184" s="195"/>
      <c r="DD184" s="196"/>
      <c r="DE184" s="196"/>
    </row>
    <row r="185" spans="1:109" s="195" customFormat="1" ht="15" customHeight="1">
      <c r="A185" s="186"/>
      <c r="B185" s="187"/>
      <c r="C185" s="229"/>
      <c r="D185" s="188"/>
      <c r="E185" s="239"/>
      <c r="I185" s="196"/>
      <c r="J185" s="197"/>
      <c r="K185" s="196"/>
      <c r="L185" s="203"/>
      <c r="M185" s="257"/>
      <c r="Q185" s="196"/>
      <c r="R185" s="196"/>
      <c r="T185" s="257"/>
      <c r="X185" s="196"/>
      <c r="Y185" s="196"/>
      <c r="AA185" s="257"/>
      <c r="AE185" s="196"/>
      <c r="AF185" s="196"/>
      <c r="AH185" s="257"/>
      <c r="AL185" s="196"/>
      <c r="AM185" s="196"/>
      <c r="AO185" s="257"/>
      <c r="AS185" s="196"/>
      <c r="AT185" s="196"/>
      <c r="AV185" s="257"/>
      <c r="AZ185" s="196"/>
      <c r="BA185" s="196"/>
      <c r="BC185" s="257"/>
      <c r="BG185" s="196"/>
      <c r="BH185" s="196"/>
      <c r="BJ185" s="257"/>
      <c r="BN185" s="196"/>
      <c r="BO185" s="196"/>
      <c r="BQ185" s="257"/>
      <c r="BU185" s="196"/>
      <c r="BV185" s="196"/>
      <c r="BX185" s="257"/>
      <c r="CB185" s="196"/>
      <c r="CC185" s="196"/>
      <c r="CE185" s="257"/>
      <c r="CI185" s="196"/>
      <c r="CJ185" s="196"/>
      <c r="CL185" s="257"/>
      <c r="CP185" s="196"/>
      <c r="CQ185" s="196"/>
      <c r="CS185" s="257"/>
      <c r="CW185" s="196"/>
      <c r="CX185" s="196"/>
      <c r="CZ185" s="257"/>
      <c r="DD185" s="196"/>
      <c r="DE185" s="196"/>
    </row>
    <row r="186" spans="1:109" s="195" customFormat="1" ht="15" customHeight="1">
      <c r="A186" s="186"/>
      <c r="B186" s="187"/>
      <c r="C186" s="229"/>
      <c r="D186" s="188"/>
      <c r="E186" s="239"/>
      <c r="I186" s="196"/>
      <c r="J186" s="197"/>
      <c r="K186" s="196"/>
      <c r="L186" s="203"/>
      <c r="M186" s="257"/>
      <c r="Q186" s="196"/>
      <c r="R186" s="196"/>
      <c r="T186" s="257"/>
      <c r="X186" s="196"/>
      <c r="Y186" s="196"/>
      <c r="AA186" s="257"/>
      <c r="AE186" s="196"/>
      <c r="AF186" s="196"/>
      <c r="AH186" s="257"/>
      <c r="AL186" s="196"/>
      <c r="AM186" s="196"/>
      <c r="AO186" s="257"/>
      <c r="AS186" s="196"/>
      <c r="AT186" s="196"/>
      <c r="AV186" s="257"/>
      <c r="AZ186" s="196"/>
      <c r="BA186" s="196"/>
      <c r="BC186" s="257"/>
      <c r="BG186" s="196"/>
      <c r="BH186" s="196"/>
      <c r="BJ186" s="257"/>
      <c r="BN186" s="196"/>
      <c r="BO186" s="196"/>
      <c r="BQ186" s="257"/>
      <c r="BU186" s="196"/>
      <c r="BV186" s="196"/>
      <c r="BX186" s="257"/>
      <c r="CB186" s="196"/>
      <c r="CC186" s="196"/>
      <c r="CE186" s="257"/>
      <c r="CI186" s="196"/>
      <c r="CJ186" s="196"/>
      <c r="CL186" s="257"/>
      <c r="CP186" s="196"/>
      <c r="CQ186" s="196"/>
      <c r="CS186" s="257"/>
      <c r="CW186" s="196"/>
      <c r="CX186" s="196"/>
      <c r="CZ186" s="257"/>
      <c r="DD186" s="196"/>
      <c r="DE186" s="196"/>
    </row>
    <row r="187" spans="1:109" s="195" customFormat="1" ht="15" customHeight="1">
      <c r="A187" s="186"/>
      <c r="B187" s="187"/>
      <c r="C187" s="229"/>
      <c r="D187" s="188"/>
      <c r="E187" s="239"/>
      <c r="I187" s="196"/>
      <c r="J187" s="197"/>
      <c r="K187" s="196"/>
      <c r="L187" s="203"/>
      <c r="M187" s="257"/>
      <c r="Q187" s="196"/>
      <c r="R187" s="196"/>
      <c r="T187" s="257"/>
      <c r="X187" s="196"/>
      <c r="Y187" s="196"/>
      <c r="AA187" s="257"/>
      <c r="AE187" s="196"/>
      <c r="AF187" s="196"/>
      <c r="AH187" s="257"/>
      <c r="AL187" s="196"/>
      <c r="AM187" s="196"/>
      <c r="AO187" s="257"/>
      <c r="AS187" s="196"/>
      <c r="AT187" s="196"/>
      <c r="AV187" s="257"/>
      <c r="AZ187" s="196"/>
      <c r="BA187" s="196"/>
      <c r="BC187" s="257"/>
      <c r="BG187" s="196"/>
      <c r="BH187" s="196"/>
      <c r="BJ187" s="257"/>
      <c r="BN187" s="196"/>
      <c r="BO187" s="196"/>
      <c r="BQ187" s="257"/>
      <c r="BU187" s="196"/>
      <c r="BV187" s="196"/>
      <c r="BX187" s="257"/>
      <c r="CB187" s="196"/>
      <c r="CC187" s="196"/>
      <c r="CE187" s="257"/>
      <c r="CI187" s="196"/>
      <c r="CJ187" s="196"/>
      <c r="CL187" s="257"/>
      <c r="CP187" s="196"/>
      <c r="CQ187" s="196"/>
      <c r="CS187" s="257"/>
      <c r="CW187" s="196"/>
      <c r="CX187" s="196"/>
      <c r="CZ187" s="257"/>
      <c r="DD187" s="196"/>
      <c r="DE187" s="196"/>
    </row>
    <row r="188" spans="1:109" s="195" customFormat="1" ht="15" customHeight="1" thickBot="1">
      <c r="A188" s="204"/>
      <c r="B188" s="205"/>
      <c r="C188" s="240"/>
      <c r="D188" s="206"/>
      <c r="E188" s="241"/>
      <c r="F188" s="207"/>
      <c r="G188" s="207"/>
      <c r="H188" s="207"/>
      <c r="I188" s="208"/>
      <c r="J188" s="209"/>
      <c r="K188" s="208"/>
      <c r="L188" s="203"/>
      <c r="M188" s="261"/>
      <c r="N188" s="176"/>
      <c r="O188" s="176"/>
      <c r="P188" s="176"/>
      <c r="Q188" s="222"/>
      <c r="R188" s="222"/>
      <c r="T188" s="261"/>
      <c r="U188" s="176"/>
      <c r="V188" s="176"/>
      <c r="W188" s="176"/>
      <c r="X188" s="222"/>
      <c r="Y188" s="222"/>
      <c r="AA188" s="261"/>
      <c r="AB188" s="176"/>
      <c r="AC188" s="176"/>
      <c r="AD188" s="176"/>
      <c r="AE188" s="222"/>
      <c r="AF188" s="222"/>
      <c r="AH188" s="261"/>
      <c r="AI188" s="176"/>
      <c r="AJ188" s="176"/>
      <c r="AK188" s="176"/>
      <c r="AL188" s="222"/>
      <c r="AM188" s="222"/>
      <c r="AO188" s="261"/>
      <c r="AP188" s="176"/>
      <c r="AQ188" s="176"/>
      <c r="AR188" s="176"/>
      <c r="AS188" s="222"/>
      <c r="AT188" s="222"/>
      <c r="AV188" s="261"/>
      <c r="AW188" s="176"/>
      <c r="AX188" s="176"/>
      <c r="AY188" s="176"/>
      <c r="AZ188" s="222"/>
      <c r="BA188" s="222"/>
      <c r="BC188" s="261"/>
      <c r="BD188" s="176"/>
      <c r="BE188" s="176"/>
      <c r="BF188" s="176"/>
      <c r="BG188" s="222"/>
      <c r="BH188" s="222"/>
      <c r="BJ188" s="261"/>
      <c r="BK188" s="176"/>
      <c r="BL188" s="176"/>
      <c r="BM188" s="176"/>
      <c r="BN188" s="222"/>
      <c r="BO188" s="222"/>
      <c r="BQ188" s="261"/>
      <c r="BR188" s="176"/>
      <c r="BS188" s="176"/>
      <c r="BT188" s="176"/>
      <c r="BU188" s="222"/>
      <c r="BV188" s="222"/>
      <c r="BX188" s="261"/>
      <c r="BY188" s="176"/>
      <c r="BZ188" s="176"/>
      <c r="CA188" s="176"/>
      <c r="CB188" s="222"/>
      <c r="CC188" s="222"/>
      <c r="CE188" s="261"/>
      <c r="CF188" s="176"/>
      <c r="CG188" s="176"/>
      <c r="CH188" s="176"/>
      <c r="CI188" s="222"/>
      <c r="CJ188" s="222"/>
      <c r="CL188" s="261"/>
      <c r="CM188" s="176"/>
      <c r="CN188" s="176"/>
      <c r="CO188" s="176"/>
      <c r="CP188" s="222"/>
      <c r="CQ188" s="222"/>
      <c r="CS188" s="261"/>
      <c r="CT188" s="176"/>
      <c r="CU188" s="176"/>
      <c r="CV188" s="176"/>
      <c r="CW188" s="222"/>
      <c r="CX188" s="222"/>
      <c r="CZ188" s="261"/>
      <c r="DA188" s="176"/>
      <c r="DB188" s="176"/>
      <c r="DC188" s="176"/>
      <c r="DD188" s="222"/>
      <c r="DE188" s="222"/>
    </row>
    <row r="189" spans="1:109" ht="15" customHeight="1" thickTop="1">
      <c r="A189" s="186">
        <f t="shared" ref="A189:A204" si="80">A139</f>
        <v>2014</v>
      </c>
      <c r="B189" s="187">
        <f t="shared" ref="B189:B211" si="81">ROUND($F$174*(1+$F$175)^D189+$F$170,$G$1)</f>
        <v>422</v>
      </c>
      <c r="C189" s="242"/>
      <c r="D189" s="188">
        <f t="shared" si="79"/>
        <v>12</v>
      </c>
      <c r="E189" s="243"/>
      <c r="F189" s="210"/>
      <c r="G189" s="195"/>
      <c r="H189" s="195"/>
      <c r="I189" s="196">
        <f t="shared" ref="I189:I211" si="82">ROUND($F$174*(1+$F$175)^D189+$F$170,$G$1)</f>
        <v>422</v>
      </c>
      <c r="J189" s="211"/>
      <c r="K189" s="211"/>
    </row>
    <row r="190" spans="1:109" ht="15" customHeight="1" thickBot="1">
      <c r="A190" s="186">
        <f t="shared" si="80"/>
        <v>2015</v>
      </c>
      <c r="B190" s="187">
        <f t="shared" si="81"/>
        <v>421</v>
      </c>
      <c r="C190" s="242"/>
      <c r="D190" s="188">
        <f t="shared" si="79"/>
        <v>13</v>
      </c>
      <c r="E190" s="262" t="s">
        <v>176</v>
      </c>
      <c r="F190" s="263" t="s">
        <v>177</v>
      </c>
      <c r="G190" s="263" t="s">
        <v>178</v>
      </c>
      <c r="H190" s="263" t="s">
        <v>179</v>
      </c>
      <c r="I190" s="196">
        <f t="shared" si="82"/>
        <v>421</v>
      </c>
      <c r="J190" s="211"/>
      <c r="K190" s="211"/>
    </row>
    <row r="191" spans="1:109" ht="15" customHeight="1" thickTop="1">
      <c r="A191" s="186">
        <f t="shared" si="80"/>
        <v>2016</v>
      </c>
      <c r="B191" s="187">
        <f t="shared" si="81"/>
        <v>420</v>
      </c>
      <c r="C191" s="242"/>
      <c r="D191" s="188">
        <f t="shared" si="79"/>
        <v>14</v>
      </c>
      <c r="E191" s="258">
        <f>O170</f>
        <v>0</v>
      </c>
      <c r="F191" s="264">
        <f>O177</f>
        <v>1.063831095175064E-2</v>
      </c>
      <c r="G191" s="258">
        <f>O178</f>
        <v>9.7450000000000028</v>
      </c>
      <c r="H191" s="258">
        <f>O179</f>
        <v>9.7290000000000028</v>
      </c>
      <c r="I191" s="196">
        <f t="shared" si="82"/>
        <v>420</v>
      </c>
      <c r="J191" s="211"/>
      <c r="K191" s="211"/>
      <c r="M191" s="258" t="s">
        <v>180</v>
      </c>
      <c r="N191" s="258">
        <f>MIN(B166:B188)</f>
        <v>354</v>
      </c>
      <c r="T191" s="258" t="s">
        <v>180</v>
      </c>
      <c r="U191" s="258">
        <f>N191</f>
        <v>354</v>
      </c>
      <c r="AA191" s="258" t="s">
        <v>180</v>
      </c>
      <c r="AB191" s="258">
        <f>U191</f>
        <v>354</v>
      </c>
      <c r="AH191" s="258" t="s">
        <v>180</v>
      </c>
      <c r="AI191" s="258">
        <f>AB191</f>
        <v>354</v>
      </c>
      <c r="AO191" s="258" t="s">
        <v>180</v>
      </c>
      <c r="AP191" s="258">
        <f>AI191</f>
        <v>354</v>
      </c>
      <c r="AV191" s="258" t="s">
        <v>180</v>
      </c>
      <c r="AW191" s="258">
        <f>AP191</f>
        <v>354</v>
      </c>
      <c r="BC191" s="258" t="s">
        <v>180</v>
      </c>
      <c r="BD191" s="258">
        <f>AW191</f>
        <v>354</v>
      </c>
      <c r="BJ191" s="258" t="s">
        <v>181</v>
      </c>
      <c r="BK191" s="258">
        <f>BD191</f>
        <v>354</v>
      </c>
      <c r="BQ191" s="258" t="s">
        <v>180</v>
      </c>
      <c r="BR191" s="258">
        <f>BK191</f>
        <v>354</v>
      </c>
      <c r="BX191" s="258" t="s">
        <v>180</v>
      </c>
      <c r="BY191" s="258">
        <f>BR191</f>
        <v>354</v>
      </c>
      <c r="CE191" s="258" t="s">
        <v>180</v>
      </c>
      <c r="CF191" s="258">
        <f>BY191</f>
        <v>354</v>
      </c>
      <c r="CL191" s="258" t="s">
        <v>180</v>
      </c>
      <c r="CM191" s="258">
        <f>CF191</f>
        <v>354</v>
      </c>
      <c r="CS191" s="258" t="s">
        <v>182</v>
      </c>
      <c r="CT191" s="258">
        <f>CM191</f>
        <v>354</v>
      </c>
      <c r="CZ191" s="258" t="s">
        <v>183</v>
      </c>
      <c r="DA191" s="258">
        <f>CT191</f>
        <v>354</v>
      </c>
    </row>
    <row r="192" spans="1:109" ht="15" customHeight="1">
      <c r="A192" s="186">
        <f t="shared" si="80"/>
        <v>2017</v>
      </c>
      <c r="B192" s="187">
        <f t="shared" si="81"/>
        <v>419</v>
      </c>
      <c r="C192" s="242"/>
      <c r="D192" s="188">
        <f t="shared" si="79"/>
        <v>15</v>
      </c>
      <c r="E192" s="258">
        <f>V170</f>
        <v>100</v>
      </c>
      <c r="F192" s="264">
        <f>V177</f>
        <v>1.4085670096450315E-4</v>
      </c>
      <c r="G192" s="258">
        <f>V178</f>
        <v>9.8880000000000017</v>
      </c>
      <c r="H192" s="258">
        <f>V179</f>
        <v>9.8720000000000017</v>
      </c>
      <c r="I192" s="196">
        <f t="shared" si="82"/>
        <v>419</v>
      </c>
      <c r="J192" s="211"/>
      <c r="K192" s="211"/>
      <c r="M192" s="258" t="s">
        <v>184</v>
      </c>
      <c r="N192" s="258">
        <v>3</v>
      </c>
      <c r="T192" s="258" t="s">
        <v>184</v>
      </c>
      <c r="U192" s="258">
        <f>N192</f>
        <v>3</v>
      </c>
      <c r="AA192" s="258" t="s">
        <v>184</v>
      </c>
      <c r="AB192" s="258">
        <f>U192</f>
        <v>3</v>
      </c>
      <c r="AH192" s="258" t="s">
        <v>185</v>
      </c>
      <c r="AI192" s="258">
        <f>AB192</f>
        <v>3</v>
      </c>
      <c r="AO192" s="258" t="s">
        <v>184</v>
      </c>
      <c r="AP192" s="258">
        <f>AI192</f>
        <v>3</v>
      </c>
      <c r="AV192" s="258" t="s">
        <v>184</v>
      </c>
      <c r="AW192" s="258">
        <f>AP192</f>
        <v>3</v>
      </c>
      <c r="BC192" s="258" t="s">
        <v>184</v>
      </c>
      <c r="BD192" s="258">
        <f>AW192</f>
        <v>3</v>
      </c>
      <c r="BJ192" s="258" t="s">
        <v>184</v>
      </c>
      <c r="BK192" s="258">
        <f>BD192</f>
        <v>3</v>
      </c>
      <c r="BQ192" s="258" t="s">
        <v>186</v>
      </c>
      <c r="BR192" s="258">
        <f>BK192</f>
        <v>3</v>
      </c>
      <c r="BX192" s="258" t="s">
        <v>184</v>
      </c>
      <c r="BY192" s="258">
        <f>BR192</f>
        <v>3</v>
      </c>
      <c r="CE192" s="258" t="s">
        <v>184</v>
      </c>
      <c r="CF192" s="258">
        <f>BY192</f>
        <v>3</v>
      </c>
      <c r="CL192" s="258" t="s">
        <v>184</v>
      </c>
      <c r="CM192" s="258">
        <f>CF192</f>
        <v>3</v>
      </c>
      <c r="CS192" s="258" t="s">
        <v>184</v>
      </c>
      <c r="CT192" s="258">
        <f>CM192</f>
        <v>3</v>
      </c>
      <c r="CZ192" s="258" t="s">
        <v>184</v>
      </c>
      <c r="DA192" s="258">
        <f>CT192</f>
        <v>3</v>
      </c>
    </row>
    <row r="193" spans="1:109" ht="15" customHeight="1">
      <c r="A193" s="186">
        <f t="shared" si="80"/>
        <v>2018</v>
      </c>
      <c r="B193" s="187">
        <f t="shared" si="81"/>
        <v>419</v>
      </c>
      <c r="C193" s="242"/>
      <c r="D193" s="188">
        <f t="shared" si="79"/>
        <v>16</v>
      </c>
      <c r="E193" s="258">
        <f>AC170</f>
        <v>115</v>
      </c>
      <c r="F193" s="264">
        <f>AC177</f>
        <v>4.7899553574667986E-3</v>
      </c>
      <c r="G193" s="258">
        <f>AC178</f>
        <v>9.81</v>
      </c>
      <c r="H193" s="258">
        <f>AC179</f>
        <v>9.7940000000000005</v>
      </c>
      <c r="I193" s="196">
        <f t="shared" si="82"/>
        <v>419</v>
      </c>
      <c r="J193" s="211"/>
      <c r="K193" s="211"/>
      <c r="M193" s="258" t="s">
        <v>187</v>
      </c>
      <c r="N193" s="258">
        <v>15</v>
      </c>
      <c r="T193" s="258" t="s">
        <v>187</v>
      </c>
      <c r="U193" s="258">
        <f>N193</f>
        <v>15</v>
      </c>
      <c r="AA193" s="258" t="s">
        <v>188</v>
      </c>
      <c r="AB193" s="258">
        <f>U193</f>
        <v>15</v>
      </c>
      <c r="AH193" s="258" t="s">
        <v>188</v>
      </c>
      <c r="AI193" s="258">
        <f>AB193</f>
        <v>15</v>
      </c>
      <c r="AO193" s="258" t="s">
        <v>187</v>
      </c>
      <c r="AP193" s="258">
        <f>AI193</f>
        <v>15</v>
      </c>
      <c r="AV193" s="258" t="s">
        <v>187</v>
      </c>
      <c r="AW193" s="258">
        <f>AP193</f>
        <v>15</v>
      </c>
      <c r="BC193" s="258" t="s">
        <v>187</v>
      </c>
      <c r="BD193" s="258">
        <f>AW193</f>
        <v>15</v>
      </c>
      <c r="BJ193" s="258" t="s">
        <v>187</v>
      </c>
      <c r="BK193" s="258">
        <f>BD193</f>
        <v>15</v>
      </c>
      <c r="BQ193" s="258" t="s">
        <v>187</v>
      </c>
      <c r="BR193" s="258">
        <f>BK193</f>
        <v>15</v>
      </c>
      <c r="BX193" s="258" t="s">
        <v>187</v>
      </c>
      <c r="BY193" s="258">
        <f>BR193</f>
        <v>15</v>
      </c>
      <c r="CE193" s="258" t="s">
        <v>187</v>
      </c>
      <c r="CF193" s="258">
        <f>BY193</f>
        <v>15</v>
      </c>
      <c r="CL193" s="258" t="s">
        <v>187</v>
      </c>
      <c r="CM193" s="258">
        <f>CF193</f>
        <v>15</v>
      </c>
      <c r="CS193" s="258" t="s">
        <v>187</v>
      </c>
      <c r="CT193" s="258">
        <f>CM193</f>
        <v>15</v>
      </c>
      <c r="CZ193" s="258" t="s">
        <v>187</v>
      </c>
      <c r="DA193" s="258">
        <f>CT193</f>
        <v>15</v>
      </c>
    </row>
    <row r="194" spans="1:109" ht="15" customHeight="1">
      <c r="A194" s="186">
        <f t="shared" si="80"/>
        <v>2019</v>
      </c>
      <c r="B194" s="187">
        <f t="shared" si="81"/>
        <v>418</v>
      </c>
      <c r="C194" s="242"/>
      <c r="D194" s="188">
        <f t="shared" si="79"/>
        <v>17</v>
      </c>
      <c r="E194" s="258">
        <f>AJ170</f>
        <v>130</v>
      </c>
      <c r="F194" s="264">
        <f>AJ177</f>
        <v>4.7899553574667986E-3</v>
      </c>
      <c r="G194" s="258">
        <f>AJ178</f>
        <v>9.81</v>
      </c>
      <c r="H194" s="258">
        <f>AJ179</f>
        <v>9.7940000000000005</v>
      </c>
      <c r="I194" s="196">
        <f t="shared" si="82"/>
        <v>418</v>
      </c>
      <c r="J194" s="211"/>
      <c r="K194" s="211"/>
    </row>
    <row r="195" spans="1:109" ht="15" customHeight="1">
      <c r="A195" s="186">
        <f t="shared" si="80"/>
        <v>2020</v>
      </c>
      <c r="B195" s="187">
        <f t="shared" si="81"/>
        <v>417</v>
      </c>
      <c r="C195" s="242"/>
      <c r="D195" s="188">
        <f t="shared" si="79"/>
        <v>18</v>
      </c>
      <c r="E195" s="258">
        <f>AQ170</f>
        <v>145</v>
      </c>
      <c r="F195" s="264">
        <f>AQ177</f>
        <v>5.5688556600939545E-3</v>
      </c>
      <c r="G195" s="258">
        <f>AQ178</f>
        <v>9.8049999999999997</v>
      </c>
      <c r="H195" s="258">
        <f>AQ179</f>
        <v>9.7889999999999997</v>
      </c>
      <c r="I195" s="196">
        <f t="shared" si="82"/>
        <v>417</v>
      </c>
      <c r="J195" s="211"/>
      <c r="K195" s="211"/>
    </row>
    <row r="196" spans="1:109" ht="15" customHeight="1">
      <c r="A196" s="186">
        <f t="shared" si="80"/>
        <v>2021</v>
      </c>
      <c r="B196" s="187">
        <f t="shared" si="81"/>
        <v>416</v>
      </c>
      <c r="C196" s="242"/>
      <c r="D196" s="188">
        <f t="shared" si="79"/>
        <v>19</v>
      </c>
      <c r="E196" s="258">
        <f>AX170</f>
        <v>160</v>
      </c>
      <c r="F196" s="264">
        <f>AX177</f>
        <v>3.5714363459838807E-3</v>
      </c>
      <c r="G196" s="258">
        <f>AX178</f>
        <v>9.831999999999999</v>
      </c>
      <c r="H196" s="258">
        <f>AX179</f>
        <v>9.8160000000000007</v>
      </c>
      <c r="I196" s="196">
        <f t="shared" si="82"/>
        <v>416</v>
      </c>
      <c r="J196" s="211"/>
      <c r="K196" s="211"/>
      <c r="N196" s="98">
        <f>H196-G179</f>
        <v>-5.3999999999998494E-2</v>
      </c>
    </row>
    <row r="197" spans="1:109" s="98" customFormat="1" ht="15" customHeight="1">
      <c r="A197" s="186">
        <f t="shared" si="80"/>
        <v>2022</v>
      </c>
      <c r="B197" s="187">
        <f t="shared" si="81"/>
        <v>415</v>
      </c>
      <c r="C197" s="242"/>
      <c r="D197" s="188">
        <f t="shared" si="79"/>
        <v>20</v>
      </c>
      <c r="E197" s="258">
        <f>BE170</f>
        <v>175</v>
      </c>
      <c r="F197" s="264">
        <f>BE177</f>
        <v>7.2543274380627602E-3</v>
      </c>
      <c r="G197" s="258">
        <f>BE178</f>
        <v>9.7949999999999982</v>
      </c>
      <c r="H197" s="258">
        <f>BE179</f>
        <v>9.7789999999999999</v>
      </c>
      <c r="I197" s="196">
        <f t="shared" si="82"/>
        <v>415</v>
      </c>
      <c r="J197" s="211"/>
      <c r="K197" s="211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</row>
    <row r="198" spans="1:109" s="98" customFormat="1" ht="15" customHeight="1">
      <c r="A198" s="186">
        <f t="shared" si="80"/>
        <v>2023</v>
      </c>
      <c r="B198" s="187">
        <f t="shared" si="81"/>
        <v>415</v>
      </c>
      <c r="C198" s="242"/>
      <c r="D198" s="188">
        <f t="shared" si="79"/>
        <v>21</v>
      </c>
      <c r="E198" s="258">
        <f>BL170</f>
        <v>190</v>
      </c>
      <c r="F198" s="264">
        <f>BL177</f>
        <v>5.2278513803567456E-3</v>
      </c>
      <c r="G198" s="258">
        <f>BL178</f>
        <v>9.8199999999999985</v>
      </c>
      <c r="H198" s="258">
        <f>BL179</f>
        <v>9.8039999999999985</v>
      </c>
      <c r="I198" s="196">
        <f t="shared" si="82"/>
        <v>415</v>
      </c>
      <c r="J198" s="211"/>
      <c r="K198" s="211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</row>
    <row r="199" spans="1:109" s="98" customFormat="1" ht="15" customHeight="1">
      <c r="A199" s="186">
        <f t="shared" si="80"/>
        <v>2024</v>
      </c>
      <c r="B199" s="187">
        <f t="shared" si="81"/>
        <v>414</v>
      </c>
      <c r="C199" s="242"/>
      <c r="D199" s="188">
        <f t="shared" si="79"/>
        <v>22</v>
      </c>
      <c r="E199" s="98">
        <f>BS170</f>
        <v>205</v>
      </c>
      <c r="F199" s="265">
        <f>BS177</f>
        <v>2.1291688455687676E-3</v>
      </c>
      <c r="G199" s="98">
        <f>BS178</f>
        <v>9.8749999999999982</v>
      </c>
      <c r="H199" s="98">
        <f>BS179</f>
        <v>9.8659999999999997</v>
      </c>
      <c r="I199" s="196">
        <f t="shared" si="82"/>
        <v>414</v>
      </c>
      <c r="J199" s="211"/>
      <c r="K199" s="211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</row>
    <row r="200" spans="1:109" s="98" customFormat="1" ht="15" customHeight="1">
      <c r="A200" s="186">
        <f t="shared" si="80"/>
        <v>2025</v>
      </c>
      <c r="B200" s="187">
        <f t="shared" si="81"/>
        <v>413</v>
      </c>
      <c r="C200" s="242"/>
      <c r="D200" s="188">
        <f t="shared" si="79"/>
        <v>23</v>
      </c>
      <c r="E200" s="98">
        <f>BZ170</f>
        <v>220</v>
      </c>
      <c r="F200" s="265">
        <f>BZ177</f>
        <v>1.4192284673565467E-2</v>
      </c>
      <c r="G200" s="98">
        <f>BZ178</f>
        <v>9.77</v>
      </c>
      <c r="H200" s="98">
        <f>BZ179</f>
        <v>9.7609999999999992</v>
      </c>
      <c r="I200" s="196">
        <f t="shared" si="82"/>
        <v>413</v>
      </c>
      <c r="J200" s="211"/>
      <c r="K200" s="211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</row>
    <row r="201" spans="1:109" s="98" customFormat="1" ht="15" customHeight="1">
      <c r="A201" s="186">
        <f t="shared" si="80"/>
        <v>2026</v>
      </c>
      <c r="B201" s="187">
        <f t="shared" si="81"/>
        <v>412</v>
      </c>
      <c r="C201" s="242"/>
      <c r="D201" s="188">
        <f t="shared" si="79"/>
        <v>24</v>
      </c>
      <c r="E201" s="98">
        <f>CG170</f>
        <v>235</v>
      </c>
      <c r="F201" s="265">
        <f>CG177</f>
        <v>5.5688556600939545E-3</v>
      </c>
      <c r="G201" s="98">
        <f>CG178</f>
        <v>9.8539999999999992</v>
      </c>
      <c r="H201" s="98">
        <f>CG179</f>
        <v>9.8449999999999989</v>
      </c>
      <c r="I201" s="196">
        <f t="shared" si="82"/>
        <v>412</v>
      </c>
      <c r="J201" s="211"/>
      <c r="K201" s="211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</row>
    <row r="202" spans="1:109" s="98" customFormat="1" ht="15" customHeight="1">
      <c r="A202" s="186">
        <f t="shared" si="80"/>
        <v>2027</v>
      </c>
      <c r="B202" s="187">
        <f t="shared" si="81"/>
        <v>412</v>
      </c>
      <c r="C202" s="242"/>
      <c r="D202" s="188">
        <f t="shared" si="79"/>
        <v>25</v>
      </c>
      <c r="E202" s="98">
        <f>CN170</f>
        <v>250</v>
      </c>
      <c r="F202" s="265">
        <f>CN177</f>
        <v>5.0004447008527844E-3</v>
      </c>
      <c r="G202" s="98">
        <f>CN178</f>
        <v>9.8789999999999996</v>
      </c>
      <c r="H202" s="98">
        <f>CN179</f>
        <v>9.8699999999999992</v>
      </c>
      <c r="I202" s="196">
        <f t="shared" si="82"/>
        <v>412</v>
      </c>
      <c r="J202" s="211"/>
      <c r="K202" s="211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</row>
    <row r="203" spans="1:109" s="98" customFormat="1" ht="15" customHeight="1">
      <c r="A203" s="186">
        <f t="shared" si="80"/>
        <v>2028</v>
      </c>
      <c r="B203" s="187">
        <f t="shared" si="81"/>
        <v>411</v>
      </c>
      <c r="C203" s="242"/>
      <c r="D203" s="188">
        <f t="shared" si="79"/>
        <v>26</v>
      </c>
      <c r="E203" s="98">
        <f>CU170</f>
        <v>265</v>
      </c>
      <c r="F203" s="265">
        <f>CU177</f>
        <v>4.9816958261929617E-5</v>
      </c>
      <c r="G203" s="98">
        <f>CU178</f>
        <v>10.013999999999999</v>
      </c>
      <c r="H203" s="98">
        <f>CU179</f>
        <v>10.004999999999999</v>
      </c>
      <c r="I203" s="196">
        <f t="shared" si="82"/>
        <v>411</v>
      </c>
      <c r="J203" s="211"/>
      <c r="K203" s="211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</row>
    <row r="204" spans="1:109" s="98" customFormat="1" ht="15" customHeight="1">
      <c r="A204" s="186">
        <f t="shared" si="80"/>
        <v>2029</v>
      </c>
      <c r="B204" s="187">
        <f t="shared" si="81"/>
        <v>410</v>
      </c>
      <c r="C204" s="242"/>
      <c r="D204" s="188">
        <f t="shared" si="79"/>
        <v>27</v>
      </c>
      <c r="E204" s="98">
        <f>DB170</f>
        <v>280</v>
      </c>
      <c r="F204" s="265">
        <f>DB177</f>
        <v>1.1735506173713531E-2</v>
      </c>
      <c r="G204" s="98">
        <f>DB178</f>
        <v>9.8650000000000002</v>
      </c>
      <c r="H204" s="98">
        <f>DB179</f>
        <v>9.8610000000000007</v>
      </c>
      <c r="I204" s="196">
        <f t="shared" si="82"/>
        <v>410</v>
      </c>
      <c r="J204" s="211"/>
      <c r="K204" s="211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</row>
    <row r="205" spans="1:109" s="98" customFormat="1" ht="15" customHeight="1">
      <c r="A205" s="186">
        <f>A155</f>
        <v>2030</v>
      </c>
      <c r="B205" s="187">
        <f t="shared" si="81"/>
        <v>409</v>
      </c>
      <c r="C205" s="242"/>
      <c r="D205" s="188">
        <f t="shared" si="79"/>
        <v>28</v>
      </c>
      <c r="E205" s="243"/>
      <c r="F205" s="210"/>
      <c r="G205" s="195"/>
      <c r="H205" s="195"/>
      <c r="I205" s="196">
        <f t="shared" si="82"/>
        <v>409</v>
      </c>
      <c r="J205" s="211"/>
      <c r="K205" s="211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</row>
    <row r="206" spans="1:109" s="98" customFormat="1" ht="15" customHeight="1">
      <c r="A206" s="186">
        <f t="shared" ref="A206:A211" si="83">A156</f>
        <v>2031</v>
      </c>
      <c r="B206" s="212">
        <f t="shared" si="81"/>
        <v>408</v>
      </c>
      <c r="C206" s="244"/>
      <c r="D206" s="188">
        <f t="shared" si="79"/>
        <v>29</v>
      </c>
      <c r="E206" s="243"/>
      <c r="F206" s="210"/>
      <c r="G206" s="195"/>
      <c r="H206" s="214"/>
      <c r="I206" s="196">
        <f t="shared" si="82"/>
        <v>408</v>
      </c>
      <c r="J206" s="211"/>
      <c r="K206" s="211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</row>
    <row r="207" spans="1:109" s="98" customFormat="1" ht="15" customHeight="1">
      <c r="A207" s="186">
        <f t="shared" si="83"/>
        <v>2032</v>
      </c>
      <c r="B207" s="212">
        <f t="shared" si="81"/>
        <v>408</v>
      </c>
      <c r="C207" s="244"/>
      <c r="D207" s="188">
        <f t="shared" si="79"/>
        <v>30</v>
      </c>
      <c r="E207" s="243"/>
      <c r="F207" s="210"/>
      <c r="G207" s="195"/>
      <c r="H207" s="214"/>
      <c r="I207" s="196">
        <f t="shared" si="82"/>
        <v>408</v>
      </c>
      <c r="J207" s="211"/>
      <c r="K207" s="211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</row>
    <row r="208" spans="1:109" s="98" customFormat="1" ht="15" customHeight="1">
      <c r="A208" s="186">
        <f t="shared" si="83"/>
        <v>2033</v>
      </c>
      <c r="B208" s="212">
        <f t="shared" si="81"/>
        <v>407</v>
      </c>
      <c r="C208" s="244"/>
      <c r="D208" s="188">
        <f t="shared" si="79"/>
        <v>31</v>
      </c>
      <c r="E208" s="243"/>
      <c r="F208" s="210"/>
      <c r="G208" s="195"/>
      <c r="H208" s="214"/>
      <c r="I208" s="196">
        <f t="shared" si="82"/>
        <v>407</v>
      </c>
      <c r="J208" s="211"/>
      <c r="K208" s="211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  <c r="DA208" s="94"/>
      <c r="DB208" s="94"/>
      <c r="DC208" s="94"/>
      <c r="DD208" s="94"/>
      <c r="DE208" s="94"/>
    </row>
    <row r="209" spans="1:109" s="98" customFormat="1" ht="15" customHeight="1">
      <c r="A209" s="186">
        <f t="shared" si="83"/>
        <v>2034</v>
      </c>
      <c r="B209" s="212">
        <f t="shared" si="81"/>
        <v>406</v>
      </c>
      <c r="C209" s="244"/>
      <c r="D209" s="188">
        <f t="shared" si="79"/>
        <v>32</v>
      </c>
      <c r="E209" s="243"/>
      <c r="F209" s="210"/>
      <c r="G209" s="195"/>
      <c r="H209" s="214"/>
      <c r="I209" s="196">
        <f t="shared" si="82"/>
        <v>406</v>
      </c>
      <c r="J209" s="211"/>
      <c r="K209" s="211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  <c r="CW209" s="94"/>
      <c r="CX209" s="94"/>
      <c r="CY209" s="94"/>
      <c r="CZ209" s="94"/>
      <c r="DA209" s="94"/>
      <c r="DB209" s="94"/>
      <c r="DC209" s="94"/>
      <c r="DD209" s="94"/>
      <c r="DE209" s="94"/>
    </row>
    <row r="210" spans="1:109" s="98" customFormat="1" ht="15" customHeight="1">
      <c r="A210" s="186">
        <f t="shared" si="83"/>
        <v>2035</v>
      </c>
      <c r="B210" s="212">
        <f t="shared" si="81"/>
        <v>405</v>
      </c>
      <c r="C210" s="244"/>
      <c r="D210" s="188">
        <f t="shared" si="79"/>
        <v>33</v>
      </c>
      <c r="E210" s="243"/>
      <c r="F210" s="210"/>
      <c r="G210" s="195"/>
      <c r="H210" s="214"/>
      <c r="I210" s="196">
        <f t="shared" si="82"/>
        <v>405</v>
      </c>
      <c r="J210" s="211"/>
      <c r="K210" s="211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  <c r="CW210" s="94"/>
      <c r="CX210" s="94"/>
      <c r="CY210" s="94"/>
      <c r="CZ210" s="94"/>
      <c r="DA210" s="94"/>
      <c r="DB210" s="94"/>
      <c r="DC210" s="94"/>
      <c r="DD210" s="94"/>
      <c r="DE210" s="94"/>
    </row>
    <row r="211" spans="1:109" s="98" customFormat="1" ht="15" customHeight="1">
      <c r="A211" s="216">
        <f t="shared" si="83"/>
        <v>2036</v>
      </c>
      <c r="B211" s="217">
        <f t="shared" si="81"/>
        <v>405</v>
      </c>
      <c r="C211" s="245"/>
      <c r="D211" s="218">
        <f t="shared" si="79"/>
        <v>34</v>
      </c>
      <c r="E211" s="246"/>
      <c r="F211" s="220"/>
      <c r="G211" s="176"/>
      <c r="H211" s="221"/>
      <c r="I211" s="222">
        <f t="shared" si="82"/>
        <v>405</v>
      </c>
      <c r="J211" s="224"/>
      <c r="K211" s="22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  <c r="DA211" s="94"/>
      <c r="DB211" s="94"/>
      <c r="DC211" s="94"/>
      <c r="DD211" s="94"/>
      <c r="DE211" s="94"/>
    </row>
    <row r="212" spans="1:109" s="98" customFormat="1" ht="15" customHeight="1">
      <c r="A212" s="225"/>
      <c r="B212" s="215"/>
      <c r="C212" s="195"/>
      <c r="D212" s="189"/>
      <c r="E212" s="248"/>
      <c r="F212" s="210"/>
      <c r="G212" s="195"/>
      <c r="H212" s="195"/>
      <c r="I212" s="266"/>
      <c r="J212" s="266"/>
      <c r="K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  <c r="DA212" s="94"/>
      <c r="DB212" s="94"/>
      <c r="DC212" s="94"/>
      <c r="DD212" s="94"/>
      <c r="DE212" s="94"/>
    </row>
    <row r="213" spans="1:109" ht="15" customHeight="1">
      <c r="A213" s="174" t="s">
        <v>189</v>
      </c>
    </row>
    <row r="214" spans="1:109" ht="15" customHeight="1">
      <c r="A214" s="177" t="s">
        <v>102</v>
      </c>
      <c r="B214" s="178" t="s">
        <v>127</v>
      </c>
      <c r="C214" s="179" t="s">
        <v>190</v>
      </c>
      <c r="D214" s="179" t="s">
        <v>129</v>
      </c>
      <c r="E214" s="179" t="s">
        <v>191</v>
      </c>
      <c r="F214" s="228"/>
      <c r="G214" s="180"/>
      <c r="H214" s="182" t="s">
        <v>116</v>
      </c>
      <c r="I214" s="183">
        <f>RSQ(I215:I237,B215:B237)</f>
        <v>1.0213659616535172E-2</v>
      </c>
      <c r="J214" s="184" t="s">
        <v>130</v>
      </c>
      <c r="K214" s="185" t="s">
        <v>131</v>
      </c>
      <c r="M214" s="267" t="s">
        <v>190</v>
      </c>
      <c r="N214" s="228"/>
      <c r="O214" s="180"/>
      <c r="P214" s="252" t="s">
        <v>192</v>
      </c>
      <c r="Q214" s="253">
        <f>RSQ($B215:$B237,Q215:Q237)</f>
        <v>1.0213659616535172E-2</v>
      </c>
      <c r="R214" s="185" t="s">
        <v>131</v>
      </c>
      <c r="T214" s="267" t="s">
        <v>190</v>
      </c>
      <c r="U214" s="228"/>
      <c r="V214" s="180"/>
      <c r="W214" s="252" t="s">
        <v>192</v>
      </c>
      <c r="X214" s="253">
        <f>RSQ($B215:$B237,X215:X237)</f>
        <v>1.0213659616535172E-2</v>
      </c>
      <c r="Y214" s="185" t="s">
        <v>131</v>
      </c>
      <c r="AA214" s="267" t="s">
        <v>190</v>
      </c>
      <c r="AB214" s="228"/>
      <c r="AC214" s="180"/>
      <c r="AD214" s="252" t="s">
        <v>192</v>
      </c>
      <c r="AE214" s="253">
        <f>RSQ($B215:$B237,AE215:AE237)</f>
        <v>2.8593926960980825E-3</v>
      </c>
      <c r="AF214" s="185" t="s">
        <v>131</v>
      </c>
      <c r="AH214" s="267" t="s">
        <v>190</v>
      </c>
      <c r="AI214" s="228"/>
      <c r="AJ214" s="180"/>
      <c r="AK214" s="252" t="s">
        <v>192</v>
      </c>
      <c r="AL214" s="253">
        <f>RSQ($B215:$B237,AL215:AL237)</f>
        <v>2.8593926960980825E-3</v>
      </c>
      <c r="AM214" s="185" t="s">
        <v>131</v>
      </c>
      <c r="AO214" s="267" t="s">
        <v>190</v>
      </c>
      <c r="AP214" s="228"/>
      <c r="AQ214" s="180"/>
      <c r="AR214" s="252" t="s">
        <v>192</v>
      </c>
      <c r="AS214" s="253">
        <f>RSQ($B215:$B237,AS215:AS237)</f>
        <v>2.8593926960980825E-3</v>
      </c>
      <c r="AT214" s="185" t="s">
        <v>131</v>
      </c>
      <c r="AV214" s="267" t="s">
        <v>190</v>
      </c>
      <c r="AW214" s="228"/>
      <c r="AX214" s="180"/>
      <c r="AY214" s="252" t="s">
        <v>192</v>
      </c>
      <c r="AZ214" s="253">
        <f>RSQ($B215:$B237,AZ215:AZ237)</f>
        <v>3.41120978622506E-3</v>
      </c>
      <c r="BA214" s="185" t="s">
        <v>131</v>
      </c>
      <c r="BC214" s="267" t="s">
        <v>190</v>
      </c>
      <c r="BD214" s="228"/>
      <c r="BE214" s="180"/>
      <c r="BF214" s="252" t="s">
        <v>192</v>
      </c>
      <c r="BG214" s="253">
        <f>RSQ($B215:$B237,BG215:BG237)</f>
        <v>1.0372350579367919E-3</v>
      </c>
      <c r="BH214" s="185" t="s">
        <v>131</v>
      </c>
      <c r="BJ214" s="267" t="s">
        <v>190</v>
      </c>
      <c r="BK214" s="228"/>
      <c r="BL214" s="180"/>
      <c r="BM214" s="252" t="s">
        <v>192</v>
      </c>
      <c r="BN214" s="253">
        <f>RSQ($B215:$B237,BN215:BN237)</f>
        <v>1.0372350579367919E-3</v>
      </c>
      <c r="BO214" s="185" t="s">
        <v>131</v>
      </c>
      <c r="BQ214" s="267" t="s">
        <v>190</v>
      </c>
      <c r="BR214" s="228"/>
      <c r="BS214" s="180"/>
      <c r="BT214" s="252" t="s">
        <v>192</v>
      </c>
      <c r="BU214" s="253">
        <f>RSQ($B215:$B237,BU215:BU237)</f>
        <v>1.0372350579367919E-3</v>
      </c>
      <c r="BV214" s="185" t="s">
        <v>131</v>
      </c>
      <c r="BX214" s="267" t="s">
        <v>190</v>
      </c>
      <c r="BY214" s="228"/>
      <c r="BZ214" s="180"/>
      <c r="CA214" s="252" t="s">
        <v>192</v>
      </c>
      <c r="CB214" s="253">
        <f>RSQ($B215:$B237,CB215:CB237)</f>
        <v>1.0721604848063792E-2</v>
      </c>
      <c r="CC214" s="185" t="s">
        <v>131</v>
      </c>
      <c r="CE214" s="267" t="s">
        <v>190</v>
      </c>
      <c r="CF214" s="228"/>
      <c r="CG214" s="180"/>
      <c r="CH214" s="252" t="s">
        <v>192</v>
      </c>
      <c r="CI214" s="253">
        <f>RSQ($B215:$B237,CI215:CI237)</f>
        <v>1.2135443186408565E-2</v>
      </c>
      <c r="CJ214" s="185" t="s">
        <v>131</v>
      </c>
      <c r="CL214" s="267" t="s">
        <v>190</v>
      </c>
      <c r="CM214" s="228"/>
      <c r="CN214" s="180"/>
      <c r="CO214" s="252" t="s">
        <v>192</v>
      </c>
      <c r="CP214" s="253">
        <f>RSQ($B215:$B237,CP215:CP237)</f>
        <v>8.0337727627465307E-3</v>
      </c>
      <c r="CQ214" s="185" t="s">
        <v>131</v>
      </c>
      <c r="CS214" s="267" t="s">
        <v>190</v>
      </c>
      <c r="CT214" s="228"/>
      <c r="CU214" s="180"/>
      <c r="CV214" s="252" t="s">
        <v>192</v>
      </c>
      <c r="CW214" s="253">
        <f>RSQ($B215:$B237,CW215:CW237)</f>
        <v>2.9128944927219362E-3</v>
      </c>
      <c r="CX214" s="185" t="s">
        <v>131</v>
      </c>
      <c r="CZ214" s="267" t="s">
        <v>190</v>
      </c>
      <c r="DA214" s="228"/>
      <c r="DB214" s="180"/>
      <c r="DC214" s="252" t="s">
        <v>192</v>
      </c>
      <c r="DD214" s="253">
        <f>RSQ($B215:$B237,DD215:DD237)</f>
        <v>7.7397552972671355E-3</v>
      </c>
      <c r="DE214" s="185" t="s">
        <v>131</v>
      </c>
    </row>
    <row r="215" spans="1:109" ht="15" customHeight="1">
      <c r="A215" s="186">
        <f t="shared" ref="A215:B225" si="84">A166</f>
        <v>2003</v>
      </c>
      <c r="B215" s="187">
        <f t="shared" si="84"/>
        <v>428</v>
      </c>
      <c r="C215" s="268">
        <f t="shared" ref="C215:C225" si="85">LN(B215-$G$219)</f>
        <v>6.0591231955817966</v>
      </c>
      <c r="D215" s="188">
        <f>D166</f>
        <v>1</v>
      </c>
      <c r="E215" s="188">
        <f t="shared" ref="E215:E225" si="86">LN(D215)</f>
        <v>0</v>
      </c>
      <c r="F215" s="230" t="s">
        <v>193</v>
      </c>
      <c r="I215" s="193">
        <f t="shared" ref="I215:I225" si="87">ROUND($G$219+$G$222*D215^$G$220,$G$1)</f>
        <v>435</v>
      </c>
      <c r="J215" s="194">
        <f t="shared" ref="J215:J225" si="88">ABS(B215-I215)/B215*100</f>
        <v>1.6355140186915886</v>
      </c>
      <c r="K215" s="193">
        <f t="shared" ref="K215:K225" si="89">(B215-I215)^2/1000</f>
        <v>4.9000000000000002E-2</v>
      </c>
      <c r="M215" s="269">
        <f t="shared" ref="M215:M225" si="90">LN($B215-O$219)</f>
        <v>6.0591231955817966</v>
      </c>
      <c r="N215" s="230" t="s">
        <v>193</v>
      </c>
      <c r="Q215" s="270">
        <f t="shared" ref="Q215:Q225" si="91">ROUND(O$219+O$222*$D215^O$220,$G$1)</f>
        <v>435</v>
      </c>
      <c r="R215" s="193">
        <f t="shared" ref="R215:R225" si="92">($B215-Q215)^2/1000</f>
        <v>4.9000000000000002E-2</v>
      </c>
      <c r="T215" s="269">
        <f t="shared" ref="T215:T225" si="93">LN($B215-V$219)</f>
        <v>6.0354814325247563</v>
      </c>
      <c r="U215" s="230" t="s">
        <v>193</v>
      </c>
      <c r="X215" s="270">
        <f t="shared" ref="X215:X225" si="94">ROUND(V$219+V$222*$D215^V$220,$G$1)</f>
        <v>435</v>
      </c>
      <c r="Y215" s="193">
        <f t="shared" ref="Y215:Y225" si="95">($B215-X215)^2/1000</f>
        <v>4.9000000000000002E-2</v>
      </c>
      <c r="AA215" s="269">
        <f t="shared" ref="AA215:AA225" si="96">LN($B215-AC$219)</f>
        <v>5.9864520052844377</v>
      </c>
      <c r="AB215" s="230" t="s">
        <v>193</v>
      </c>
      <c r="AE215" s="270">
        <f t="shared" ref="AE215:AE225" si="97">ROUND(AC$219+AC$222*$D215^AC$220,$G$1)</f>
        <v>435</v>
      </c>
      <c r="AF215" s="193">
        <f t="shared" ref="AF215:AF225" si="98">($B215-AE215)^2/1000</f>
        <v>4.9000000000000002E-2</v>
      </c>
      <c r="AH215" s="269">
        <f t="shared" ref="AH215:AH225" si="99">LN($B215-AJ$219)</f>
        <v>5.934894195619588</v>
      </c>
      <c r="AI215" s="230" t="s">
        <v>193</v>
      </c>
      <c r="AL215" s="270">
        <f t="shared" ref="AL215:AL225" si="100">ROUND(AJ$219+AJ$222*$D215^AJ$220,$G$1)</f>
        <v>435</v>
      </c>
      <c r="AM215" s="193">
        <f t="shared" ref="AM215:AM225" si="101">($B215-AL215)^2/1000</f>
        <v>4.9000000000000002E-2</v>
      </c>
      <c r="AO215" s="269">
        <f t="shared" ref="AO215:AO225" si="102">LN($B215-AQ$219)</f>
        <v>5.8805329864007003</v>
      </c>
      <c r="AP215" s="230" t="s">
        <v>193</v>
      </c>
      <c r="AS215" s="270">
        <f t="shared" ref="AS215:AS225" si="103">ROUND(AQ$219+AQ$222*$D215^AQ$220,$G$1)</f>
        <v>435</v>
      </c>
      <c r="AT215" s="193">
        <f t="shared" ref="AT215:AT225" si="104">($B215-AS215)^2/1000</f>
        <v>4.9000000000000002E-2</v>
      </c>
      <c r="AV215" s="269">
        <f t="shared" ref="AV215:AV225" si="105">LN($B215-AX$219)</f>
        <v>5.8230458954830189</v>
      </c>
      <c r="AW215" s="230" t="s">
        <v>193</v>
      </c>
      <c r="AZ215" s="270">
        <f t="shared" ref="AZ215:AZ225" si="106">ROUND(AX$219+AX$222*$D215^AX$220,$G$1)</f>
        <v>435</v>
      </c>
      <c r="BA215" s="193">
        <f t="shared" ref="BA215:BA225" si="107">($B215-AZ215)^2/1000</f>
        <v>4.9000000000000002E-2</v>
      </c>
      <c r="BC215" s="269">
        <f t="shared" ref="BC215:BC225" si="108">LN($B215-BE$219)</f>
        <v>5.7620513827801769</v>
      </c>
      <c r="BD215" s="230" t="s">
        <v>193</v>
      </c>
      <c r="BG215" s="270">
        <f t="shared" ref="BG215:BG225" si="109">ROUND(BE$219+BE$222*$D215^BE$220,$G$1)</f>
        <v>435</v>
      </c>
      <c r="BH215" s="193">
        <f t="shared" ref="BH215:BH225" si="110">($B215-BG215)^2/1000</f>
        <v>4.9000000000000002E-2</v>
      </c>
      <c r="BJ215" s="269">
        <f t="shared" ref="BJ215:BJ225" si="111">LN($B215-BL$219)</f>
        <v>5.6970934865054046</v>
      </c>
      <c r="BK215" s="230" t="s">
        <v>193</v>
      </c>
      <c r="BN215" s="270">
        <f t="shared" ref="BN215:BN225" si="112">ROUND(BL$219+BL$222*$D215^BL$220,$G$1)</f>
        <v>435</v>
      </c>
      <c r="BO215" s="193">
        <f t="shared" ref="BO215:BO225" si="113">($B215-BN215)^2/1000</f>
        <v>4.9000000000000002E-2</v>
      </c>
      <c r="BQ215" s="269">
        <f t="shared" ref="BQ215:BQ225" si="114">LN($B215-BS$219)</f>
        <v>5.6276211136906369</v>
      </c>
      <c r="BR215" s="230" t="s">
        <v>193</v>
      </c>
      <c r="BU215" s="270">
        <f t="shared" ref="BU215:BU225" si="115">ROUND(BS$219+BS$222*$D215^BS$220,$G$1)</f>
        <v>435</v>
      </c>
      <c r="BV215" s="193">
        <f t="shared" ref="BV215:BV225" si="116">($B215-BU215)^2/1000</f>
        <v>4.9000000000000002E-2</v>
      </c>
      <c r="BX215" s="269">
        <f t="shared" ref="BX215:BX225" si="117">LN($B215-BZ$219)</f>
        <v>5.5529595849216173</v>
      </c>
      <c r="BY215" s="230" t="s">
        <v>193</v>
      </c>
      <c r="CB215" s="270">
        <f t="shared" ref="CB215:CB225" si="118">ROUND(BZ$219+BZ$222*$D215^BZ$220,$G$1)</f>
        <v>434</v>
      </c>
      <c r="CC215" s="193">
        <f t="shared" ref="CC215:CC225" si="119">($B215-CB215)^2/1000</f>
        <v>3.5999999999999997E-2</v>
      </c>
      <c r="CE215" s="269">
        <f t="shared" ref="CE215:CE225" si="120">LN($B215-CG$219)</f>
        <v>5.472270673671475</v>
      </c>
      <c r="CF215" s="230" t="s">
        <v>193</v>
      </c>
      <c r="CI215" s="270">
        <f t="shared" ref="CI215:CI225" si="121">ROUND(CG$219+CG$222*$D215^CG$220,$G$1)</f>
        <v>434</v>
      </c>
      <c r="CJ215" s="193">
        <f t="shared" ref="CJ215:CJ225" si="122">($B215-CI215)^2/1000</f>
        <v>3.5999999999999997E-2</v>
      </c>
      <c r="CL215" s="269">
        <f t="shared" ref="CL215:CL225" si="123">LN($B215-CN$219)</f>
        <v>5.3844950627890888</v>
      </c>
      <c r="CM215" s="230" t="s">
        <v>193</v>
      </c>
      <c r="CP215" s="270">
        <f t="shared" ref="CP215:CP225" si="124">ROUND(CN$219+CN$222*$D215^CN$220,$G$1)</f>
        <v>434</v>
      </c>
      <c r="CQ215" s="193">
        <f t="shared" ref="CQ215:CQ225" si="125">($B215-CP215)^2/1000</f>
        <v>3.5999999999999997E-2</v>
      </c>
      <c r="CS215" s="269">
        <f t="shared" ref="CS215:CS225" si="126">LN($B215-CU$219)</f>
        <v>5.2882670306945352</v>
      </c>
      <c r="CT215" s="230" t="s">
        <v>193</v>
      </c>
      <c r="CW215" s="270">
        <f t="shared" ref="CW215:CW225" si="127">ROUND(CU$219+CU$222*$D215^CU$220,$G$1)</f>
        <v>434</v>
      </c>
      <c r="CX215" s="193">
        <f t="shared" ref="CX215:CX225" si="128">($B215-CW215)^2/1000</f>
        <v>3.5999999999999997E-2</v>
      </c>
      <c r="CZ215" s="269">
        <f t="shared" ref="CZ215:CZ225" si="129">LN($B215-DB$219)</f>
        <v>5.181783550292085</v>
      </c>
      <c r="DA215" s="230" t="s">
        <v>193</v>
      </c>
      <c r="DD215" s="270">
        <f t="shared" ref="DD215:DD225" si="130">ROUND(DB$219+DB$222*$D215^DB$220,$G$1)</f>
        <v>434</v>
      </c>
      <c r="DE215" s="193">
        <f t="shared" ref="DE215:DE225" si="131">($B215-DD215)^2/1000</f>
        <v>3.5999999999999997E-2</v>
      </c>
    </row>
    <row r="216" spans="1:109" ht="15" customHeight="1">
      <c r="A216" s="186">
        <f t="shared" si="84"/>
        <v>2004</v>
      </c>
      <c r="B216" s="187">
        <f t="shared" si="84"/>
        <v>415</v>
      </c>
      <c r="C216" s="268">
        <f t="shared" si="85"/>
        <v>6.0282785202306979</v>
      </c>
      <c r="D216" s="188">
        <f t="shared" ref="D216:D260" si="132">D167</f>
        <v>2</v>
      </c>
      <c r="E216" s="271">
        <f t="shared" si="86"/>
        <v>0.69314718055994529</v>
      </c>
      <c r="F216" s="230" t="s">
        <v>194</v>
      </c>
      <c r="I216" s="196">
        <f t="shared" si="87"/>
        <v>432</v>
      </c>
      <c r="J216" s="197">
        <f t="shared" si="88"/>
        <v>4.096385542168675</v>
      </c>
      <c r="K216" s="196">
        <f t="shared" si="89"/>
        <v>0.28899999999999998</v>
      </c>
      <c r="M216" s="269">
        <f t="shared" si="90"/>
        <v>6.0282785202306979</v>
      </c>
      <c r="N216" s="230" t="s">
        <v>194</v>
      </c>
      <c r="Q216" s="211">
        <f t="shared" si="91"/>
        <v>432</v>
      </c>
      <c r="R216" s="196">
        <f t="shared" si="92"/>
        <v>0.28899999999999998</v>
      </c>
      <c r="T216" s="269">
        <f t="shared" si="93"/>
        <v>6.0038870671065387</v>
      </c>
      <c r="U216" s="230" t="s">
        <v>194</v>
      </c>
      <c r="X216" s="211">
        <f t="shared" si="94"/>
        <v>432</v>
      </c>
      <c r="Y216" s="196">
        <f t="shared" si="95"/>
        <v>0.28899999999999998</v>
      </c>
      <c r="AA216" s="269">
        <f t="shared" si="96"/>
        <v>5.9532433342877846</v>
      </c>
      <c r="AB216" s="230" t="s">
        <v>194</v>
      </c>
      <c r="AE216" s="211">
        <f t="shared" si="97"/>
        <v>432</v>
      </c>
      <c r="AF216" s="196">
        <f t="shared" si="98"/>
        <v>0.28899999999999998</v>
      </c>
      <c r="AH216" s="269">
        <f t="shared" si="99"/>
        <v>5.8998973535824915</v>
      </c>
      <c r="AI216" s="230" t="s">
        <v>194</v>
      </c>
      <c r="AL216" s="211">
        <f t="shared" si="100"/>
        <v>432</v>
      </c>
      <c r="AM216" s="196">
        <f t="shared" si="101"/>
        <v>0.28899999999999998</v>
      </c>
      <c r="AO216" s="269">
        <f t="shared" si="102"/>
        <v>5.8435444170313602</v>
      </c>
      <c r="AP216" s="230" t="s">
        <v>194</v>
      </c>
      <c r="AS216" s="211">
        <f t="shared" si="103"/>
        <v>432</v>
      </c>
      <c r="AT216" s="196">
        <f t="shared" si="104"/>
        <v>0.28899999999999998</v>
      </c>
      <c r="AV216" s="269">
        <f t="shared" si="105"/>
        <v>5.7838251823297373</v>
      </c>
      <c r="AW216" s="230" t="s">
        <v>194</v>
      </c>
      <c r="AZ216" s="211">
        <f t="shared" si="106"/>
        <v>432</v>
      </c>
      <c r="BA216" s="196">
        <f t="shared" si="107"/>
        <v>0.28899999999999998</v>
      </c>
      <c r="BC216" s="269">
        <f t="shared" si="108"/>
        <v>5.7203117766074119</v>
      </c>
      <c r="BD216" s="230" t="s">
        <v>194</v>
      </c>
      <c r="BG216" s="211">
        <f t="shared" si="109"/>
        <v>432</v>
      </c>
      <c r="BH216" s="196">
        <f t="shared" si="110"/>
        <v>0.28899999999999998</v>
      </c>
      <c r="BJ216" s="269">
        <f t="shared" si="111"/>
        <v>5.6524891802686508</v>
      </c>
      <c r="BK216" s="230" t="s">
        <v>194</v>
      </c>
      <c r="BN216" s="211">
        <f t="shared" si="112"/>
        <v>432</v>
      </c>
      <c r="BO216" s="196">
        <f t="shared" si="113"/>
        <v>0.28899999999999998</v>
      </c>
      <c r="BQ216" s="269">
        <f t="shared" si="114"/>
        <v>5.579729825986222</v>
      </c>
      <c r="BR216" s="230" t="s">
        <v>194</v>
      </c>
      <c r="BU216" s="211">
        <f t="shared" si="115"/>
        <v>432</v>
      </c>
      <c r="BV216" s="196">
        <f t="shared" si="116"/>
        <v>0.28899999999999998</v>
      </c>
      <c r="BX216" s="269">
        <f t="shared" si="117"/>
        <v>5.5012582105447274</v>
      </c>
      <c r="BY216" s="230" t="s">
        <v>194</v>
      </c>
      <c r="CB216" s="211">
        <f t="shared" si="118"/>
        <v>432</v>
      </c>
      <c r="CC216" s="196">
        <f t="shared" si="119"/>
        <v>0.28899999999999998</v>
      </c>
      <c r="CE216" s="269">
        <f t="shared" si="120"/>
        <v>5.4161004022044201</v>
      </c>
      <c r="CF216" s="230" t="s">
        <v>194</v>
      </c>
      <c r="CI216" s="211">
        <f t="shared" si="121"/>
        <v>431</v>
      </c>
      <c r="CJ216" s="196">
        <f t="shared" si="122"/>
        <v>0.25600000000000001</v>
      </c>
      <c r="CL216" s="269">
        <f t="shared" si="123"/>
        <v>5.3230099791384085</v>
      </c>
      <c r="CM216" s="230" t="s">
        <v>194</v>
      </c>
      <c r="CP216" s="211">
        <f t="shared" si="124"/>
        <v>431</v>
      </c>
      <c r="CQ216" s="196">
        <f t="shared" si="125"/>
        <v>0.25600000000000001</v>
      </c>
      <c r="CS216" s="269">
        <f t="shared" si="126"/>
        <v>5.2203558250783244</v>
      </c>
      <c r="CT216" s="230" t="s">
        <v>194</v>
      </c>
      <c r="CW216" s="211">
        <f t="shared" si="127"/>
        <v>431</v>
      </c>
      <c r="CX216" s="196">
        <f t="shared" si="128"/>
        <v>0.25600000000000001</v>
      </c>
      <c r="CZ216" s="269">
        <f t="shared" si="129"/>
        <v>5.1059454739005803</v>
      </c>
      <c r="DA216" s="230" t="s">
        <v>194</v>
      </c>
      <c r="DD216" s="211">
        <f t="shared" si="130"/>
        <v>431</v>
      </c>
      <c r="DE216" s="196">
        <f t="shared" si="131"/>
        <v>0.25600000000000001</v>
      </c>
    </row>
    <row r="217" spans="1:109" ht="15" customHeight="1">
      <c r="A217" s="186">
        <f t="shared" si="84"/>
        <v>2005</v>
      </c>
      <c r="B217" s="187">
        <f t="shared" si="84"/>
        <v>473</v>
      </c>
      <c r="C217" s="268">
        <f t="shared" si="85"/>
        <v>6.1590953884919326</v>
      </c>
      <c r="D217" s="188">
        <f t="shared" si="132"/>
        <v>3</v>
      </c>
      <c r="E217" s="271">
        <f t="shared" si="86"/>
        <v>1.0986122886681098</v>
      </c>
      <c r="F217" s="195" t="s">
        <v>195</v>
      </c>
      <c r="G217" s="272"/>
      <c r="H217" s="189"/>
      <c r="I217" s="196">
        <f t="shared" si="87"/>
        <v>430</v>
      </c>
      <c r="J217" s="197">
        <f t="shared" si="88"/>
        <v>9.0909090909090917</v>
      </c>
      <c r="K217" s="196">
        <f t="shared" si="89"/>
        <v>1.849</v>
      </c>
      <c r="M217" s="269">
        <f t="shared" si="90"/>
        <v>6.1590953884919326</v>
      </c>
      <c r="N217" s="195" t="s">
        <v>195</v>
      </c>
      <c r="O217" s="272"/>
      <c r="P217" s="189"/>
      <c r="Q217" s="211">
        <f t="shared" si="91"/>
        <v>430</v>
      </c>
      <c r="R217" s="196">
        <f t="shared" si="92"/>
        <v>1.849</v>
      </c>
      <c r="T217" s="269">
        <f t="shared" si="93"/>
        <v>6.1377270540862341</v>
      </c>
      <c r="U217" s="195" t="s">
        <v>195</v>
      </c>
      <c r="V217" s="272"/>
      <c r="W217" s="189"/>
      <c r="X217" s="211">
        <f t="shared" si="94"/>
        <v>430</v>
      </c>
      <c r="Y217" s="196">
        <f t="shared" si="95"/>
        <v>1.849</v>
      </c>
      <c r="AA217" s="269">
        <f t="shared" si="96"/>
        <v>6.0935697700451357</v>
      </c>
      <c r="AB217" s="195" t="s">
        <v>195</v>
      </c>
      <c r="AC217" s="272"/>
      <c r="AD217" s="189"/>
      <c r="AE217" s="211">
        <f t="shared" si="97"/>
        <v>430</v>
      </c>
      <c r="AF217" s="196">
        <f t="shared" si="98"/>
        <v>1.849</v>
      </c>
      <c r="AH217" s="269">
        <f t="shared" si="99"/>
        <v>6.0473721790462776</v>
      </c>
      <c r="AI217" s="195" t="s">
        <v>195</v>
      </c>
      <c r="AJ217" s="272"/>
      <c r="AK217" s="189"/>
      <c r="AL217" s="211">
        <f t="shared" si="100"/>
        <v>430</v>
      </c>
      <c r="AM217" s="196">
        <f t="shared" si="101"/>
        <v>1.849</v>
      </c>
      <c r="AO217" s="269">
        <f t="shared" si="102"/>
        <v>5.9989365619466826</v>
      </c>
      <c r="AP217" s="195" t="s">
        <v>195</v>
      </c>
      <c r="AQ217" s="272"/>
      <c r="AR217" s="189"/>
      <c r="AS217" s="211">
        <f t="shared" si="103"/>
        <v>430</v>
      </c>
      <c r="AT217" s="196">
        <f t="shared" si="104"/>
        <v>1.849</v>
      </c>
      <c r="AV217" s="269">
        <f t="shared" si="105"/>
        <v>5.9480349891806457</v>
      </c>
      <c r="AW217" s="195" t="s">
        <v>195</v>
      </c>
      <c r="AX217" s="272"/>
      <c r="AY217" s="189"/>
      <c r="AZ217" s="211">
        <f t="shared" si="106"/>
        <v>430</v>
      </c>
      <c r="BA217" s="196">
        <f t="shared" si="107"/>
        <v>1.849</v>
      </c>
      <c r="BC217" s="269">
        <f t="shared" si="108"/>
        <v>5.8944028342648505</v>
      </c>
      <c r="BD217" s="195" t="s">
        <v>195</v>
      </c>
      <c r="BE217" s="272"/>
      <c r="BF217" s="189"/>
      <c r="BG217" s="211">
        <f t="shared" si="109"/>
        <v>430</v>
      </c>
      <c r="BH217" s="196">
        <f t="shared" si="110"/>
        <v>1.849</v>
      </c>
      <c r="BJ217" s="269">
        <f t="shared" si="111"/>
        <v>5.8377304471659395</v>
      </c>
      <c r="BK217" s="195" t="s">
        <v>195</v>
      </c>
      <c r="BL217" s="272"/>
      <c r="BM217" s="189"/>
      <c r="BN217" s="211">
        <f t="shared" si="112"/>
        <v>430</v>
      </c>
      <c r="BO217" s="196">
        <f t="shared" si="113"/>
        <v>1.849</v>
      </c>
      <c r="BQ217" s="269">
        <f t="shared" si="114"/>
        <v>5.7776523232226564</v>
      </c>
      <c r="BR217" s="195" t="s">
        <v>195</v>
      </c>
      <c r="BS217" s="272"/>
      <c r="BT217" s="189"/>
      <c r="BU217" s="211">
        <f t="shared" si="115"/>
        <v>430</v>
      </c>
      <c r="BV217" s="196">
        <f t="shared" si="116"/>
        <v>1.849</v>
      </c>
      <c r="BX217" s="269">
        <f t="shared" si="117"/>
        <v>5.7137328055093688</v>
      </c>
      <c r="BY217" s="195" t="s">
        <v>195</v>
      </c>
      <c r="BZ217" s="272"/>
      <c r="CA217" s="189"/>
      <c r="CB217" s="211">
        <f t="shared" si="118"/>
        <v>430</v>
      </c>
      <c r="CC217" s="196">
        <f t="shared" si="119"/>
        <v>1.849</v>
      </c>
      <c r="CE217" s="269">
        <f t="shared" si="120"/>
        <v>5.6454468976432377</v>
      </c>
      <c r="CF217" s="195" t="s">
        <v>195</v>
      </c>
      <c r="CG217" s="272"/>
      <c r="CH217" s="189"/>
      <c r="CI217" s="211">
        <f t="shared" si="121"/>
        <v>430</v>
      </c>
      <c r="CJ217" s="196">
        <f t="shared" si="122"/>
        <v>1.849</v>
      </c>
      <c r="CL217" s="269">
        <f t="shared" si="123"/>
        <v>5.5721540321777647</v>
      </c>
      <c r="CM217" s="195" t="s">
        <v>195</v>
      </c>
      <c r="CN217" s="272"/>
      <c r="CO217" s="189"/>
      <c r="CP217" s="211">
        <f t="shared" si="124"/>
        <v>430</v>
      </c>
      <c r="CQ217" s="196">
        <f t="shared" si="125"/>
        <v>1.849</v>
      </c>
      <c r="CS217" s="269">
        <f t="shared" si="126"/>
        <v>5.4930614433405482</v>
      </c>
      <c r="CT217" s="195" t="s">
        <v>195</v>
      </c>
      <c r="CU217" s="272"/>
      <c r="CV217" s="189"/>
      <c r="CW217" s="211">
        <f t="shared" si="127"/>
        <v>429</v>
      </c>
      <c r="CX217" s="196">
        <f t="shared" si="128"/>
        <v>1.9359999999999999</v>
      </c>
      <c r="CZ217" s="269">
        <f t="shared" si="129"/>
        <v>5.4071717714601188</v>
      </c>
      <c r="DA217" s="195" t="s">
        <v>195</v>
      </c>
      <c r="DB217" s="272"/>
      <c r="DC217" s="189"/>
      <c r="DD217" s="211">
        <f t="shared" si="130"/>
        <v>429</v>
      </c>
      <c r="DE217" s="196">
        <f t="shared" si="131"/>
        <v>1.9359999999999999</v>
      </c>
    </row>
    <row r="218" spans="1:109" ht="15" customHeight="1">
      <c r="A218" s="186">
        <f t="shared" si="84"/>
        <v>2006</v>
      </c>
      <c r="B218" s="187">
        <f t="shared" si="84"/>
        <v>443</v>
      </c>
      <c r="C218" s="268">
        <f t="shared" si="85"/>
        <v>6.0935697700451357</v>
      </c>
      <c r="D218" s="188">
        <f t="shared" si="132"/>
        <v>4</v>
      </c>
      <c r="E218" s="271">
        <f t="shared" si="86"/>
        <v>1.3862943611198906</v>
      </c>
      <c r="I218" s="196">
        <f t="shared" si="87"/>
        <v>429</v>
      </c>
      <c r="J218" s="197">
        <f t="shared" si="88"/>
        <v>3.1602708803611739</v>
      </c>
      <c r="K218" s="196">
        <f t="shared" si="89"/>
        <v>0.19600000000000001</v>
      </c>
      <c r="M218" s="269">
        <f t="shared" si="90"/>
        <v>6.0935697700451357</v>
      </c>
      <c r="Q218" s="211">
        <f t="shared" si="91"/>
        <v>429</v>
      </c>
      <c r="R218" s="196">
        <f t="shared" si="92"/>
        <v>0.19600000000000001</v>
      </c>
      <c r="T218" s="269">
        <f t="shared" si="93"/>
        <v>6.0707377280024897</v>
      </c>
      <c r="X218" s="211">
        <f t="shared" si="94"/>
        <v>429</v>
      </c>
      <c r="Y218" s="196">
        <f t="shared" si="95"/>
        <v>0.19600000000000001</v>
      </c>
      <c r="AA218" s="269">
        <f t="shared" si="96"/>
        <v>6.0234475929610332</v>
      </c>
      <c r="AE218" s="211">
        <f t="shared" si="97"/>
        <v>429</v>
      </c>
      <c r="AF218" s="196">
        <f t="shared" si="98"/>
        <v>0.19600000000000001</v>
      </c>
      <c r="AH218" s="269">
        <f t="shared" si="99"/>
        <v>5.9738096118692612</v>
      </c>
      <c r="AL218" s="211">
        <f t="shared" si="100"/>
        <v>429</v>
      </c>
      <c r="AM218" s="196">
        <f t="shared" si="101"/>
        <v>0.19600000000000001</v>
      </c>
      <c r="AO218" s="269">
        <f t="shared" si="102"/>
        <v>5.9215784196438159</v>
      </c>
      <c r="AS218" s="211">
        <f t="shared" si="103"/>
        <v>429</v>
      </c>
      <c r="AT218" s="196">
        <f t="shared" si="104"/>
        <v>0.19600000000000001</v>
      </c>
      <c r="AV218" s="269">
        <f t="shared" si="105"/>
        <v>5.8664680569332965</v>
      </c>
      <c r="AZ218" s="211">
        <f t="shared" si="106"/>
        <v>429</v>
      </c>
      <c r="BA218" s="196">
        <f t="shared" si="107"/>
        <v>0.19600000000000001</v>
      </c>
      <c r="BC218" s="269">
        <f t="shared" si="108"/>
        <v>5.8081424899804439</v>
      </c>
      <c r="BG218" s="211">
        <f t="shared" si="109"/>
        <v>429</v>
      </c>
      <c r="BH218" s="196">
        <f t="shared" si="110"/>
        <v>0.19600000000000001</v>
      </c>
      <c r="BJ218" s="269">
        <f t="shared" si="111"/>
        <v>5.7462031905401529</v>
      </c>
      <c r="BN218" s="211">
        <f t="shared" si="112"/>
        <v>429</v>
      </c>
      <c r="BO218" s="196">
        <f t="shared" si="113"/>
        <v>0.19600000000000001</v>
      </c>
      <c r="BQ218" s="269">
        <f t="shared" si="114"/>
        <v>5.6801726090170677</v>
      </c>
      <c r="BU218" s="211">
        <f t="shared" si="115"/>
        <v>429</v>
      </c>
      <c r="BV218" s="196">
        <f t="shared" si="116"/>
        <v>0.19600000000000001</v>
      </c>
      <c r="BX218" s="269">
        <f t="shared" si="117"/>
        <v>5.6094717951849598</v>
      </c>
      <c r="CB218" s="211">
        <f t="shared" si="118"/>
        <v>429</v>
      </c>
      <c r="CC218" s="196">
        <f t="shared" si="119"/>
        <v>0.19600000000000001</v>
      </c>
      <c r="CE218" s="269">
        <f t="shared" si="120"/>
        <v>5.5333894887275203</v>
      </c>
      <c r="CI218" s="211">
        <f t="shared" si="121"/>
        <v>428</v>
      </c>
      <c r="CJ218" s="196">
        <f t="shared" si="122"/>
        <v>0.22500000000000001</v>
      </c>
      <c r="CL218" s="269">
        <f t="shared" si="123"/>
        <v>5.4510384535657002</v>
      </c>
      <c r="CP218" s="211">
        <f t="shared" si="124"/>
        <v>428</v>
      </c>
      <c r="CQ218" s="196">
        <f t="shared" si="125"/>
        <v>0.22500000000000001</v>
      </c>
      <c r="CS218" s="269">
        <f t="shared" si="126"/>
        <v>5.3612921657094255</v>
      </c>
      <c r="CW218" s="211">
        <f t="shared" si="127"/>
        <v>428</v>
      </c>
      <c r="CX218" s="196">
        <f t="shared" si="128"/>
        <v>0.22500000000000001</v>
      </c>
      <c r="CZ218" s="269">
        <f t="shared" si="129"/>
        <v>5.2626901889048856</v>
      </c>
      <c r="DD218" s="211">
        <f t="shared" si="130"/>
        <v>428</v>
      </c>
      <c r="DE218" s="196">
        <f t="shared" si="131"/>
        <v>0.22500000000000001</v>
      </c>
    </row>
    <row r="219" spans="1:109" ht="15" customHeight="1">
      <c r="A219" s="186">
        <f t="shared" si="84"/>
        <v>2007</v>
      </c>
      <c r="B219" s="187">
        <f t="shared" si="84"/>
        <v>441</v>
      </c>
      <c r="C219" s="268">
        <f t="shared" si="85"/>
        <v>6.089044875446846</v>
      </c>
      <c r="D219" s="188">
        <f t="shared" si="132"/>
        <v>5</v>
      </c>
      <c r="E219" s="271">
        <f t="shared" si="86"/>
        <v>1.6094379124341003</v>
      </c>
      <c r="F219" s="273" t="s">
        <v>157</v>
      </c>
      <c r="G219" s="274">
        <v>0</v>
      </c>
      <c r="H219" s="189"/>
      <c r="I219" s="196">
        <f t="shared" si="87"/>
        <v>429</v>
      </c>
      <c r="J219" s="197">
        <f t="shared" si="88"/>
        <v>2.7210884353741496</v>
      </c>
      <c r="K219" s="196">
        <f t="shared" si="89"/>
        <v>0.14399999999999999</v>
      </c>
      <c r="M219" s="269">
        <f t="shared" si="90"/>
        <v>6.089044875446846</v>
      </c>
      <c r="N219" s="273" t="s">
        <v>157</v>
      </c>
      <c r="O219" s="274">
        <v>0</v>
      </c>
      <c r="P219" s="189"/>
      <c r="Q219" s="211">
        <f t="shared" si="91"/>
        <v>429</v>
      </c>
      <c r="R219" s="196">
        <f t="shared" si="92"/>
        <v>0.14399999999999999</v>
      </c>
      <c r="T219" s="269">
        <f t="shared" si="93"/>
        <v>6.0661080901037474</v>
      </c>
      <c r="U219" s="273" t="s">
        <v>157</v>
      </c>
      <c r="V219" s="274">
        <f>10^U241</f>
        <v>10</v>
      </c>
      <c r="W219" s="189"/>
      <c r="X219" s="211">
        <f t="shared" si="94"/>
        <v>429</v>
      </c>
      <c r="Y219" s="196">
        <f t="shared" si="95"/>
        <v>0.14399999999999999</v>
      </c>
      <c r="AA219" s="269">
        <f t="shared" si="96"/>
        <v>6.0185932144962342</v>
      </c>
      <c r="AB219" s="273" t="s">
        <v>157</v>
      </c>
      <c r="AC219" s="274">
        <f>V219+AB242</f>
        <v>30</v>
      </c>
      <c r="AD219" s="189"/>
      <c r="AE219" s="211">
        <f t="shared" si="97"/>
        <v>428</v>
      </c>
      <c r="AF219" s="196">
        <f t="shared" si="98"/>
        <v>0.16900000000000001</v>
      </c>
      <c r="AH219" s="269">
        <f t="shared" si="99"/>
        <v>5.9687075599853658</v>
      </c>
      <c r="AI219" s="273" t="s">
        <v>157</v>
      </c>
      <c r="AJ219" s="274">
        <f>AC219+AI242</f>
        <v>50</v>
      </c>
      <c r="AK219" s="189"/>
      <c r="AL219" s="211">
        <f t="shared" si="100"/>
        <v>428</v>
      </c>
      <c r="AM219" s="196">
        <f t="shared" si="101"/>
        <v>0.16900000000000001</v>
      </c>
      <c r="AO219" s="269">
        <f t="shared" si="102"/>
        <v>5.916202062607435</v>
      </c>
      <c r="AP219" s="273" t="s">
        <v>157</v>
      </c>
      <c r="AQ219" s="274">
        <f>AJ219+AP242</f>
        <v>70</v>
      </c>
      <c r="AR219" s="189"/>
      <c r="AS219" s="211">
        <f t="shared" si="103"/>
        <v>428</v>
      </c>
      <c r="AT219" s="196">
        <f t="shared" si="104"/>
        <v>0.16900000000000001</v>
      </c>
      <c r="AV219" s="269">
        <f t="shared" si="105"/>
        <v>5.8607862234658654</v>
      </c>
      <c r="AW219" s="273" t="s">
        <v>157</v>
      </c>
      <c r="AX219" s="274">
        <f>AQ219+AW242</f>
        <v>90</v>
      </c>
      <c r="AY219" s="189"/>
      <c r="AZ219" s="211">
        <f t="shared" si="106"/>
        <v>428</v>
      </c>
      <c r="BA219" s="196">
        <f t="shared" si="107"/>
        <v>0.16900000000000001</v>
      </c>
      <c r="BC219" s="269">
        <f t="shared" si="108"/>
        <v>5.8021183753770629</v>
      </c>
      <c r="BD219" s="273" t="s">
        <v>157</v>
      </c>
      <c r="BE219" s="274">
        <f>AX219+BD242</f>
        <v>110</v>
      </c>
      <c r="BF219" s="189"/>
      <c r="BG219" s="211">
        <f t="shared" si="109"/>
        <v>428</v>
      </c>
      <c r="BH219" s="196">
        <f t="shared" si="110"/>
        <v>0.16900000000000001</v>
      </c>
      <c r="BJ219" s="269">
        <f t="shared" si="111"/>
        <v>5.7397929121792339</v>
      </c>
      <c r="BK219" s="273" t="s">
        <v>157</v>
      </c>
      <c r="BL219" s="274">
        <f>BE219+BK242</f>
        <v>130</v>
      </c>
      <c r="BM219" s="189"/>
      <c r="BN219" s="211">
        <f t="shared" si="112"/>
        <v>428</v>
      </c>
      <c r="BO219" s="196">
        <f t="shared" si="113"/>
        <v>0.16900000000000001</v>
      </c>
      <c r="BQ219" s="269">
        <f t="shared" si="114"/>
        <v>5.6733232671714928</v>
      </c>
      <c r="BR219" s="273" t="s">
        <v>157</v>
      </c>
      <c r="BS219" s="274">
        <f>BL219+BR242</f>
        <v>150</v>
      </c>
      <c r="BT219" s="189"/>
      <c r="BU219" s="211">
        <f t="shared" si="115"/>
        <v>428</v>
      </c>
      <c r="BV219" s="196">
        <f t="shared" si="116"/>
        <v>0.16900000000000001</v>
      </c>
      <c r="BX219" s="269">
        <f t="shared" si="117"/>
        <v>5.602118820879701</v>
      </c>
      <c r="BY219" s="273" t="s">
        <v>157</v>
      </c>
      <c r="BZ219" s="274">
        <f>BS219+BY242</f>
        <v>170</v>
      </c>
      <c r="CA219" s="189"/>
      <c r="CB219" s="211">
        <f t="shared" si="118"/>
        <v>428</v>
      </c>
      <c r="CC219" s="196">
        <f t="shared" si="119"/>
        <v>0.16900000000000001</v>
      </c>
      <c r="CE219" s="269">
        <f t="shared" si="120"/>
        <v>5.5254529391317835</v>
      </c>
      <c r="CF219" s="273" t="s">
        <v>157</v>
      </c>
      <c r="CG219" s="274">
        <f>BZ219+CF242</f>
        <v>190</v>
      </c>
      <c r="CH219" s="189"/>
      <c r="CI219" s="211">
        <f t="shared" si="121"/>
        <v>428</v>
      </c>
      <c r="CJ219" s="196">
        <f t="shared" si="122"/>
        <v>0.16900000000000001</v>
      </c>
      <c r="CL219" s="269">
        <f t="shared" si="123"/>
        <v>5.4424177105217932</v>
      </c>
      <c r="CM219" s="273" t="s">
        <v>157</v>
      </c>
      <c r="CN219" s="274">
        <f>CG219+CM242</f>
        <v>210</v>
      </c>
      <c r="CO219" s="189"/>
      <c r="CP219" s="211">
        <f t="shared" si="124"/>
        <v>427</v>
      </c>
      <c r="CQ219" s="196">
        <f t="shared" si="125"/>
        <v>0.19600000000000001</v>
      </c>
      <c r="CS219" s="269">
        <f t="shared" si="126"/>
        <v>5.3518581334760666</v>
      </c>
      <c r="CT219" s="273" t="s">
        <v>157</v>
      </c>
      <c r="CU219" s="274">
        <f>CN219+CT242</f>
        <v>230</v>
      </c>
      <c r="CV219" s="189"/>
      <c r="CW219" s="211">
        <f t="shared" si="127"/>
        <v>427</v>
      </c>
      <c r="CX219" s="196">
        <f t="shared" si="128"/>
        <v>0.19600000000000001</v>
      </c>
      <c r="CZ219" s="269">
        <f t="shared" si="129"/>
        <v>5.2522734280466299</v>
      </c>
      <c r="DA219" s="273" t="s">
        <v>157</v>
      </c>
      <c r="DB219" s="274">
        <f>CU219+DA242</f>
        <v>250</v>
      </c>
      <c r="DC219" s="189"/>
      <c r="DD219" s="211">
        <f t="shared" si="130"/>
        <v>427</v>
      </c>
      <c r="DE219" s="196">
        <f t="shared" si="131"/>
        <v>0.19600000000000001</v>
      </c>
    </row>
    <row r="220" spans="1:109" ht="15" customHeight="1">
      <c r="A220" s="186">
        <f t="shared" si="84"/>
        <v>2008</v>
      </c>
      <c r="B220" s="187">
        <f t="shared" si="84"/>
        <v>444</v>
      </c>
      <c r="C220" s="268">
        <f t="shared" si="85"/>
        <v>6.0958245624322247</v>
      </c>
      <c r="D220" s="188">
        <f t="shared" si="132"/>
        <v>6</v>
      </c>
      <c r="E220" s="271">
        <f t="shared" si="86"/>
        <v>1.791759469228055</v>
      </c>
      <c r="F220" s="273" t="s">
        <v>140</v>
      </c>
      <c r="G220" s="234">
        <f>INDEX(LINEST(C215:C225,E215:E225),1)</f>
        <v>-8.7610174944406163E-3</v>
      </c>
      <c r="H220" s="189"/>
      <c r="I220" s="196">
        <f t="shared" si="87"/>
        <v>428</v>
      </c>
      <c r="J220" s="197">
        <f t="shared" si="88"/>
        <v>3.6036036036036037</v>
      </c>
      <c r="K220" s="196">
        <f t="shared" si="89"/>
        <v>0.25600000000000001</v>
      </c>
      <c r="M220" s="269">
        <f t="shared" si="90"/>
        <v>6.0958245624322247</v>
      </c>
      <c r="N220" s="273" t="s">
        <v>140</v>
      </c>
      <c r="O220" s="234">
        <f>INDEX(LINEST(M215:M225,$E215:$E225),1)</f>
        <v>-8.7610174944406163E-3</v>
      </c>
      <c r="P220" s="189"/>
      <c r="Q220" s="211">
        <f t="shared" si="91"/>
        <v>428</v>
      </c>
      <c r="R220" s="196">
        <f t="shared" si="92"/>
        <v>0.25600000000000001</v>
      </c>
      <c r="T220" s="269">
        <f t="shared" si="93"/>
        <v>6.0730445341004051</v>
      </c>
      <c r="U220" s="273" t="s">
        <v>140</v>
      </c>
      <c r="V220" s="234">
        <f>INDEX(LINEST(T215:T225,$E215:$E225),1)</f>
        <v>-9.001522201576611E-3</v>
      </c>
      <c r="W220" s="189"/>
      <c r="X220" s="211">
        <f t="shared" si="94"/>
        <v>428</v>
      </c>
      <c r="Y220" s="196">
        <f t="shared" si="95"/>
        <v>0.25600000000000001</v>
      </c>
      <c r="AA220" s="269">
        <f t="shared" si="96"/>
        <v>6.0258659738253142</v>
      </c>
      <c r="AB220" s="273" t="s">
        <v>140</v>
      </c>
      <c r="AC220" s="234">
        <f>INDEX(LINEST(AA215:AA225,$E215:$E225),1)</f>
        <v>-9.5244546351394167E-3</v>
      </c>
      <c r="AD220" s="189"/>
      <c r="AE220" s="211">
        <f t="shared" si="97"/>
        <v>428</v>
      </c>
      <c r="AF220" s="196">
        <f t="shared" si="98"/>
        <v>0.25600000000000001</v>
      </c>
      <c r="AH220" s="269">
        <f t="shared" si="99"/>
        <v>5.9763509092979339</v>
      </c>
      <c r="AI220" s="273" t="s">
        <v>140</v>
      </c>
      <c r="AJ220" s="234">
        <f>INDEX(LINEST(AH215:AH225,$E215:$E225),1)</f>
        <v>-1.0111905566224367E-2</v>
      </c>
      <c r="AK220" s="189"/>
      <c r="AL220" s="211">
        <f t="shared" si="100"/>
        <v>428</v>
      </c>
      <c r="AM220" s="196">
        <f t="shared" si="101"/>
        <v>0.25600000000000001</v>
      </c>
      <c r="AO220" s="269">
        <f t="shared" si="102"/>
        <v>5.9242557974145322</v>
      </c>
      <c r="AP220" s="273" t="s">
        <v>140</v>
      </c>
      <c r="AQ220" s="234">
        <f>INDEX(LINEST(AO215:AO225,$E215:$E225),1)</f>
        <v>-1.0776601218980129E-2</v>
      </c>
      <c r="AR220" s="189"/>
      <c r="AS220" s="211">
        <f t="shared" si="103"/>
        <v>428</v>
      </c>
      <c r="AT220" s="196">
        <f t="shared" si="104"/>
        <v>0.25600000000000001</v>
      </c>
      <c r="AV220" s="269">
        <f t="shared" si="105"/>
        <v>5.8692969131337742</v>
      </c>
      <c r="AW220" s="273" t="s">
        <v>140</v>
      </c>
      <c r="AX220" s="234">
        <f>INDEX(LINEST(AV215:AV225,$E215:$E225),1)</f>
        <v>-1.1534850769714488E-2</v>
      </c>
      <c r="AY220" s="189"/>
      <c r="AZ220" s="211">
        <f t="shared" si="106"/>
        <v>428</v>
      </c>
      <c r="BA220" s="196">
        <f t="shared" si="107"/>
        <v>0.25600000000000001</v>
      </c>
      <c r="BC220" s="269">
        <f t="shared" si="108"/>
        <v>5.8111409929767008</v>
      </c>
      <c r="BD220" s="273" t="s">
        <v>140</v>
      </c>
      <c r="BE220" s="234">
        <f>INDEX(LINEST(BC215:BC225,$E215:$E225),1)</f>
        <v>-1.2407903210635783E-2</v>
      </c>
      <c r="BF220" s="189"/>
      <c r="BG220" s="211">
        <f t="shared" si="109"/>
        <v>427</v>
      </c>
      <c r="BH220" s="196">
        <f t="shared" si="110"/>
        <v>0.28899999999999998</v>
      </c>
      <c r="BJ220" s="269">
        <f t="shared" si="111"/>
        <v>5.7493929859082531</v>
      </c>
      <c r="BK220" s="273" t="s">
        <v>140</v>
      </c>
      <c r="BL220" s="234">
        <f>INDEX(LINEST(BJ215:BJ225,$E215:$E225),1)</f>
        <v>-1.3423971860776904E-2</v>
      </c>
      <c r="BM220" s="189"/>
      <c r="BN220" s="211">
        <f t="shared" si="112"/>
        <v>427</v>
      </c>
      <c r="BO220" s="196">
        <f t="shared" si="113"/>
        <v>0.28899999999999998</v>
      </c>
      <c r="BQ220" s="269">
        <f t="shared" si="114"/>
        <v>5.6835797673386814</v>
      </c>
      <c r="BR220" s="273" t="s">
        <v>140</v>
      </c>
      <c r="BS220" s="234">
        <f>INDEX(LINEST(BQ215:BQ225,$E215:$E225),1)</f>
        <v>-1.4621344618023724E-2</v>
      </c>
      <c r="BT220" s="189"/>
      <c r="BU220" s="211">
        <f t="shared" si="115"/>
        <v>427</v>
      </c>
      <c r="BV220" s="196">
        <f t="shared" si="116"/>
        <v>0.28899999999999998</v>
      </c>
      <c r="BX220" s="269">
        <f t="shared" si="117"/>
        <v>5.6131281063880705</v>
      </c>
      <c r="BY220" s="273" t="s">
        <v>140</v>
      </c>
      <c r="BZ220" s="234">
        <f>INDEX(LINEST(BX215:BX225,$E215:$E225),1)</f>
        <v>-1.6053327426035487E-2</v>
      </c>
      <c r="CA220" s="189"/>
      <c r="CB220" s="211">
        <f t="shared" si="118"/>
        <v>427</v>
      </c>
      <c r="CC220" s="196">
        <f t="shared" si="119"/>
        <v>0.28899999999999998</v>
      </c>
      <c r="CE220" s="269">
        <f t="shared" si="120"/>
        <v>5.5373342670185366</v>
      </c>
      <c r="CF220" s="273" t="s">
        <v>140</v>
      </c>
      <c r="CG220" s="234">
        <f>INDEX(LINEST(CE215:CE225,$E215:$E225),1)</f>
        <v>-1.7796422776613773E-2</v>
      </c>
      <c r="CH220" s="189"/>
      <c r="CI220" s="211">
        <f t="shared" si="121"/>
        <v>427</v>
      </c>
      <c r="CJ220" s="196">
        <f t="shared" si="122"/>
        <v>0.28899999999999998</v>
      </c>
      <c r="CL220" s="269">
        <f t="shared" si="123"/>
        <v>5.4553211153577017</v>
      </c>
      <c r="CM220" s="273" t="s">
        <v>140</v>
      </c>
      <c r="CN220" s="234">
        <f>INDEX(LINEST(CL215:CL225,$E215:$E225),1)</f>
        <v>-1.996452657498789E-2</v>
      </c>
      <c r="CO220" s="189"/>
      <c r="CP220" s="211">
        <f t="shared" si="124"/>
        <v>427</v>
      </c>
      <c r="CQ220" s="196">
        <f t="shared" si="125"/>
        <v>0.28899999999999998</v>
      </c>
      <c r="CS220" s="269">
        <f t="shared" si="126"/>
        <v>5.3659760150218512</v>
      </c>
      <c r="CT220" s="273" t="s">
        <v>140</v>
      </c>
      <c r="CU220" s="234">
        <f>INDEX(LINEST(CS215:CS225,$E215:$E225),1)</f>
        <v>-2.2735067141654627E-2</v>
      </c>
      <c r="CV220" s="189"/>
      <c r="CW220" s="211">
        <f t="shared" si="127"/>
        <v>426</v>
      </c>
      <c r="CX220" s="196">
        <f t="shared" si="128"/>
        <v>0.32400000000000001</v>
      </c>
      <c r="CZ220" s="269">
        <f t="shared" si="129"/>
        <v>5.2678581590633282</v>
      </c>
      <c r="DA220" s="273" t="s">
        <v>140</v>
      </c>
      <c r="DB220" s="234">
        <f>INDEX(LINEST(CZ215:CZ225,$E215:$E225),1)</f>
        <v>-2.6400837769845715E-2</v>
      </c>
      <c r="DC220" s="189"/>
      <c r="DD220" s="211">
        <f t="shared" si="130"/>
        <v>426</v>
      </c>
      <c r="DE220" s="196">
        <f t="shared" si="131"/>
        <v>0.32400000000000001</v>
      </c>
    </row>
    <row r="221" spans="1:109" ht="15" customHeight="1">
      <c r="A221" s="186">
        <f t="shared" si="84"/>
        <v>2009</v>
      </c>
      <c r="B221" s="187">
        <f t="shared" si="84"/>
        <v>354</v>
      </c>
      <c r="C221" s="268">
        <f t="shared" si="85"/>
        <v>5.8692969131337742</v>
      </c>
      <c r="D221" s="188">
        <f t="shared" si="132"/>
        <v>7</v>
      </c>
      <c r="E221" s="271">
        <f t="shared" si="86"/>
        <v>1.9459101490553132</v>
      </c>
      <c r="F221" s="273" t="s">
        <v>135</v>
      </c>
      <c r="G221" s="234">
        <f>INDEX(LINEST(C215:C225,E215:E225),2)</f>
        <v>6.0745152285821336</v>
      </c>
      <c r="H221" s="275" t="s">
        <v>196</v>
      </c>
      <c r="I221" s="196">
        <f t="shared" si="87"/>
        <v>427</v>
      </c>
      <c r="J221" s="197">
        <f t="shared" si="88"/>
        <v>20.621468926553671</v>
      </c>
      <c r="K221" s="196">
        <f t="shared" si="89"/>
        <v>5.3289999999999997</v>
      </c>
      <c r="M221" s="269">
        <f t="shared" si="90"/>
        <v>5.8692969131337742</v>
      </c>
      <c r="N221" s="273" t="s">
        <v>135</v>
      </c>
      <c r="O221" s="234">
        <f>INDEX(LINEST(M215:M225,$E215:$E225),2)</f>
        <v>6.0745152285821336</v>
      </c>
      <c r="P221" s="275" t="s">
        <v>196</v>
      </c>
      <c r="Q221" s="211">
        <f t="shared" si="91"/>
        <v>427</v>
      </c>
      <c r="R221" s="196">
        <f t="shared" si="92"/>
        <v>5.3289999999999997</v>
      </c>
      <c r="T221" s="269">
        <f t="shared" si="93"/>
        <v>5.8406416573733981</v>
      </c>
      <c r="U221" s="273" t="s">
        <v>135</v>
      </c>
      <c r="V221" s="234">
        <f>INDEX(LINEST(T215:T225,$E215:$E225),2)</f>
        <v>6.051223367012164</v>
      </c>
      <c r="W221" s="275" t="s">
        <v>196</v>
      </c>
      <c r="X221" s="211">
        <f t="shared" si="94"/>
        <v>427</v>
      </c>
      <c r="Y221" s="196">
        <f t="shared" si="95"/>
        <v>5.3289999999999997</v>
      </c>
      <c r="AA221" s="269">
        <f t="shared" si="96"/>
        <v>5.780743515792329</v>
      </c>
      <c r="AB221" s="273" t="s">
        <v>135</v>
      </c>
      <c r="AC221" s="234">
        <f>INDEX(LINEST(AA215:AA225,$E215:$E225),2)</f>
        <v>6.0029439559542999</v>
      </c>
      <c r="AD221" s="275" t="s">
        <v>196</v>
      </c>
      <c r="AE221" s="211">
        <f t="shared" si="97"/>
        <v>427</v>
      </c>
      <c r="AF221" s="196">
        <f t="shared" si="98"/>
        <v>5.3289999999999997</v>
      </c>
      <c r="AH221" s="269">
        <f t="shared" si="99"/>
        <v>5.7170277014062219</v>
      </c>
      <c r="AI221" s="273" t="s">
        <v>135</v>
      </c>
      <c r="AJ221" s="234">
        <f>INDEX(LINEST(AH215:AH225,$E215:$E225),2)</f>
        <v>5.9522115703446392</v>
      </c>
      <c r="AK221" s="275" t="s">
        <v>196</v>
      </c>
      <c r="AL221" s="211">
        <f t="shared" si="100"/>
        <v>427</v>
      </c>
      <c r="AM221" s="196">
        <f t="shared" si="101"/>
        <v>5.3289999999999997</v>
      </c>
      <c r="AO221" s="269">
        <f t="shared" si="102"/>
        <v>5.6489742381612063</v>
      </c>
      <c r="AP221" s="273" t="s">
        <v>135</v>
      </c>
      <c r="AQ221" s="234">
        <f>INDEX(LINEST(AO215:AO225,$E215:$E225),2)</f>
        <v>5.8987632460379693</v>
      </c>
      <c r="AR221" s="275" t="s">
        <v>196</v>
      </c>
      <c r="AS221" s="211">
        <f t="shared" si="103"/>
        <v>427</v>
      </c>
      <c r="AT221" s="196">
        <f t="shared" si="104"/>
        <v>5.3289999999999997</v>
      </c>
      <c r="AV221" s="269">
        <f t="shared" si="105"/>
        <v>5.575949103146316</v>
      </c>
      <c r="AW221" s="273" t="s">
        <v>135</v>
      </c>
      <c r="AX221" s="234">
        <f>INDEX(LINEST(AV215:AV225,$E215:$E225),2)</f>
        <v>5.8422912914452132</v>
      </c>
      <c r="AY221" s="275" t="s">
        <v>196</v>
      </c>
      <c r="AZ221" s="211">
        <f t="shared" si="106"/>
        <v>427</v>
      </c>
      <c r="BA221" s="196">
        <f t="shared" si="107"/>
        <v>5.3289999999999997</v>
      </c>
      <c r="BC221" s="269">
        <f t="shared" si="108"/>
        <v>5.4971682252932021</v>
      </c>
      <c r="BD221" s="273" t="s">
        <v>135</v>
      </c>
      <c r="BE221" s="234">
        <f>INDEX(LINEST(BC215:BC225,$E215:$E225),2)</f>
        <v>5.7824325287884504</v>
      </c>
      <c r="BF221" s="275" t="s">
        <v>196</v>
      </c>
      <c r="BG221" s="211">
        <f t="shared" si="109"/>
        <v>427</v>
      </c>
      <c r="BH221" s="196">
        <f t="shared" si="110"/>
        <v>5.3289999999999997</v>
      </c>
      <c r="BJ221" s="269">
        <f t="shared" si="111"/>
        <v>5.4116460518550396</v>
      </c>
      <c r="BK221" s="273" t="s">
        <v>135</v>
      </c>
      <c r="BL221" s="234">
        <f>INDEX(LINEST(BJ215:BJ225,$E215:$E225),2)</f>
        <v>5.71875409487577</v>
      </c>
      <c r="BM221" s="275" t="s">
        <v>196</v>
      </c>
      <c r="BN221" s="211">
        <f t="shared" si="112"/>
        <v>427</v>
      </c>
      <c r="BO221" s="196">
        <f t="shared" si="113"/>
        <v>5.3289999999999997</v>
      </c>
      <c r="BQ221" s="269">
        <f t="shared" si="114"/>
        <v>5.3181199938442161</v>
      </c>
      <c r="BR221" s="273" t="s">
        <v>135</v>
      </c>
      <c r="BS221" s="234">
        <f>INDEX(LINEST(BQ215:BQ225,$E215:$E225),2)</f>
        <v>5.6507343937445178</v>
      </c>
      <c r="BT221" s="275" t="s">
        <v>196</v>
      </c>
      <c r="BU221" s="211">
        <f t="shared" si="115"/>
        <v>427</v>
      </c>
      <c r="BV221" s="196">
        <f t="shared" si="116"/>
        <v>5.3289999999999997</v>
      </c>
      <c r="BX221" s="269">
        <f t="shared" si="117"/>
        <v>5.2149357576089859</v>
      </c>
      <c r="BY221" s="273" t="s">
        <v>135</v>
      </c>
      <c r="BZ221" s="234">
        <f>INDEX(LINEST(BX215:BX225,$E215:$E225),2)</f>
        <v>5.5777370759514948</v>
      </c>
      <c r="CA221" s="275" t="s">
        <v>196</v>
      </c>
      <c r="CB221" s="211">
        <f t="shared" si="118"/>
        <v>426</v>
      </c>
      <c r="CC221" s="196">
        <f t="shared" si="119"/>
        <v>5.1840000000000002</v>
      </c>
      <c r="CE221" s="269">
        <f t="shared" si="120"/>
        <v>5.0998664278241987</v>
      </c>
      <c r="CF221" s="273" t="s">
        <v>135</v>
      </c>
      <c r="CG221" s="234">
        <f>INDEX(LINEST(CE215:CE225,$E215:$E225),2)</f>
        <v>5.4989747555615907</v>
      </c>
      <c r="CH221" s="275" t="s">
        <v>196</v>
      </c>
      <c r="CI221" s="211">
        <f t="shared" si="121"/>
        <v>426</v>
      </c>
      <c r="CJ221" s="196">
        <f t="shared" si="122"/>
        <v>5.1840000000000002</v>
      </c>
      <c r="CL221" s="269">
        <f t="shared" si="123"/>
        <v>4.9698132995760007</v>
      </c>
      <c r="CM221" s="273" t="s">
        <v>135</v>
      </c>
      <c r="CN221" s="234">
        <f>INDEX(LINEST(CL215:CL225,$E215:$E225),2)</f>
        <v>5.4134572351834374</v>
      </c>
      <c r="CO221" s="275" t="s">
        <v>196</v>
      </c>
      <c r="CP221" s="211">
        <f t="shared" si="124"/>
        <v>426</v>
      </c>
      <c r="CQ221" s="196">
        <f t="shared" si="125"/>
        <v>5.1840000000000002</v>
      </c>
      <c r="CS221" s="269">
        <f t="shared" si="126"/>
        <v>4.8202815656050371</v>
      </c>
      <c r="CT221" s="273" t="s">
        <v>135</v>
      </c>
      <c r="CU221" s="234">
        <f>INDEX(LINEST(CS215:CS225,$E215:$E225),2)</f>
        <v>5.3199156790992586</v>
      </c>
      <c r="CV221" s="275" t="s">
        <v>196</v>
      </c>
      <c r="CW221" s="211">
        <f t="shared" si="127"/>
        <v>426</v>
      </c>
      <c r="CX221" s="196">
        <f t="shared" si="128"/>
        <v>5.1840000000000002</v>
      </c>
      <c r="CZ221" s="269">
        <f t="shared" si="129"/>
        <v>4.6443908991413725</v>
      </c>
      <c r="DA221" s="273" t="s">
        <v>135</v>
      </c>
      <c r="DB221" s="234">
        <f>INDEX(LINEST(CZ215:CZ225,$E215:$E225),2)</f>
        <v>5.2166883120393734</v>
      </c>
      <c r="DC221" s="275" t="s">
        <v>196</v>
      </c>
      <c r="DD221" s="211">
        <f t="shared" si="130"/>
        <v>425</v>
      </c>
      <c r="DE221" s="196">
        <f t="shared" si="131"/>
        <v>5.0410000000000004</v>
      </c>
    </row>
    <row r="222" spans="1:109" ht="15" customHeight="1">
      <c r="A222" s="186">
        <f t="shared" si="84"/>
        <v>2010</v>
      </c>
      <c r="B222" s="187">
        <f t="shared" si="84"/>
        <v>424</v>
      </c>
      <c r="C222" s="268">
        <f t="shared" si="85"/>
        <v>6.0497334552319577</v>
      </c>
      <c r="D222" s="188">
        <f t="shared" si="132"/>
        <v>8</v>
      </c>
      <c r="E222" s="271">
        <f t="shared" si="86"/>
        <v>2.0794415416798357</v>
      </c>
      <c r="F222" s="273" t="s">
        <v>139</v>
      </c>
      <c r="G222" s="276">
        <f>EXP(G221)</f>
        <v>434.63875099371927</v>
      </c>
      <c r="I222" s="196">
        <f t="shared" si="87"/>
        <v>427</v>
      </c>
      <c r="J222" s="197">
        <f t="shared" si="88"/>
        <v>0.70754716981132082</v>
      </c>
      <c r="K222" s="196">
        <f t="shared" si="89"/>
        <v>8.9999999999999993E-3</v>
      </c>
      <c r="M222" s="269">
        <f t="shared" si="90"/>
        <v>6.0497334552319577</v>
      </c>
      <c r="N222" s="273" t="s">
        <v>139</v>
      </c>
      <c r="O222" s="276">
        <f>EXP(O221)</f>
        <v>434.63875099371927</v>
      </c>
      <c r="Q222" s="211">
        <f t="shared" si="91"/>
        <v>427</v>
      </c>
      <c r="R222" s="196">
        <f t="shared" si="92"/>
        <v>8.9999999999999993E-3</v>
      </c>
      <c r="T222" s="269">
        <f t="shared" si="93"/>
        <v>6.0258659738253142</v>
      </c>
      <c r="U222" s="273" t="s">
        <v>139</v>
      </c>
      <c r="V222" s="276">
        <f>EXP(V221)</f>
        <v>424.63219343408264</v>
      </c>
      <c r="X222" s="211">
        <f t="shared" si="94"/>
        <v>427</v>
      </c>
      <c r="Y222" s="196">
        <f t="shared" si="95"/>
        <v>8.9999999999999993E-3</v>
      </c>
      <c r="AA222" s="269">
        <f t="shared" si="96"/>
        <v>5.9763509092979339</v>
      </c>
      <c r="AB222" s="273" t="s">
        <v>197</v>
      </c>
      <c r="AC222" s="276">
        <f>EXP(AC221)</f>
        <v>404.61822004210921</v>
      </c>
      <c r="AE222" s="211">
        <f t="shared" si="97"/>
        <v>427</v>
      </c>
      <c r="AF222" s="196">
        <f t="shared" si="98"/>
        <v>8.9999999999999993E-3</v>
      </c>
      <c r="AH222" s="269">
        <f t="shared" si="99"/>
        <v>5.9242557974145322</v>
      </c>
      <c r="AI222" s="273" t="s">
        <v>139</v>
      </c>
      <c r="AJ222" s="276">
        <f>EXP(AJ221)</f>
        <v>384.60297573477044</v>
      </c>
      <c r="AL222" s="211">
        <f t="shared" si="100"/>
        <v>427</v>
      </c>
      <c r="AM222" s="196">
        <f t="shared" si="101"/>
        <v>8.9999999999999993E-3</v>
      </c>
      <c r="AO222" s="269">
        <f t="shared" si="102"/>
        <v>5.8692969131337742</v>
      </c>
      <c r="AP222" s="273" t="s">
        <v>139</v>
      </c>
      <c r="AQ222" s="276">
        <f>EXP(AQ221)</f>
        <v>364.58628538902349</v>
      </c>
      <c r="AS222" s="211">
        <f t="shared" si="103"/>
        <v>427</v>
      </c>
      <c r="AT222" s="196">
        <f t="shared" si="104"/>
        <v>8.9999999999999993E-3</v>
      </c>
      <c r="AV222" s="269">
        <f t="shared" si="105"/>
        <v>5.8111409929767008</v>
      </c>
      <c r="AW222" s="273" t="s">
        <v>139</v>
      </c>
      <c r="AX222" s="276">
        <f>EXP(AX221)</f>
        <v>344.56794244050985</v>
      </c>
      <c r="AZ222" s="211">
        <f t="shared" si="106"/>
        <v>426</v>
      </c>
      <c r="BA222" s="196">
        <f t="shared" si="107"/>
        <v>4.0000000000000001E-3</v>
      </c>
      <c r="BC222" s="269">
        <f t="shared" si="108"/>
        <v>5.7493929859082531</v>
      </c>
      <c r="BD222" s="273" t="s">
        <v>139</v>
      </c>
      <c r="BE222" s="276">
        <f>EXP(BE221)</f>
        <v>324.54770261895834</v>
      </c>
      <c r="BG222" s="211">
        <f t="shared" si="109"/>
        <v>426</v>
      </c>
      <c r="BH222" s="196">
        <f t="shared" si="110"/>
        <v>4.0000000000000001E-3</v>
      </c>
      <c r="BJ222" s="269">
        <f t="shared" si="111"/>
        <v>5.6835797673386814</v>
      </c>
      <c r="BK222" s="273" t="s">
        <v>139</v>
      </c>
      <c r="BL222" s="276">
        <f>EXP(BL221)</f>
        <v>304.52527690158621</v>
      </c>
      <c r="BN222" s="211">
        <f t="shared" si="112"/>
        <v>426</v>
      </c>
      <c r="BO222" s="196">
        <f t="shared" si="113"/>
        <v>4.0000000000000001E-3</v>
      </c>
      <c r="BQ222" s="269">
        <f t="shared" si="114"/>
        <v>5.6131281063880705</v>
      </c>
      <c r="BR222" s="273" t="s">
        <v>139</v>
      </c>
      <c r="BS222" s="276">
        <f>EXP(BS221)</f>
        <v>284.50032438086356</v>
      </c>
      <c r="BU222" s="211">
        <f t="shared" si="115"/>
        <v>426</v>
      </c>
      <c r="BV222" s="196">
        <f t="shared" si="116"/>
        <v>4.0000000000000001E-3</v>
      </c>
      <c r="BX222" s="269">
        <f t="shared" si="117"/>
        <v>5.5373342670185366</v>
      </c>
      <c r="BY222" s="273" t="s">
        <v>139</v>
      </c>
      <c r="BZ222" s="276">
        <f>EXP(BZ221)</f>
        <v>264.47244705594937</v>
      </c>
      <c r="CB222" s="211">
        <f t="shared" si="118"/>
        <v>426</v>
      </c>
      <c r="CC222" s="196">
        <f t="shared" si="119"/>
        <v>4.0000000000000001E-3</v>
      </c>
      <c r="CE222" s="269">
        <f t="shared" si="120"/>
        <v>5.4553211153577017</v>
      </c>
      <c r="CF222" s="273" t="s">
        <v>139</v>
      </c>
      <c r="CG222" s="276">
        <f>EXP(CG221)</f>
        <v>244.44119177865034</v>
      </c>
      <c r="CI222" s="211">
        <f t="shared" si="121"/>
        <v>426</v>
      </c>
      <c r="CJ222" s="196">
        <f t="shared" si="122"/>
        <v>4.0000000000000001E-3</v>
      </c>
      <c r="CL222" s="269">
        <f t="shared" si="123"/>
        <v>5.3659760150218512</v>
      </c>
      <c r="CM222" s="273" t="s">
        <v>139</v>
      </c>
      <c r="CN222" s="276">
        <f>EXP(CN221)</f>
        <v>224.40607269059848</v>
      </c>
      <c r="CP222" s="211">
        <f t="shared" si="124"/>
        <v>425</v>
      </c>
      <c r="CQ222" s="196">
        <f t="shared" si="125"/>
        <v>1E-3</v>
      </c>
      <c r="CS222" s="269">
        <f t="shared" si="126"/>
        <v>5.2678581590633282</v>
      </c>
      <c r="CT222" s="273" t="s">
        <v>139</v>
      </c>
      <c r="CU222" s="276">
        <f>EXP(CU221)</f>
        <v>204.36664888650708</v>
      </c>
      <c r="CW222" s="211">
        <f t="shared" si="127"/>
        <v>425</v>
      </c>
      <c r="CX222" s="196">
        <f t="shared" si="128"/>
        <v>1E-3</v>
      </c>
      <c r="CZ222" s="269">
        <f t="shared" si="129"/>
        <v>5.1590552992145291</v>
      </c>
      <c r="DA222" s="273" t="s">
        <v>198</v>
      </c>
      <c r="DB222" s="276">
        <f>EXP(DB221)</f>
        <v>184.32275275346552</v>
      </c>
      <c r="DD222" s="211">
        <f t="shared" si="130"/>
        <v>424</v>
      </c>
      <c r="DE222" s="196">
        <f t="shared" si="131"/>
        <v>0</v>
      </c>
    </row>
    <row r="223" spans="1:109" ht="15" customHeight="1">
      <c r="A223" s="186">
        <f t="shared" si="84"/>
        <v>2011</v>
      </c>
      <c r="B223" s="187">
        <f t="shared" si="84"/>
        <v>407</v>
      </c>
      <c r="C223" s="268">
        <f t="shared" si="85"/>
        <v>6.0088131854425946</v>
      </c>
      <c r="D223" s="188">
        <f t="shared" si="132"/>
        <v>9</v>
      </c>
      <c r="E223" s="271">
        <f t="shared" si="86"/>
        <v>2.1972245773362196</v>
      </c>
      <c r="H223" s="189"/>
      <c r="I223" s="196">
        <f t="shared" si="87"/>
        <v>426</v>
      </c>
      <c r="J223" s="197">
        <f t="shared" si="88"/>
        <v>4.6683046683046676</v>
      </c>
      <c r="K223" s="196">
        <f t="shared" si="89"/>
        <v>0.36099999999999999</v>
      </c>
      <c r="M223" s="269">
        <f t="shared" si="90"/>
        <v>6.0088131854425946</v>
      </c>
      <c r="P223" s="189"/>
      <c r="Q223" s="211">
        <f t="shared" si="91"/>
        <v>426</v>
      </c>
      <c r="R223" s="196">
        <f t="shared" si="92"/>
        <v>0.36099999999999999</v>
      </c>
      <c r="T223" s="269">
        <f t="shared" si="93"/>
        <v>5.9839362806871907</v>
      </c>
      <c r="W223" s="189"/>
      <c r="X223" s="211">
        <f t="shared" si="94"/>
        <v>426</v>
      </c>
      <c r="Y223" s="196">
        <f t="shared" si="95"/>
        <v>0.36099999999999999</v>
      </c>
      <c r="AA223" s="269">
        <f t="shared" si="96"/>
        <v>5.9322451874480109</v>
      </c>
      <c r="AD223" s="189"/>
      <c r="AE223" s="211">
        <f t="shared" si="97"/>
        <v>426</v>
      </c>
      <c r="AF223" s="196">
        <f t="shared" si="98"/>
        <v>0.36099999999999999</v>
      </c>
      <c r="AH223" s="269">
        <f t="shared" si="99"/>
        <v>5.8777357817796387</v>
      </c>
      <c r="AK223" s="189"/>
      <c r="AL223" s="211">
        <f t="shared" si="100"/>
        <v>426</v>
      </c>
      <c r="AM223" s="196">
        <f t="shared" si="101"/>
        <v>0.36099999999999999</v>
      </c>
      <c r="AO223" s="269">
        <f t="shared" si="102"/>
        <v>5.8200829303523616</v>
      </c>
      <c r="AR223" s="189"/>
      <c r="AS223" s="211">
        <f t="shared" si="103"/>
        <v>426</v>
      </c>
      <c r="AT223" s="196">
        <f t="shared" si="104"/>
        <v>0.36099999999999999</v>
      </c>
      <c r="AV223" s="269">
        <f t="shared" si="105"/>
        <v>5.7589017738772803</v>
      </c>
      <c r="AY223" s="189"/>
      <c r="AZ223" s="211">
        <f t="shared" si="106"/>
        <v>426</v>
      </c>
      <c r="BA223" s="196">
        <f t="shared" si="107"/>
        <v>0.36099999999999999</v>
      </c>
      <c r="BC223" s="269">
        <f t="shared" si="108"/>
        <v>5.6937321388026998</v>
      </c>
      <c r="BF223" s="189"/>
      <c r="BG223" s="211">
        <f t="shared" si="109"/>
        <v>426</v>
      </c>
      <c r="BH223" s="196">
        <f t="shared" si="110"/>
        <v>0.36099999999999999</v>
      </c>
      <c r="BJ223" s="269">
        <f t="shared" si="111"/>
        <v>5.6240175061873385</v>
      </c>
      <c r="BM223" s="189"/>
      <c r="BN223" s="211">
        <f t="shared" si="112"/>
        <v>426</v>
      </c>
      <c r="BO223" s="196">
        <f t="shared" si="113"/>
        <v>0.36099999999999999</v>
      </c>
      <c r="BQ223" s="269">
        <f t="shared" si="114"/>
        <v>5.5490760848952201</v>
      </c>
      <c r="BT223" s="189"/>
      <c r="BU223" s="211">
        <f t="shared" si="115"/>
        <v>426</v>
      </c>
      <c r="BV223" s="196">
        <f t="shared" si="116"/>
        <v>0.36099999999999999</v>
      </c>
      <c r="BX223" s="269">
        <f t="shared" si="117"/>
        <v>5.4680601411351315</v>
      </c>
      <c r="CA223" s="189"/>
      <c r="CB223" s="211">
        <f t="shared" si="118"/>
        <v>425</v>
      </c>
      <c r="CC223" s="196">
        <f t="shared" si="119"/>
        <v>0.32400000000000001</v>
      </c>
      <c r="CE223" s="269">
        <f t="shared" si="120"/>
        <v>5.3798973535404597</v>
      </c>
      <c r="CH223" s="189"/>
      <c r="CI223" s="211">
        <f t="shared" si="121"/>
        <v>425</v>
      </c>
      <c r="CJ223" s="196">
        <f t="shared" si="122"/>
        <v>0.32400000000000001</v>
      </c>
      <c r="CL223" s="269">
        <f t="shared" si="123"/>
        <v>5.2832037287379885</v>
      </c>
      <c r="CO223" s="189"/>
      <c r="CP223" s="211">
        <f t="shared" si="124"/>
        <v>425</v>
      </c>
      <c r="CQ223" s="196">
        <f t="shared" si="125"/>
        <v>0.32400000000000001</v>
      </c>
      <c r="CS223" s="269">
        <f t="shared" si="126"/>
        <v>5.1761497325738288</v>
      </c>
      <c r="CV223" s="189"/>
      <c r="CW223" s="211">
        <f t="shared" si="127"/>
        <v>424</v>
      </c>
      <c r="CX223" s="196">
        <f t="shared" si="128"/>
        <v>0.28899999999999998</v>
      </c>
      <c r="CZ223" s="269">
        <f t="shared" si="129"/>
        <v>5.0562458053483077</v>
      </c>
      <c r="DC223" s="189"/>
      <c r="DD223" s="211">
        <f t="shared" si="130"/>
        <v>424</v>
      </c>
      <c r="DE223" s="196">
        <f t="shared" si="131"/>
        <v>0.28899999999999998</v>
      </c>
    </row>
    <row r="224" spans="1:109" ht="15" customHeight="1">
      <c r="A224" s="186">
        <f t="shared" si="84"/>
        <v>2012</v>
      </c>
      <c r="B224" s="187">
        <f t="shared" si="84"/>
        <v>439</v>
      </c>
      <c r="C224" s="268">
        <f t="shared" si="85"/>
        <v>6.0844994130751715</v>
      </c>
      <c r="D224" s="188">
        <f t="shared" si="132"/>
        <v>10</v>
      </c>
      <c r="E224" s="271">
        <f t="shared" si="86"/>
        <v>2.3025850929940459</v>
      </c>
      <c r="I224" s="196">
        <f t="shared" si="87"/>
        <v>426</v>
      </c>
      <c r="J224" s="197">
        <f t="shared" si="88"/>
        <v>2.9612756264236904</v>
      </c>
      <c r="K224" s="196">
        <f t="shared" si="89"/>
        <v>0.16900000000000001</v>
      </c>
      <c r="M224" s="269">
        <f t="shared" si="90"/>
        <v>6.0844994130751715</v>
      </c>
      <c r="Q224" s="211">
        <f t="shared" si="91"/>
        <v>426</v>
      </c>
      <c r="R224" s="196">
        <f t="shared" si="92"/>
        <v>0.16900000000000001</v>
      </c>
      <c r="T224" s="269">
        <f t="shared" si="93"/>
        <v>6.061456918928017</v>
      </c>
      <c r="X224" s="211">
        <f t="shared" si="94"/>
        <v>426</v>
      </c>
      <c r="Y224" s="196">
        <f t="shared" si="95"/>
        <v>0.16900000000000001</v>
      </c>
      <c r="AA224" s="269">
        <f t="shared" si="96"/>
        <v>6.0137151560428022</v>
      </c>
      <c r="AE224" s="211">
        <f t="shared" si="97"/>
        <v>426</v>
      </c>
      <c r="AF224" s="196">
        <f t="shared" si="98"/>
        <v>0.16900000000000001</v>
      </c>
      <c r="AH224" s="269">
        <f t="shared" si="99"/>
        <v>5.9635793436184459</v>
      </c>
      <c r="AL224" s="211">
        <f t="shared" si="100"/>
        <v>426</v>
      </c>
      <c r="AM224" s="196">
        <f t="shared" si="101"/>
        <v>0.16900000000000001</v>
      </c>
      <c r="AO224" s="269">
        <f t="shared" si="102"/>
        <v>5.9107966440405271</v>
      </c>
      <c r="AS224" s="211">
        <f t="shared" si="103"/>
        <v>426</v>
      </c>
      <c r="AT224" s="196">
        <f t="shared" si="104"/>
        <v>0.16900000000000001</v>
      </c>
      <c r="AV224" s="269">
        <f t="shared" si="105"/>
        <v>5.855071922202427</v>
      </c>
      <c r="AZ224" s="211">
        <f t="shared" si="106"/>
        <v>426</v>
      </c>
      <c r="BA224" s="196">
        <f t="shared" si="107"/>
        <v>0.16900000000000001</v>
      </c>
      <c r="BC224" s="269">
        <f t="shared" si="108"/>
        <v>5.7960577507653719</v>
      </c>
      <c r="BG224" s="211">
        <f t="shared" si="109"/>
        <v>425</v>
      </c>
      <c r="BH224" s="196">
        <f t="shared" si="110"/>
        <v>0.19600000000000001</v>
      </c>
      <c r="BJ224" s="269">
        <f t="shared" si="111"/>
        <v>5.7333412768977459</v>
      </c>
      <c r="BN224" s="211">
        <f t="shared" si="112"/>
        <v>425</v>
      </c>
      <c r="BO224" s="196">
        <f t="shared" si="113"/>
        <v>0.19600000000000001</v>
      </c>
      <c r="BQ224" s="269">
        <f t="shared" si="114"/>
        <v>5.6664266881124323</v>
      </c>
      <c r="BU224" s="211">
        <f t="shared" si="115"/>
        <v>425</v>
      </c>
      <c r="BV224" s="196">
        <f t="shared" si="116"/>
        <v>0.19600000000000001</v>
      </c>
      <c r="BX224" s="269">
        <f t="shared" si="117"/>
        <v>5.5947113796018391</v>
      </c>
      <c r="CB224" s="211">
        <f t="shared" si="118"/>
        <v>425</v>
      </c>
      <c r="CC224" s="196">
        <f t="shared" si="119"/>
        <v>0.19600000000000001</v>
      </c>
      <c r="CE224" s="269">
        <f t="shared" si="120"/>
        <v>5.5174528964647074</v>
      </c>
      <c r="CI224" s="211">
        <f t="shared" si="121"/>
        <v>425</v>
      </c>
      <c r="CJ224" s="196">
        <f t="shared" si="122"/>
        <v>0.19600000000000001</v>
      </c>
      <c r="CL224" s="269">
        <f t="shared" si="123"/>
        <v>5.43372200355424</v>
      </c>
      <c r="CP224" s="211">
        <f t="shared" si="124"/>
        <v>424</v>
      </c>
      <c r="CQ224" s="196">
        <f t="shared" si="125"/>
        <v>0.22500000000000001</v>
      </c>
      <c r="CS224" s="269">
        <f t="shared" si="126"/>
        <v>5.3423342519648109</v>
      </c>
      <c r="CW224" s="211">
        <f t="shared" si="127"/>
        <v>424</v>
      </c>
      <c r="CX224" s="196">
        <f t="shared" si="128"/>
        <v>0.22500000000000001</v>
      </c>
      <c r="CZ224" s="269">
        <f t="shared" si="129"/>
        <v>5.2417470150596426</v>
      </c>
      <c r="DD224" s="211">
        <f t="shared" si="130"/>
        <v>423</v>
      </c>
      <c r="DE224" s="196">
        <f t="shared" si="131"/>
        <v>0.25600000000000001</v>
      </c>
    </row>
    <row r="225" spans="1:109" ht="15" customHeight="1">
      <c r="A225" s="186">
        <f t="shared" si="84"/>
        <v>2013</v>
      </c>
      <c r="B225" s="187">
        <f t="shared" si="84"/>
        <v>459</v>
      </c>
      <c r="C225" s="268">
        <f t="shared" si="85"/>
        <v>6.1290502100605453</v>
      </c>
      <c r="D225" s="188">
        <f t="shared" si="132"/>
        <v>11</v>
      </c>
      <c r="E225" s="271">
        <f t="shared" si="86"/>
        <v>2.3978952727983707</v>
      </c>
      <c r="F225" s="454" t="s">
        <v>199</v>
      </c>
      <c r="G225" s="458"/>
      <c r="H225" s="200">
        <f>I214</f>
        <v>1.0213659616535172E-2</v>
      </c>
      <c r="I225" s="196">
        <f t="shared" si="87"/>
        <v>426</v>
      </c>
      <c r="J225" s="197">
        <f t="shared" si="88"/>
        <v>7.18954248366013</v>
      </c>
      <c r="K225" s="196">
        <f t="shared" si="89"/>
        <v>1.089</v>
      </c>
      <c r="M225" s="269">
        <f t="shared" si="90"/>
        <v>6.1290502100605453</v>
      </c>
      <c r="Q225" s="211">
        <f t="shared" si="91"/>
        <v>426</v>
      </c>
      <c r="R225" s="196">
        <f t="shared" si="92"/>
        <v>1.089</v>
      </c>
      <c r="T225" s="269">
        <f t="shared" si="93"/>
        <v>6.1070228877422545</v>
      </c>
      <c r="X225" s="211">
        <f t="shared" si="94"/>
        <v>426</v>
      </c>
      <c r="Y225" s="196">
        <f t="shared" si="95"/>
        <v>1.089</v>
      </c>
      <c r="AA225" s="269">
        <f t="shared" si="96"/>
        <v>6.061456918928017</v>
      </c>
      <c r="AE225" s="211">
        <f t="shared" si="97"/>
        <v>425</v>
      </c>
      <c r="AF225" s="196">
        <f t="shared" si="98"/>
        <v>1.1559999999999999</v>
      </c>
      <c r="AH225" s="269">
        <f t="shared" si="99"/>
        <v>6.0137151560428022</v>
      </c>
      <c r="AL225" s="211">
        <f t="shared" si="100"/>
        <v>425</v>
      </c>
      <c r="AM225" s="196">
        <f t="shared" si="101"/>
        <v>1.1559999999999999</v>
      </c>
      <c r="AO225" s="269">
        <f t="shared" si="102"/>
        <v>5.9635793436184459</v>
      </c>
      <c r="AS225" s="211">
        <f t="shared" si="103"/>
        <v>425</v>
      </c>
      <c r="AT225" s="196">
        <f t="shared" si="104"/>
        <v>1.1559999999999999</v>
      </c>
      <c r="AV225" s="269">
        <f t="shared" si="105"/>
        <v>5.9107966440405271</v>
      </c>
      <c r="AZ225" s="211">
        <f t="shared" si="106"/>
        <v>425</v>
      </c>
      <c r="BA225" s="196">
        <f t="shared" si="107"/>
        <v>1.1559999999999999</v>
      </c>
      <c r="BC225" s="269">
        <f t="shared" si="108"/>
        <v>5.855071922202427</v>
      </c>
      <c r="BG225" s="211">
        <f t="shared" si="109"/>
        <v>425</v>
      </c>
      <c r="BH225" s="196">
        <f t="shared" si="110"/>
        <v>1.1559999999999999</v>
      </c>
      <c r="BJ225" s="269">
        <f t="shared" si="111"/>
        <v>5.7960577507653719</v>
      </c>
      <c r="BN225" s="211">
        <f t="shared" si="112"/>
        <v>425</v>
      </c>
      <c r="BO225" s="196">
        <f t="shared" si="113"/>
        <v>1.1559999999999999</v>
      </c>
      <c r="BQ225" s="269">
        <f t="shared" si="114"/>
        <v>5.7333412768977459</v>
      </c>
      <c r="BU225" s="211">
        <f t="shared" si="115"/>
        <v>425</v>
      </c>
      <c r="BV225" s="196">
        <f t="shared" si="116"/>
        <v>1.1559999999999999</v>
      </c>
      <c r="BX225" s="269">
        <f t="shared" si="117"/>
        <v>5.6664266881124323</v>
      </c>
      <c r="CB225" s="211">
        <f t="shared" si="118"/>
        <v>424</v>
      </c>
      <c r="CC225" s="196">
        <f t="shared" si="119"/>
        <v>1.2250000000000001</v>
      </c>
      <c r="CE225" s="269">
        <f t="shared" si="120"/>
        <v>5.5947113796018391</v>
      </c>
      <c r="CI225" s="211">
        <f t="shared" si="121"/>
        <v>424</v>
      </c>
      <c r="CJ225" s="196">
        <f t="shared" si="122"/>
        <v>1.2250000000000001</v>
      </c>
      <c r="CL225" s="269">
        <f t="shared" si="123"/>
        <v>5.5174528964647074</v>
      </c>
      <c r="CP225" s="211">
        <f t="shared" si="124"/>
        <v>424</v>
      </c>
      <c r="CQ225" s="196">
        <f t="shared" si="125"/>
        <v>1.2250000000000001</v>
      </c>
      <c r="CS225" s="269">
        <f t="shared" si="126"/>
        <v>5.43372200355424</v>
      </c>
      <c r="CW225" s="211">
        <f t="shared" si="127"/>
        <v>424</v>
      </c>
      <c r="CX225" s="196">
        <f t="shared" si="128"/>
        <v>1.2250000000000001</v>
      </c>
      <c r="CZ225" s="269">
        <f t="shared" si="129"/>
        <v>5.3423342519648109</v>
      </c>
      <c r="DD225" s="211">
        <f t="shared" si="130"/>
        <v>423</v>
      </c>
      <c r="DE225" s="196">
        <f t="shared" si="131"/>
        <v>1.296</v>
      </c>
    </row>
    <row r="226" spans="1:109" ht="15" customHeight="1">
      <c r="A226" s="186"/>
      <c r="B226" s="187"/>
      <c r="C226" s="268"/>
      <c r="D226" s="188"/>
      <c r="E226" s="271"/>
      <c r="F226" s="454" t="s">
        <v>109</v>
      </c>
      <c r="G226" s="458"/>
      <c r="H226" s="201">
        <f>SUM(K215:K237)</f>
        <v>9.740000000000002</v>
      </c>
      <c r="I226" s="196"/>
      <c r="J226" s="197"/>
      <c r="K226" s="196"/>
      <c r="M226" s="269"/>
      <c r="N226" s="189" t="s">
        <v>166</v>
      </c>
      <c r="O226" s="234">
        <f>Q214</f>
        <v>1.0213659616535172E-2</v>
      </c>
      <c r="Q226" s="211"/>
      <c r="R226" s="196"/>
      <c r="T226" s="269"/>
      <c r="U226" s="189" t="s">
        <v>166</v>
      </c>
      <c r="V226" s="234">
        <f>X214</f>
        <v>1.0213659616535172E-2</v>
      </c>
      <c r="X226" s="211"/>
      <c r="Y226" s="196"/>
      <c r="AA226" s="269"/>
      <c r="AB226" s="189" t="s">
        <v>166</v>
      </c>
      <c r="AC226" s="234">
        <f>AE214</f>
        <v>2.8593926960980825E-3</v>
      </c>
      <c r="AE226" s="211"/>
      <c r="AF226" s="196"/>
      <c r="AH226" s="269"/>
      <c r="AI226" s="189" t="s">
        <v>166</v>
      </c>
      <c r="AJ226" s="234">
        <f>AL214</f>
        <v>2.8593926960980825E-3</v>
      </c>
      <c r="AL226" s="211"/>
      <c r="AM226" s="196"/>
      <c r="AO226" s="269"/>
      <c r="AP226" s="189" t="s">
        <v>166</v>
      </c>
      <c r="AQ226" s="234">
        <f>AS214</f>
        <v>2.8593926960980825E-3</v>
      </c>
      <c r="AS226" s="211"/>
      <c r="AT226" s="196"/>
      <c r="AV226" s="269"/>
      <c r="AW226" s="189" t="s">
        <v>166</v>
      </c>
      <c r="AX226" s="234">
        <f>AZ214</f>
        <v>3.41120978622506E-3</v>
      </c>
      <c r="AZ226" s="211"/>
      <c r="BA226" s="196"/>
      <c r="BC226" s="269"/>
      <c r="BD226" s="189" t="s">
        <v>200</v>
      </c>
      <c r="BE226" s="234">
        <f>BG214</f>
        <v>1.0372350579367919E-3</v>
      </c>
      <c r="BG226" s="211"/>
      <c r="BH226" s="196"/>
      <c r="BJ226" s="269"/>
      <c r="BK226" s="189" t="s">
        <v>171</v>
      </c>
      <c r="BL226" s="234">
        <f>BN214</f>
        <v>1.0372350579367919E-3</v>
      </c>
      <c r="BN226" s="211"/>
      <c r="BO226" s="196"/>
      <c r="BQ226" s="269"/>
      <c r="BR226" s="189" t="s">
        <v>201</v>
      </c>
      <c r="BS226" s="234">
        <f>BU214</f>
        <v>1.0372350579367919E-3</v>
      </c>
      <c r="BU226" s="211"/>
      <c r="BV226" s="196"/>
      <c r="BX226" s="269"/>
      <c r="BY226" s="189" t="s">
        <v>202</v>
      </c>
      <c r="BZ226" s="234">
        <f>CB214</f>
        <v>1.0721604848063792E-2</v>
      </c>
      <c r="CB226" s="211"/>
      <c r="CC226" s="196"/>
      <c r="CE226" s="269"/>
      <c r="CF226" s="189" t="s">
        <v>203</v>
      </c>
      <c r="CG226" s="234">
        <f>CI214</f>
        <v>1.2135443186408565E-2</v>
      </c>
      <c r="CI226" s="211"/>
      <c r="CJ226" s="196"/>
      <c r="CL226" s="269"/>
      <c r="CM226" s="189" t="s">
        <v>204</v>
      </c>
      <c r="CN226" s="234">
        <f>CP214</f>
        <v>8.0337727627465307E-3</v>
      </c>
      <c r="CP226" s="211"/>
      <c r="CQ226" s="196"/>
      <c r="CS226" s="269"/>
      <c r="CT226" s="189" t="s">
        <v>205</v>
      </c>
      <c r="CU226" s="234">
        <f>CW214</f>
        <v>2.9128944927219362E-3</v>
      </c>
      <c r="CW226" s="211"/>
      <c r="CX226" s="196"/>
      <c r="CZ226" s="269"/>
      <c r="DA226" s="189" t="s">
        <v>206</v>
      </c>
      <c r="DB226" s="234">
        <f>DD214</f>
        <v>7.7397552972671355E-3</v>
      </c>
      <c r="DD226" s="211"/>
      <c r="DE226" s="196"/>
    </row>
    <row r="227" spans="1:109" ht="15" customHeight="1">
      <c r="A227" s="186"/>
      <c r="B227" s="187"/>
      <c r="C227" s="268"/>
      <c r="D227" s="188"/>
      <c r="E227" s="271"/>
      <c r="F227" s="454" t="s">
        <v>207</v>
      </c>
      <c r="G227" s="458"/>
      <c r="H227" s="201">
        <f>SUM(K216:K225)</f>
        <v>9.6910000000000007</v>
      </c>
      <c r="I227" s="196"/>
      <c r="J227" s="197"/>
      <c r="K227" s="196"/>
      <c r="M227" s="269"/>
      <c r="N227" s="189" t="s">
        <v>208</v>
      </c>
      <c r="O227" s="258">
        <f>SUM(R215:R237)</f>
        <v>9.740000000000002</v>
      </c>
      <c r="Q227" s="211"/>
      <c r="R227" s="196"/>
      <c r="T227" s="269"/>
      <c r="U227" s="189" t="s">
        <v>208</v>
      </c>
      <c r="V227" s="258">
        <f>SUM(Y215:Y237)</f>
        <v>9.740000000000002</v>
      </c>
      <c r="X227" s="211"/>
      <c r="Y227" s="196"/>
      <c r="AA227" s="269"/>
      <c r="AB227" s="189" t="s">
        <v>208</v>
      </c>
      <c r="AC227" s="258">
        <f>SUM(AF215:AF237)</f>
        <v>9.8320000000000025</v>
      </c>
      <c r="AE227" s="211"/>
      <c r="AF227" s="196"/>
      <c r="AH227" s="269"/>
      <c r="AI227" s="189" t="s">
        <v>208</v>
      </c>
      <c r="AJ227" s="258">
        <f>SUM(AM215:AM237)</f>
        <v>9.8320000000000025</v>
      </c>
      <c r="AL227" s="211"/>
      <c r="AM227" s="196"/>
      <c r="AO227" s="269"/>
      <c r="AP227" s="189" t="s">
        <v>208</v>
      </c>
      <c r="AQ227" s="258">
        <f>SUM(AT215:AT237)</f>
        <v>9.8320000000000025</v>
      </c>
      <c r="AS227" s="211"/>
      <c r="AT227" s="196"/>
      <c r="AV227" s="269"/>
      <c r="AW227" s="189" t="s">
        <v>208</v>
      </c>
      <c r="AX227" s="258">
        <f>SUM(BA215:BA237)</f>
        <v>9.8270000000000017</v>
      </c>
      <c r="AZ227" s="211"/>
      <c r="BA227" s="196"/>
      <c r="BC227" s="269"/>
      <c r="BD227" s="189" t="s">
        <v>208</v>
      </c>
      <c r="BE227" s="258">
        <f>SUM(BH215:BH237)</f>
        <v>9.8870000000000005</v>
      </c>
      <c r="BG227" s="211"/>
      <c r="BH227" s="196"/>
      <c r="BJ227" s="269"/>
      <c r="BK227" s="189" t="s">
        <v>208</v>
      </c>
      <c r="BL227" s="258">
        <f>SUM(BO215:BO237)</f>
        <v>9.8870000000000005</v>
      </c>
      <c r="BN227" s="211"/>
      <c r="BO227" s="196"/>
      <c r="BQ227" s="269"/>
      <c r="BR227" s="189" t="s">
        <v>208</v>
      </c>
      <c r="BS227" s="258">
        <f>SUM(BV215:BV237)</f>
        <v>9.8870000000000005</v>
      </c>
      <c r="BU227" s="211"/>
      <c r="BV227" s="196"/>
      <c r="BX227" s="269"/>
      <c r="BY227" s="189" t="s">
        <v>208</v>
      </c>
      <c r="BZ227" s="258">
        <f>SUM(CC215:CC237)</f>
        <v>9.7609999999999992</v>
      </c>
      <c r="CB227" s="211"/>
      <c r="CC227" s="196"/>
      <c r="CE227" s="269"/>
      <c r="CF227" s="189" t="s">
        <v>208</v>
      </c>
      <c r="CG227" s="258">
        <f>SUM(CJ215:CJ237)</f>
        <v>9.7569999999999997</v>
      </c>
      <c r="CI227" s="211"/>
      <c r="CJ227" s="196"/>
      <c r="CL227" s="269"/>
      <c r="CM227" s="189" t="s">
        <v>208</v>
      </c>
      <c r="CN227" s="258">
        <f>SUM(CQ215:CQ237)</f>
        <v>9.8099999999999987</v>
      </c>
      <c r="CP227" s="211"/>
      <c r="CQ227" s="196"/>
      <c r="CS227" s="269"/>
      <c r="CT227" s="189" t="s">
        <v>208</v>
      </c>
      <c r="CU227" s="258">
        <f>SUM(CX215:CX237)</f>
        <v>9.8969999999999985</v>
      </c>
      <c r="CW227" s="211"/>
      <c r="CX227" s="196"/>
      <c r="CZ227" s="269"/>
      <c r="DA227" s="189" t="s">
        <v>208</v>
      </c>
      <c r="DB227" s="258">
        <f>SUM(DE215:DE237)</f>
        <v>9.8549999999999986</v>
      </c>
      <c r="DD227" s="211"/>
      <c r="DE227" s="196"/>
    </row>
    <row r="228" spans="1:109" ht="15" customHeight="1">
      <c r="A228" s="186"/>
      <c r="B228" s="187"/>
      <c r="C228" s="268"/>
      <c r="D228" s="188"/>
      <c r="E228" s="271"/>
      <c r="F228" s="454" t="s">
        <v>209</v>
      </c>
      <c r="G228" s="458"/>
      <c r="H228" s="202">
        <f>SUM(J215:J225)/D225</f>
        <v>5.4959918587147056</v>
      </c>
      <c r="I228" s="196"/>
      <c r="J228" s="197"/>
      <c r="K228" s="196"/>
      <c r="M228" s="269"/>
      <c r="N228" s="189" t="s">
        <v>210</v>
      </c>
      <c r="O228" s="260">
        <f>SUM(R216:R225)</f>
        <v>9.6910000000000007</v>
      </c>
      <c r="Q228" s="211"/>
      <c r="R228" s="196"/>
      <c r="T228" s="269"/>
      <c r="U228" s="189" t="s">
        <v>210</v>
      </c>
      <c r="V228" s="260">
        <f>SUM(Y216:Y225)</f>
        <v>9.6910000000000007</v>
      </c>
      <c r="X228" s="211"/>
      <c r="Y228" s="196"/>
      <c r="AA228" s="269"/>
      <c r="AB228" s="189" t="s">
        <v>210</v>
      </c>
      <c r="AC228" s="260">
        <f>SUM(AF216:AF225)</f>
        <v>9.783000000000003</v>
      </c>
      <c r="AE228" s="211"/>
      <c r="AF228" s="196"/>
      <c r="AH228" s="269"/>
      <c r="AI228" s="189" t="s">
        <v>210</v>
      </c>
      <c r="AJ228" s="260">
        <f>SUM(AM216:AM225)</f>
        <v>9.783000000000003</v>
      </c>
      <c r="AL228" s="211"/>
      <c r="AM228" s="196"/>
      <c r="AO228" s="269"/>
      <c r="AP228" s="189" t="s">
        <v>210</v>
      </c>
      <c r="AQ228" s="260">
        <f>SUM(AT216:AT225)</f>
        <v>9.783000000000003</v>
      </c>
      <c r="AS228" s="211"/>
      <c r="AT228" s="196"/>
      <c r="AV228" s="269"/>
      <c r="AW228" s="189" t="s">
        <v>210</v>
      </c>
      <c r="AX228" s="260">
        <f>SUM(BA216:BA225)</f>
        <v>9.7780000000000022</v>
      </c>
      <c r="AZ228" s="211"/>
      <c r="BA228" s="196"/>
      <c r="BC228" s="269"/>
      <c r="BD228" s="189" t="s">
        <v>210</v>
      </c>
      <c r="BE228" s="260">
        <f>SUM(BH216:BH225)</f>
        <v>9.838000000000001</v>
      </c>
      <c r="BG228" s="211"/>
      <c r="BH228" s="196"/>
      <c r="BJ228" s="269"/>
      <c r="BK228" s="189" t="s">
        <v>210</v>
      </c>
      <c r="BL228" s="260">
        <f>SUM(BO216:BO225)</f>
        <v>9.838000000000001</v>
      </c>
      <c r="BN228" s="211"/>
      <c r="BO228" s="196"/>
      <c r="BQ228" s="269"/>
      <c r="BR228" s="189" t="s">
        <v>210</v>
      </c>
      <c r="BS228" s="260">
        <f>SUM(BV216:BV225)</f>
        <v>9.838000000000001</v>
      </c>
      <c r="BU228" s="211"/>
      <c r="BV228" s="196"/>
      <c r="BX228" s="269"/>
      <c r="BY228" s="189" t="s">
        <v>210</v>
      </c>
      <c r="BZ228" s="260">
        <f>SUM(CC216:CC225)</f>
        <v>9.7249999999999996</v>
      </c>
      <c r="CB228" s="211"/>
      <c r="CC228" s="196"/>
      <c r="CE228" s="269"/>
      <c r="CF228" s="189" t="s">
        <v>210</v>
      </c>
      <c r="CG228" s="260">
        <f>SUM(CJ216:CJ225)</f>
        <v>9.7210000000000001</v>
      </c>
      <c r="CI228" s="211"/>
      <c r="CJ228" s="196"/>
      <c r="CL228" s="269"/>
      <c r="CM228" s="189" t="s">
        <v>210</v>
      </c>
      <c r="CN228" s="260">
        <f>SUM(CQ216:CQ225)</f>
        <v>9.7739999999999991</v>
      </c>
      <c r="CP228" s="211"/>
      <c r="CQ228" s="196"/>
      <c r="CS228" s="269"/>
      <c r="CT228" s="189" t="s">
        <v>210</v>
      </c>
      <c r="CU228" s="260">
        <f>SUM(CX216:CX225)</f>
        <v>9.8609999999999989</v>
      </c>
      <c r="CW228" s="211"/>
      <c r="CX228" s="196"/>
      <c r="CZ228" s="269"/>
      <c r="DA228" s="189" t="s">
        <v>210</v>
      </c>
      <c r="DB228" s="260">
        <f>SUM(DE216:DE225)</f>
        <v>9.8190000000000008</v>
      </c>
      <c r="DD228" s="211"/>
      <c r="DE228" s="196"/>
    </row>
    <row r="229" spans="1:109" ht="15" customHeight="1">
      <c r="A229" s="186"/>
      <c r="B229" s="187"/>
      <c r="C229" s="268"/>
      <c r="D229" s="188"/>
      <c r="E229" s="271"/>
      <c r="F229" s="454" t="s">
        <v>211</v>
      </c>
      <c r="G229" s="458"/>
      <c r="H229" s="202">
        <f>SUM(J216:J225)/10</f>
        <v>5.8820396427170163</v>
      </c>
      <c r="I229" s="196"/>
      <c r="J229" s="197"/>
      <c r="K229" s="196"/>
      <c r="M229" s="269"/>
      <c r="Q229" s="211"/>
      <c r="R229" s="196"/>
      <c r="T229" s="269"/>
      <c r="X229" s="211"/>
      <c r="Y229" s="196"/>
      <c r="AA229" s="269"/>
      <c r="AE229" s="211"/>
      <c r="AF229" s="196"/>
      <c r="AH229" s="269"/>
      <c r="AL229" s="211"/>
      <c r="AM229" s="196"/>
      <c r="AO229" s="269"/>
      <c r="AS229" s="211"/>
      <c r="AT229" s="196"/>
      <c r="AV229" s="269"/>
      <c r="AZ229" s="211"/>
      <c r="BA229" s="196"/>
      <c r="BC229" s="269"/>
      <c r="BG229" s="211"/>
      <c r="BH229" s="196"/>
      <c r="BJ229" s="269"/>
      <c r="BN229" s="211"/>
      <c r="BO229" s="196"/>
      <c r="BQ229" s="269"/>
      <c r="BU229" s="211"/>
      <c r="BV229" s="196"/>
      <c r="BX229" s="269"/>
      <c r="CB229" s="211"/>
      <c r="CC229" s="196"/>
      <c r="CE229" s="269"/>
      <c r="CI229" s="211"/>
      <c r="CJ229" s="196"/>
      <c r="CL229" s="269"/>
      <c r="CP229" s="211"/>
      <c r="CQ229" s="196"/>
      <c r="CS229" s="269"/>
      <c r="CW229" s="211"/>
      <c r="CX229" s="196"/>
      <c r="CZ229" s="269"/>
      <c r="DD229" s="211"/>
      <c r="DE229" s="196"/>
    </row>
    <row r="230" spans="1:109" ht="15" customHeight="1">
      <c r="A230" s="186"/>
      <c r="B230" s="187"/>
      <c r="C230" s="268"/>
      <c r="D230" s="188"/>
      <c r="E230" s="271"/>
      <c r="I230" s="196"/>
      <c r="J230" s="197"/>
      <c r="K230" s="196"/>
      <c r="M230" s="269"/>
      <c r="Q230" s="211"/>
      <c r="R230" s="196"/>
      <c r="T230" s="269"/>
      <c r="X230" s="211"/>
      <c r="Y230" s="196"/>
      <c r="AA230" s="269"/>
      <c r="AE230" s="211"/>
      <c r="AF230" s="196"/>
      <c r="AH230" s="269"/>
      <c r="AL230" s="211"/>
      <c r="AM230" s="196"/>
      <c r="AO230" s="269"/>
      <c r="AS230" s="211"/>
      <c r="AT230" s="196"/>
      <c r="AV230" s="269"/>
      <c r="AZ230" s="211"/>
      <c r="BA230" s="196"/>
      <c r="BC230" s="269"/>
      <c r="BG230" s="211"/>
      <c r="BH230" s="196"/>
      <c r="BJ230" s="269"/>
      <c r="BN230" s="211"/>
      <c r="BO230" s="196"/>
      <c r="BQ230" s="269"/>
      <c r="BU230" s="211"/>
      <c r="BV230" s="196"/>
      <c r="BX230" s="269"/>
      <c r="CB230" s="211"/>
      <c r="CC230" s="196"/>
      <c r="CE230" s="269"/>
      <c r="CI230" s="211"/>
      <c r="CJ230" s="196"/>
      <c r="CL230" s="269"/>
      <c r="CP230" s="211"/>
      <c r="CQ230" s="196"/>
      <c r="CS230" s="269"/>
      <c r="CW230" s="211"/>
      <c r="CX230" s="196"/>
      <c r="CZ230" s="269"/>
      <c r="DD230" s="211"/>
      <c r="DE230" s="196"/>
    </row>
    <row r="231" spans="1:109" ht="15" customHeight="1">
      <c r="A231" s="186"/>
      <c r="B231" s="187"/>
      <c r="C231" s="268"/>
      <c r="D231" s="188"/>
      <c r="E231" s="271"/>
      <c r="I231" s="196"/>
      <c r="J231" s="197"/>
      <c r="K231" s="196"/>
      <c r="M231" s="269"/>
      <c r="Q231" s="211"/>
      <c r="R231" s="196"/>
      <c r="T231" s="269"/>
      <c r="X231" s="211"/>
      <c r="Y231" s="196"/>
      <c r="AA231" s="269"/>
      <c r="AE231" s="211"/>
      <c r="AF231" s="196"/>
      <c r="AH231" s="269"/>
      <c r="AL231" s="211"/>
      <c r="AM231" s="196"/>
      <c r="AO231" s="269"/>
      <c r="AS231" s="211"/>
      <c r="AT231" s="196"/>
      <c r="AV231" s="269"/>
      <c r="AZ231" s="211"/>
      <c r="BA231" s="196"/>
      <c r="BC231" s="269"/>
      <c r="BG231" s="211"/>
      <c r="BH231" s="196"/>
      <c r="BJ231" s="269"/>
      <c r="BN231" s="211"/>
      <c r="BO231" s="196"/>
      <c r="BQ231" s="269"/>
      <c r="BU231" s="211"/>
      <c r="BV231" s="196"/>
      <c r="BX231" s="269"/>
      <c r="CB231" s="211"/>
      <c r="CC231" s="196"/>
      <c r="CE231" s="269"/>
      <c r="CI231" s="211"/>
      <c r="CJ231" s="196"/>
      <c r="CL231" s="269"/>
      <c r="CP231" s="211"/>
      <c r="CQ231" s="196"/>
      <c r="CS231" s="269"/>
      <c r="CW231" s="211"/>
      <c r="CX231" s="196"/>
      <c r="CZ231" s="269"/>
      <c r="DD231" s="211"/>
      <c r="DE231" s="196"/>
    </row>
    <row r="232" spans="1:109" s="195" customFormat="1" ht="15" customHeight="1">
      <c r="A232" s="186"/>
      <c r="B232" s="187"/>
      <c r="C232" s="268"/>
      <c r="D232" s="188"/>
      <c r="E232" s="271"/>
      <c r="F232" s="239"/>
      <c r="H232" s="277"/>
      <c r="I232" s="196"/>
      <c r="J232" s="197"/>
      <c r="K232" s="196"/>
      <c r="L232" s="203"/>
      <c r="M232" s="269"/>
      <c r="N232" s="239"/>
      <c r="P232" s="277"/>
      <c r="Q232" s="211"/>
      <c r="R232" s="196"/>
      <c r="T232" s="269"/>
      <c r="U232" s="239"/>
      <c r="W232" s="277"/>
      <c r="X232" s="211"/>
      <c r="Y232" s="196"/>
      <c r="AA232" s="269"/>
      <c r="AB232" s="239"/>
      <c r="AD232" s="277"/>
      <c r="AE232" s="211"/>
      <c r="AF232" s="196"/>
      <c r="AH232" s="269"/>
      <c r="AI232" s="239"/>
      <c r="AK232" s="277"/>
      <c r="AL232" s="211"/>
      <c r="AM232" s="196"/>
      <c r="AO232" s="269"/>
      <c r="AP232" s="239"/>
      <c r="AR232" s="277"/>
      <c r="AS232" s="211"/>
      <c r="AT232" s="196"/>
      <c r="AV232" s="269"/>
      <c r="AW232" s="239"/>
      <c r="AY232" s="277"/>
      <c r="AZ232" s="211"/>
      <c r="BA232" s="196"/>
      <c r="BC232" s="269"/>
      <c r="BD232" s="239"/>
      <c r="BF232" s="277"/>
      <c r="BG232" s="211"/>
      <c r="BH232" s="196"/>
      <c r="BJ232" s="269"/>
      <c r="BK232" s="239"/>
      <c r="BM232" s="277"/>
      <c r="BN232" s="211"/>
      <c r="BO232" s="196"/>
      <c r="BQ232" s="269"/>
      <c r="BR232" s="239"/>
      <c r="BT232" s="277"/>
      <c r="BU232" s="211"/>
      <c r="BV232" s="196"/>
      <c r="BX232" s="269"/>
      <c r="BY232" s="239"/>
      <c r="CA232" s="277"/>
      <c r="CB232" s="211"/>
      <c r="CC232" s="196"/>
      <c r="CE232" s="269"/>
      <c r="CF232" s="239"/>
      <c r="CH232" s="277"/>
      <c r="CI232" s="211"/>
      <c r="CJ232" s="196"/>
      <c r="CL232" s="269"/>
      <c r="CM232" s="239"/>
      <c r="CO232" s="277"/>
      <c r="CP232" s="211"/>
      <c r="CQ232" s="196"/>
      <c r="CS232" s="269"/>
      <c r="CT232" s="239"/>
      <c r="CV232" s="277"/>
      <c r="CW232" s="211"/>
      <c r="CX232" s="196"/>
      <c r="CZ232" s="269"/>
      <c r="DA232" s="239"/>
      <c r="DC232" s="277"/>
      <c r="DD232" s="211"/>
      <c r="DE232" s="196"/>
    </row>
    <row r="233" spans="1:109" ht="15" customHeight="1">
      <c r="A233" s="186"/>
      <c r="B233" s="187"/>
      <c r="C233" s="268"/>
      <c r="D233" s="188"/>
      <c r="E233" s="271"/>
      <c r="F233" s="239"/>
      <c r="G233" s="195"/>
      <c r="H233" s="277"/>
      <c r="I233" s="196"/>
      <c r="J233" s="197"/>
      <c r="K233" s="196"/>
      <c r="M233" s="269"/>
      <c r="N233" s="239"/>
      <c r="O233" s="195"/>
      <c r="P233" s="277"/>
      <c r="Q233" s="211"/>
      <c r="R233" s="196"/>
      <c r="T233" s="269"/>
      <c r="U233" s="239"/>
      <c r="V233" s="195"/>
      <c r="W233" s="277"/>
      <c r="X233" s="211"/>
      <c r="Y233" s="196"/>
      <c r="AA233" s="269"/>
      <c r="AB233" s="239"/>
      <c r="AC233" s="195"/>
      <c r="AD233" s="277"/>
      <c r="AE233" s="211"/>
      <c r="AF233" s="196"/>
      <c r="AH233" s="269"/>
      <c r="AI233" s="239"/>
      <c r="AJ233" s="195"/>
      <c r="AK233" s="277"/>
      <c r="AL233" s="211"/>
      <c r="AM233" s="196"/>
      <c r="AO233" s="269"/>
      <c r="AP233" s="239"/>
      <c r="AQ233" s="195"/>
      <c r="AR233" s="277"/>
      <c r="AS233" s="211"/>
      <c r="AT233" s="196"/>
      <c r="AV233" s="269"/>
      <c r="AW233" s="239"/>
      <c r="AX233" s="195"/>
      <c r="AY233" s="277"/>
      <c r="AZ233" s="211"/>
      <c r="BA233" s="196"/>
      <c r="BC233" s="269"/>
      <c r="BD233" s="239"/>
      <c r="BE233" s="195"/>
      <c r="BF233" s="277"/>
      <c r="BG233" s="211"/>
      <c r="BH233" s="196"/>
      <c r="BJ233" s="269"/>
      <c r="BK233" s="239"/>
      <c r="BL233" s="195"/>
      <c r="BM233" s="277"/>
      <c r="BN233" s="211"/>
      <c r="BO233" s="196"/>
      <c r="BQ233" s="269"/>
      <c r="BR233" s="239"/>
      <c r="BS233" s="195"/>
      <c r="BT233" s="277"/>
      <c r="BU233" s="211"/>
      <c r="BV233" s="196"/>
      <c r="BX233" s="269"/>
      <c r="BY233" s="239"/>
      <c r="BZ233" s="195"/>
      <c r="CA233" s="277"/>
      <c r="CB233" s="211"/>
      <c r="CC233" s="196"/>
      <c r="CE233" s="269"/>
      <c r="CF233" s="239"/>
      <c r="CG233" s="195"/>
      <c r="CH233" s="277"/>
      <c r="CI233" s="211"/>
      <c r="CJ233" s="196"/>
      <c r="CL233" s="269"/>
      <c r="CM233" s="239"/>
      <c r="CN233" s="195"/>
      <c r="CO233" s="277"/>
      <c r="CP233" s="211"/>
      <c r="CQ233" s="196"/>
      <c r="CS233" s="269"/>
      <c r="CT233" s="239"/>
      <c r="CU233" s="195"/>
      <c r="CV233" s="277"/>
      <c r="CW233" s="211"/>
      <c r="CX233" s="196"/>
      <c r="CZ233" s="269"/>
      <c r="DA233" s="239"/>
      <c r="DB233" s="195"/>
      <c r="DC233" s="277"/>
      <c r="DD233" s="211"/>
      <c r="DE233" s="196"/>
    </row>
    <row r="234" spans="1:109" s="195" customFormat="1" ht="15" customHeight="1">
      <c r="A234" s="186"/>
      <c r="B234" s="187"/>
      <c r="C234" s="268"/>
      <c r="D234" s="188"/>
      <c r="E234" s="271"/>
      <c r="F234" s="239"/>
      <c r="H234" s="214"/>
      <c r="I234" s="196"/>
      <c r="J234" s="197"/>
      <c r="K234" s="196"/>
      <c r="L234" s="203"/>
      <c r="M234" s="269"/>
      <c r="N234" s="239"/>
      <c r="P234" s="214"/>
      <c r="Q234" s="211"/>
      <c r="R234" s="196"/>
      <c r="T234" s="269"/>
      <c r="U234" s="239"/>
      <c r="W234" s="214"/>
      <c r="X234" s="211"/>
      <c r="Y234" s="196"/>
      <c r="AA234" s="269"/>
      <c r="AB234" s="239"/>
      <c r="AD234" s="214"/>
      <c r="AE234" s="211"/>
      <c r="AF234" s="196"/>
      <c r="AH234" s="269"/>
      <c r="AI234" s="239"/>
      <c r="AK234" s="214"/>
      <c r="AL234" s="211"/>
      <c r="AM234" s="196"/>
      <c r="AO234" s="269"/>
      <c r="AP234" s="239"/>
      <c r="AR234" s="214"/>
      <c r="AS234" s="211"/>
      <c r="AT234" s="196"/>
      <c r="AV234" s="269"/>
      <c r="AW234" s="239"/>
      <c r="AY234" s="214"/>
      <c r="AZ234" s="211"/>
      <c r="BA234" s="196"/>
      <c r="BC234" s="269"/>
      <c r="BD234" s="239"/>
      <c r="BF234" s="214"/>
      <c r="BG234" s="211"/>
      <c r="BH234" s="196"/>
      <c r="BJ234" s="269"/>
      <c r="BK234" s="239"/>
      <c r="BM234" s="214"/>
      <c r="BN234" s="211"/>
      <c r="BO234" s="196"/>
      <c r="BQ234" s="269"/>
      <c r="BR234" s="239"/>
      <c r="BT234" s="214"/>
      <c r="BU234" s="211"/>
      <c r="BV234" s="196"/>
      <c r="BX234" s="269"/>
      <c r="BY234" s="239"/>
      <c r="CA234" s="214"/>
      <c r="CB234" s="211"/>
      <c r="CC234" s="196"/>
      <c r="CE234" s="269"/>
      <c r="CF234" s="239"/>
      <c r="CH234" s="214"/>
      <c r="CI234" s="211"/>
      <c r="CJ234" s="196"/>
      <c r="CL234" s="269"/>
      <c r="CM234" s="239"/>
      <c r="CO234" s="214"/>
      <c r="CP234" s="211"/>
      <c r="CQ234" s="196"/>
      <c r="CS234" s="269"/>
      <c r="CT234" s="239"/>
      <c r="CV234" s="214"/>
      <c r="CW234" s="211"/>
      <c r="CX234" s="196"/>
      <c r="CZ234" s="269"/>
      <c r="DA234" s="239"/>
      <c r="DC234" s="214"/>
      <c r="DD234" s="211"/>
      <c r="DE234" s="196"/>
    </row>
    <row r="235" spans="1:109" s="195" customFormat="1" ht="15" customHeight="1">
      <c r="A235" s="186"/>
      <c r="B235" s="187"/>
      <c r="C235" s="268"/>
      <c r="D235" s="188"/>
      <c r="E235" s="271"/>
      <c r="F235" s="239"/>
      <c r="H235" s="214"/>
      <c r="I235" s="196"/>
      <c r="J235" s="197"/>
      <c r="K235" s="196"/>
      <c r="L235" s="203"/>
      <c r="M235" s="269"/>
      <c r="N235" s="239"/>
      <c r="P235" s="214"/>
      <c r="Q235" s="211"/>
      <c r="R235" s="196"/>
      <c r="T235" s="269"/>
      <c r="U235" s="239"/>
      <c r="W235" s="214"/>
      <c r="X235" s="211"/>
      <c r="Y235" s="196"/>
      <c r="AA235" s="269"/>
      <c r="AB235" s="239"/>
      <c r="AD235" s="214"/>
      <c r="AE235" s="211"/>
      <c r="AF235" s="196"/>
      <c r="AH235" s="269"/>
      <c r="AI235" s="239"/>
      <c r="AK235" s="214"/>
      <c r="AL235" s="211"/>
      <c r="AM235" s="196"/>
      <c r="AO235" s="269"/>
      <c r="AP235" s="239"/>
      <c r="AR235" s="214"/>
      <c r="AS235" s="211"/>
      <c r="AT235" s="196"/>
      <c r="AV235" s="269"/>
      <c r="AW235" s="239"/>
      <c r="AY235" s="214"/>
      <c r="AZ235" s="211"/>
      <c r="BA235" s="196"/>
      <c r="BC235" s="269"/>
      <c r="BD235" s="239"/>
      <c r="BF235" s="214"/>
      <c r="BG235" s="211"/>
      <c r="BH235" s="196"/>
      <c r="BJ235" s="269"/>
      <c r="BK235" s="239"/>
      <c r="BM235" s="214"/>
      <c r="BN235" s="211"/>
      <c r="BO235" s="196"/>
      <c r="BQ235" s="269"/>
      <c r="BR235" s="239"/>
      <c r="BT235" s="214"/>
      <c r="BU235" s="211"/>
      <c r="BV235" s="196"/>
      <c r="BX235" s="269"/>
      <c r="BY235" s="239"/>
      <c r="CA235" s="214"/>
      <c r="CB235" s="211"/>
      <c r="CC235" s="196"/>
      <c r="CE235" s="269"/>
      <c r="CF235" s="239"/>
      <c r="CH235" s="214"/>
      <c r="CI235" s="211"/>
      <c r="CJ235" s="196"/>
      <c r="CL235" s="269"/>
      <c r="CM235" s="239"/>
      <c r="CO235" s="214"/>
      <c r="CP235" s="211"/>
      <c r="CQ235" s="196"/>
      <c r="CS235" s="269"/>
      <c r="CT235" s="239"/>
      <c r="CV235" s="214"/>
      <c r="CW235" s="211"/>
      <c r="CX235" s="196"/>
      <c r="CZ235" s="269"/>
      <c r="DA235" s="239"/>
      <c r="DC235" s="214"/>
      <c r="DD235" s="211"/>
      <c r="DE235" s="196"/>
    </row>
    <row r="236" spans="1:109" s="195" customFormat="1" ht="15" customHeight="1">
      <c r="A236" s="186"/>
      <c r="B236" s="187"/>
      <c r="C236" s="268"/>
      <c r="D236" s="188"/>
      <c r="E236" s="271"/>
      <c r="F236" s="239"/>
      <c r="H236" s="214"/>
      <c r="I236" s="196"/>
      <c r="J236" s="197"/>
      <c r="K236" s="196"/>
      <c r="L236" s="203"/>
      <c r="M236" s="269"/>
      <c r="N236" s="239"/>
      <c r="P236" s="214"/>
      <c r="Q236" s="211"/>
      <c r="R236" s="196"/>
      <c r="T236" s="269"/>
      <c r="U236" s="239"/>
      <c r="W236" s="214"/>
      <c r="X236" s="211"/>
      <c r="Y236" s="196"/>
      <c r="AA236" s="269"/>
      <c r="AB236" s="239"/>
      <c r="AD236" s="214"/>
      <c r="AE236" s="211"/>
      <c r="AF236" s="196"/>
      <c r="AH236" s="269"/>
      <c r="AI236" s="239"/>
      <c r="AK236" s="214"/>
      <c r="AL236" s="211"/>
      <c r="AM236" s="196"/>
      <c r="AO236" s="269"/>
      <c r="AP236" s="239"/>
      <c r="AR236" s="214"/>
      <c r="AS236" s="211"/>
      <c r="AT236" s="196"/>
      <c r="AV236" s="269"/>
      <c r="AW236" s="239"/>
      <c r="AY236" s="214"/>
      <c r="AZ236" s="211"/>
      <c r="BA236" s="196"/>
      <c r="BC236" s="269"/>
      <c r="BD236" s="239"/>
      <c r="BF236" s="214"/>
      <c r="BG236" s="211"/>
      <c r="BH236" s="196"/>
      <c r="BJ236" s="269"/>
      <c r="BK236" s="239"/>
      <c r="BM236" s="214"/>
      <c r="BN236" s="211"/>
      <c r="BO236" s="196"/>
      <c r="BQ236" s="269"/>
      <c r="BR236" s="239"/>
      <c r="BT236" s="214"/>
      <c r="BU236" s="211"/>
      <c r="BV236" s="196"/>
      <c r="BX236" s="269"/>
      <c r="BY236" s="239"/>
      <c r="CA236" s="214"/>
      <c r="CB236" s="211"/>
      <c r="CC236" s="196"/>
      <c r="CE236" s="269"/>
      <c r="CF236" s="239"/>
      <c r="CH236" s="214"/>
      <c r="CI236" s="211"/>
      <c r="CJ236" s="196"/>
      <c r="CL236" s="269"/>
      <c r="CM236" s="239"/>
      <c r="CO236" s="214"/>
      <c r="CP236" s="211"/>
      <c r="CQ236" s="196"/>
      <c r="CS236" s="269"/>
      <c r="CT236" s="239"/>
      <c r="CV236" s="214"/>
      <c r="CW236" s="211"/>
      <c r="CX236" s="196"/>
      <c r="CZ236" s="269"/>
      <c r="DA236" s="239"/>
      <c r="DC236" s="214"/>
      <c r="DD236" s="211"/>
      <c r="DE236" s="196"/>
    </row>
    <row r="237" spans="1:109" s="195" customFormat="1" ht="15" customHeight="1" thickBot="1">
      <c r="A237" s="204"/>
      <c r="B237" s="205"/>
      <c r="C237" s="278"/>
      <c r="D237" s="206"/>
      <c r="E237" s="279"/>
      <c r="F237" s="241"/>
      <c r="G237" s="207"/>
      <c r="H237" s="280"/>
      <c r="I237" s="208"/>
      <c r="J237" s="209"/>
      <c r="K237" s="208"/>
      <c r="L237" s="203"/>
      <c r="M237" s="281"/>
      <c r="N237" s="241"/>
      <c r="O237" s="207"/>
      <c r="P237" s="280"/>
      <c r="Q237" s="282"/>
      <c r="R237" s="208"/>
      <c r="T237" s="281"/>
      <c r="U237" s="241"/>
      <c r="V237" s="207"/>
      <c r="W237" s="280"/>
      <c r="X237" s="282"/>
      <c r="Y237" s="208"/>
      <c r="AA237" s="281"/>
      <c r="AB237" s="241"/>
      <c r="AC237" s="207"/>
      <c r="AD237" s="280"/>
      <c r="AE237" s="282"/>
      <c r="AF237" s="208"/>
      <c r="AH237" s="281"/>
      <c r="AI237" s="241"/>
      <c r="AJ237" s="207"/>
      <c r="AK237" s="280"/>
      <c r="AL237" s="282"/>
      <c r="AM237" s="208"/>
      <c r="AO237" s="281"/>
      <c r="AP237" s="241"/>
      <c r="AQ237" s="207"/>
      <c r="AR237" s="280"/>
      <c r="AS237" s="282"/>
      <c r="AT237" s="208"/>
      <c r="AV237" s="281"/>
      <c r="AW237" s="241"/>
      <c r="AX237" s="207"/>
      <c r="AY237" s="280"/>
      <c r="AZ237" s="282"/>
      <c r="BA237" s="208"/>
      <c r="BC237" s="281"/>
      <c r="BD237" s="241"/>
      <c r="BE237" s="207"/>
      <c r="BF237" s="280"/>
      <c r="BG237" s="282"/>
      <c r="BH237" s="208"/>
      <c r="BJ237" s="281"/>
      <c r="BK237" s="241"/>
      <c r="BL237" s="207"/>
      <c r="BM237" s="280"/>
      <c r="BN237" s="282"/>
      <c r="BO237" s="208"/>
      <c r="BQ237" s="281"/>
      <c r="BR237" s="241"/>
      <c r="BS237" s="207"/>
      <c r="BT237" s="280"/>
      <c r="BU237" s="282"/>
      <c r="BV237" s="208"/>
      <c r="BX237" s="281"/>
      <c r="BY237" s="241"/>
      <c r="BZ237" s="207"/>
      <c r="CA237" s="280"/>
      <c r="CB237" s="282"/>
      <c r="CC237" s="208"/>
      <c r="CE237" s="281"/>
      <c r="CF237" s="241"/>
      <c r="CG237" s="207"/>
      <c r="CH237" s="280"/>
      <c r="CI237" s="282"/>
      <c r="CJ237" s="208"/>
      <c r="CL237" s="281"/>
      <c r="CM237" s="241"/>
      <c r="CN237" s="207"/>
      <c r="CO237" s="280"/>
      <c r="CP237" s="282"/>
      <c r="CQ237" s="208"/>
      <c r="CS237" s="281"/>
      <c r="CT237" s="241"/>
      <c r="CU237" s="207"/>
      <c r="CV237" s="280"/>
      <c r="CW237" s="282"/>
      <c r="CX237" s="208"/>
      <c r="CZ237" s="281"/>
      <c r="DA237" s="241"/>
      <c r="DB237" s="207"/>
      <c r="DC237" s="280"/>
      <c r="DD237" s="282"/>
      <c r="DE237" s="208"/>
    </row>
    <row r="238" spans="1:109" ht="15" customHeight="1" thickTop="1">
      <c r="A238" s="186">
        <f t="shared" ref="A238:A260" si="133">A139</f>
        <v>2014</v>
      </c>
      <c r="B238" s="187">
        <f t="shared" ref="B238:B260" si="134">ROUND($G$219+$G$222*D238^$G$220,$G$1)</f>
        <v>425</v>
      </c>
      <c r="C238" s="242"/>
      <c r="D238" s="188">
        <f t="shared" si="132"/>
        <v>12</v>
      </c>
      <c r="E238" s="188"/>
      <c r="F238" s="243"/>
      <c r="G238" s="283"/>
      <c r="H238" s="214"/>
      <c r="I238" s="196">
        <f t="shared" ref="I238:I260" si="135">ROUND($G$219+$G$222*D238^$G$220,$G$1)</f>
        <v>425</v>
      </c>
      <c r="J238" s="211"/>
      <c r="K238" s="211"/>
    </row>
    <row r="239" spans="1:109" ht="15" customHeight="1" thickBot="1">
      <c r="A239" s="186">
        <f t="shared" si="133"/>
        <v>2015</v>
      </c>
      <c r="B239" s="187">
        <f t="shared" si="134"/>
        <v>425</v>
      </c>
      <c r="C239" s="242"/>
      <c r="D239" s="188">
        <f t="shared" si="132"/>
        <v>13</v>
      </c>
      <c r="E239" s="262" t="s">
        <v>212</v>
      </c>
      <c r="F239" s="263" t="s">
        <v>213</v>
      </c>
      <c r="G239" s="263" t="s">
        <v>214</v>
      </c>
      <c r="H239" s="263" t="s">
        <v>215</v>
      </c>
      <c r="I239" s="196">
        <f t="shared" si="135"/>
        <v>425</v>
      </c>
      <c r="J239" s="211"/>
      <c r="K239" s="211"/>
    </row>
    <row r="240" spans="1:109" ht="15" customHeight="1" thickTop="1">
      <c r="A240" s="186">
        <f t="shared" si="133"/>
        <v>2016</v>
      </c>
      <c r="B240" s="187">
        <f t="shared" si="134"/>
        <v>425</v>
      </c>
      <c r="C240" s="242"/>
      <c r="D240" s="188">
        <f t="shared" si="132"/>
        <v>14</v>
      </c>
      <c r="E240" s="258">
        <f>O219</f>
        <v>0</v>
      </c>
      <c r="F240" s="264">
        <f>O226</f>
        <v>1.0213659616535172E-2</v>
      </c>
      <c r="G240" s="284">
        <f>O227</f>
        <v>9.740000000000002</v>
      </c>
      <c r="H240" s="258">
        <f>O228</f>
        <v>9.6910000000000007</v>
      </c>
      <c r="I240" s="196">
        <f t="shared" si="135"/>
        <v>425</v>
      </c>
      <c r="J240" s="211"/>
      <c r="K240" s="211"/>
      <c r="M240" s="258" t="s">
        <v>216</v>
      </c>
      <c r="N240" s="258">
        <f>MIN(B215:B237)</f>
        <v>354</v>
      </c>
      <c r="O240" s="258"/>
      <c r="P240" s="258"/>
      <c r="Q240" s="258"/>
      <c r="R240" s="258"/>
      <c r="S240" s="258"/>
      <c r="T240" s="258" t="s">
        <v>216</v>
      </c>
      <c r="U240" s="258">
        <f>N240</f>
        <v>354</v>
      </c>
      <c r="V240" s="258"/>
      <c r="W240" s="258"/>
      <c r="X240" s="258"/>
      <c r="Y240" s="258"/>
      <c r="Z240" s="258"/>
      <c r="AA240" s="258" t="s">
        <v>217</v>
      </c>
      <c r="AB240" s="258">
        <f>U240</f>
        <v>354</v>
      </c>
      <c r="AH240" s="258" t="s">
        <v>218</v>
      </c>
      <c r="AI240" s="258">
        <f>AB240</f>
        <v>354</v>
      </c>
      <c r="AO240" s="258" t="s">
        <v>219</v>
      </c>
      <c r="AP240" s="258">
        <f>AI240</f>
        <v>354</v>
      </c>
      <c r="AV240" s="258" t="s">
        <v>220</v>
      </c>
      <c r="AW240" s="258">
        <f>AP240</f>
        <v>354</v>
      </c>
      <c r="BC240" s="258" t="s">
        <v>221</v>
      </c>
      <c r="BD240" s="258">
        <f>AW240</f>
        <v>354</v>
      </c>
      <c r="BJ240" s="258" t="s">
        <v>222</v>
      </c>
      <c r="BK240" s="258">
        <f>BD240</f>
        <v>354</v>
      </c>
      <c r="BQ240" s="258" t="s">
        <v>223</v>
      </c>
      <c r="BR240" s="258">
        <f>BK240</f>
        <v>354</v>
      </c>
      <c r="BX240" s="258" t="s">
        <v>224</v>
      </c>
      <c r="BY240" s="258">
        <f>BR240</f>
        <v>354</v>
      </c>
      <c r="CE240" s="258" t="s">
        <v>225</v>
      </c>
      <c r="CF240" s="258">
        <f>BY240</f>
        <v>354</v>
      </c>
      <c r="CL240" s="258" t="s">
        <v>226</v>
      </c>
      <c r="CM240" s="258">
        <f>CF240</f>
        <v>354</v>
      </c>
      <c r="CS240" s="258" t="s">
        <v>227</v>
      </c>
      <c r="CT240" s="258">
        <f>CM240</f>
        <v>354</v>
      </c>
      <c r="CZ240" s="258" t="s">
        <v>228</v>
      </c>
      <c r="DA240" s="258">
        <f>CT240</f>
        <v>354</v>
      </c>
    </row>
    <row r="241" spans="1:109" ht="15" customHeight="1">
      <c r="A241" s="186">
        <f t="shared" si="133"/>
        <v>2017</v>
      </c>
      <c r="B241" s="187">
        <f t="shared" si="134"/>
        <v>424</v>
      </c>
      <c r="C241" s="242"/>
      <c r="D241" s="188">
        <f t="shared" si="132"/>
        <v>15</v>
      </c>
      <c r="E241" s="258">
        <f>V219</f>
        <v>10</v>
      </c>
      <c r="F241" s="285">
        <f>V226</f>
        <v>1.0213659616535172E-2</v>
      </c>
      <c r="G241" s="284">
        <f>V227</f>
        <v>9.740000000000002</v>
      </c>
      <c r="H241" s="258">
        <f>V228</f>
        <v>9.6910000000000007</v>
      </c>
      <c r="I241" s="196">
        <f t="shared" si="135"/>
        <v>424</v>
      </c>
      <c r="J241" s="211"/>
      <c r="K241" s="211"/>
      <c r="M241" s="258" t="s">
        <v>229</v>
      </c>
      <c r="N241" s="286">
        <v>1</v>
      </c>
      <c r="O241" s="258"/>
      <c r="P241" s="258"/>
      <c r="Q241" s="258"/>
      <c r="R241" s="258"/>
      <c r="S241" s="258"/>
      <c r="T241" s="258" t="s">
        <v>229</v>
      </c>
      <c r="U241" s="258">
        <f>N241</f>
        <v>1</v>
      </c>
      <c r="V241" s="258"/>
      <c r="W241" s="258"/>
      <c r="X241" s="258"/>
      <c r="Y241" s="258"/>
      <c r="Z241" s="258"/>
      <c r="AA241" s="258" t="s">
        <v>230</v>
      </c>
      <c r="AB241" s="258">
        <f>U241</f>
        <v>1</v>
      </c>
      <c r="AH241" s="258" t="s">
        <v>231</v>
      </c>
      <c r="AI241" s="258">
        <f>AB241</f>
        <v>1</v>
      </c>
      <c r="AO241" s="258" t="s">
        <v>232</v>
      </c>
      <c r="AP241" s="258">
        <f>AI241</f>
        <v>1</v>
      </c>
      <c r="AV241" s="258" t="s">
        <v>233</v>
      </c>
      <c r="AW241" s="258">
        <f>AP241</f>
        <v>1</v>
      </c>
      <c r="BC241" s="258" t="s">
        <v>234</v>
      </c>
      <c r="BD241" s="258">
        <f>AW241</f>
        <v>1</v>
      </c>
      <c r="BJ241" s="258" t="s">
        <v>235</v>
      </c>
      <c r="BK241" s="258">
        <f>BD241</f>
        <v>1</v>
      </c>
      <c r="BQ241" s="258" t="s">
        <v>236</v>
      </c>
      <c r="BR241" s="258">
        <f>BK241</f>
        <v>1</v>
      </c>
      <c r="BX241" s="258" t="s">
        <v>237</v>
      </c>
      <c r="BY241" s="258">
        <f>BR241</f>
        <v>1</v>
      </c>
      <c r="CE241" s="258" t="s">
        <v>238</v>
      </c>
      <c r="CF241" s="258">
        <f>BY241</f>
        <v>1</v>
      </c>
      <c r="CL241" s="258" t="s">
        <v>239</v>
      </c>
      <c r="CM241" s="258">
        <f>CF241</f>
        <v>1</v>
      </c>
      <c r="CS241" s="258" t="s">
        <v>240</v>
      </c>
      <c r="CT241" s="258">
        <f>CM241</f>
        <v>1</v>
      </c>
      <c r="CZ241" s="258" t="s">
        <v>241</v>
      </c>
      <c r="DA241" s="258">
        <f>CT241</f>
        <v>1</v>
      </c>
    </row>
    <row r="242" spans="1:109" ht="15" customHeight="1">
      <c r="A242" s="186">
        <f t="shared" si="133"/>
        <v>2018</v>
      </c>
      <c r="B242" s="187">
        <f t="shared" si="134"/>
        <v>424</v>
      </c>
      <c r="C242" s="242"/>
      <c r="D242" s="188">
        <f t="shared" si="132"/>
        <v>16</v>
      </c>
      <c r="E242" s="258">
        <f>AC219</f>
        <v>30</v>
      </c>
      <c r="F242" s="285">
        <f>AC226</f>
        <v>2.8593926960980825E-3</v>
      </c>
      <c r="G242" s="284">
        <f>AC227</f>
        <v>9.8320000000000025</v>
      </c>
      <c r="H242" s="258">
        <f>AC228</f>
        <v>9.783000000000003</v>
      </c>
      <c r="I242" s="196">
        <f t="shared" si="135"/>
        <v>424</v>
      </c>
      <c r="J242" s="211"/>
      <c r="K242" s="211"/>
      <c r="M242" s="258" t="s">
        <v>242</v>
      </c>
      <c r="N242" s="258">
        <v>20</v>
      </c>
      <c r="O242" s="258"/>
      <c r="P242" s="258"/>
      <c r="Q242" s="258"/>
      <c r="R242" s="258"/>
      <c r="S242" s="258"/>
      <c r="T242" s="258" t="s">
        <v>242</v>
      </c>
      <c r="U242" s="258">
        <f>N242</f>
        <v>20</v>
      </c>
      <c r="V242" s="258"/>
      <c r="W242" s="258"/>
      <c r="X242" s="258"/>
      <c r="Y242" s="258"/>
      <c r="Z242" s="258"/>
      <c r="AA242" s="258" t="s">
        <v>243</v>
      </c>
      <c r="AB242" s="258">
        <f>U242</f>
        <v>20</v>
      </c>
      <c r="AH242" s="258" t="s">
        <v>244</v>
      </c>
      <c r="AI242" s="258">
        <f>AB242</f>
        <v>20</v>
      </c>
      <c r="AO242" s="258" t="s">
        <v>245</v>
      </c>
      <c r="AP242" s="258">
        <f>AI242</f>
        <v>20</v>
      </c>
      <c r="AV242" s="258" t="s">
        <v>246</v>
      </c>
      <c r="AW242" s="258">
        <f>AP242</f>
        <v>20</v>
      </c>
      <c r="BC242" s="258" t="s">
        <v>247</v>
      </c>
      <c r="BD242" s="258">
        <f>AW242</f>
        <v>20</v>
      </c>
      <c r="BJ242" s="258" t="s">
        <v>248</v>
      </c>
      <c r="BK242" s="258">
        <f>BD242</f>
        <v>20</v>
      </c>
      <c r="BQ242" s="258" t="s">
        <v>249</v>
      </c>
      <c r="BR242" s="258">
        <f>BK242</f>
        <v>20</v>
      </c>
      <c r="BX242" s="258" t="s">
        <v>250</v>
      </c>
      <c r="BY242" s="258">
        <f>BR242</f>
        <v>20</v>
      </c>
      <c r="CE242" s="258" t="s">
        <v>251</v>
      </c>
      <c r="CF242" s="258">
        <f>BY242</f>
        <v>20</v>
      </c>
      <c r="CL242" s="258" t="s">
        <v>252</v>
      </c>
      <c r="CM242" s="258">
        <f>CF242</f>
        <v>20</v>
      </c>
      <c r="CS242" s="258" t="s">
        <v>253</v>
      </c>
      <c r="CT242" s="258">
        <f>CM242</f>
        <v>20</v>
      </c>
      <c r="CZ242" s="258" t="s">
        <v>254</v>
      </c>
      <c r="DA242" s="258">
        <f>CT242</f>
        <v>20</v>
      </c>
    </row>
    <row r="243" spans="1:109" ht="15" customHeight="1">
      <c r="A243" s="186">
        <f t="shared" si="133"/>
        <v>2019</v>
      </c>
      <c r="B243" s="187">
        <f t="shared" si="134"/>
        <v>424</v>
      </c>
      <c r="C243" s="242"/>
      <c r="D243" s="188">
        <f t="shared" si="132"/>
        <v>17</v>
      </c>
      <c r="E243" s="258">
        <f>AJ219</f>
        <v>50</v>
      </c>
      <c r="F243" s="285">
        <f>AJ226</f>
        <v>2.8593926960980825E-3</v>
      </c>
      <c r="G243" s="284">
        <f>AJ227</f>
        <v>9.8320000000000025</v>
      </c>
      <c r="H243" s="258">
        <f>AJ228</f>
        <v>9.783000000000003</v>
      </c>
      <c r="I243" s="196">
        <f t="shared" si="135"/>
        <v>424</v>
      </c>
      <c r="J243" s="211"/>
      <c r="K243" s="211"/>
    </row>
    <row r="244" spans="1:109" ht="15" customHeight="1">
      <c r="A244" s="186">
        <f t="shared" si="133"/>
        <v>2020</v>
      </c>
      <c r="B244" s="187">
        <f t="shared" si="134"/>
        <v>424</v>
      </c>
      <c r="C244" s="242"/>
      <c r="D244" s="188">
        <f t="shared" si="132"/>
        <v>18</v>
      </c>
      <c r="E244" s="258">
        <f>AQ219</f>
        <v>70</v>
      </c>
      <c r="F244" s="285">
        <f>AQ226</f>
        <v>2.8593926960980825E-3</v>
      </c>
      <c r="G244" s="284">
        <f>AQ227</f>
        <v>9.8320000000000025</v>
      </c>
      <c r="H244" s="258">
        <f>AQ228</f>
        <v>9.783000000000003</v>
      </c>
      <c r="I244" s="196">
        <f t="shared" si="135"/>
        <v>424</v>
      </c>
      <c r="J244" s="211"/>
      <c r="K244" s="211"/>
    </row>
    <row r="245" spans="1:109" s="98" customFormat="1" ht="15" customHeight="1">
      <c r="A245" s="186">
        <f t="shared" si="133"/>
        <v>2021</v>
      </c>
      <c r="B245" s="187">
        <f t="shared" si="134"/>
        <v>424</v>
      </c>
      <c r="C245" s="242"/>
      <c r="D245" s="188">
        <f t="shared" si="132"/>
        <v>19</v>
      </c>
      <c r="E245" s="258">
        <f>AX219</f>
        <v>90</v>
      </c>
      <c r="F245" s="285">
        <f>AX226</f>
        <v>3.41120978622506E-3</v>
      </c>
      <c r="G245" s="284">
        <f>AX227</f>
        <v>9.8270000000000017</v>
      </c>
      <c r="H245" s="258">
        <f>AX228</f>
        <v>9.7780000000000022</v>
      </c>
      <c r="I245" s="196">
        <f t="shared" si="135"/>
        <v>424</v>
      </c>
      <c r="J245" s="211"/>
      <c r="K245" s="211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  <c r="DA245" s="94"/>
      <c r="DB245" s="94"/>
      <c r="DC245" s="94"/>
      <c r="DD245" s="94"/>
      <c r="DE245" s="94"/>
    </row>
    <row r="246" spans="1:109" s="98" customFormat="1" ht="15" customHeight="1">
      <c r="A246" s="186">
        <f t="shared" si="133"/>
        <v>2022</v>
      </c>
      <c r="B246" s="187">
        <f t="shared" si="134"/>
        <v>423</v>
      </c>
      <c r="C246" s="242"/>
      <c r="D246" s="188">
        <f t="shared" si="132"/>
        <v>20</v>
      </c>
      <c r="E246" s="258">
        <f>BE219</f>
        <v>110</v>
      </c>
      <c r="F246" s="285">
        <f>BE226</f>
        <v>1.0372350579367919E-3</v>
      </c>
      <c r="G246" s="284">
        <f>BE227</f>
        <v>9.8870000000000005</v>
      </c>
      <c r="H246" s="258">
        <f>BE228</f>
        <v>9.838000000000001</v>
      </c>
      <c r="I246" s="196">
        <f t="shared" si="135"/>
        <v>423</v>
      </c>
      <c r="J246" s="211"/>
      <c r="K246" s="211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  <c r="CW246" s="94"/>
      <c r="CX246" s="94"/>
      <c r="CY246" s="94"/>
      <c r="CZ246" s="94"/>
      <c r="DA246" s="94"/>
      <c r="DB246" s="94"/>
      <c r="DC246" s="94"/>
      <c r="DD246" s="94"/>
      <c r="DE246" s="94"/>
    </row>
    <row r="247" spans="1:109" s="98" customFormat="1" ht="15" customHeight="1">
      <c r="A247" s="186">
        <f t="shared" si="133"/>
        <v>2023</v>
      </c>
      <c r="B247" s="187">
        <f t="shared" si="134"/>
        <v>423</v>
      </c>
      <c r="C247" s="242"/>
      <c r="D247" s="188">
        <f t="shared" si="132"/>
        <v>21</v>
      </c>
      <c r="E247" s="258">
        <f>BL219</f>
        <v>130</v>
      </c>
      <c r="F247" s="285">
        <f>BL226</f>
        <v>1.0372350579367919E-3</v>
      </c>
      <c r="G247" s="284">
        <f>BL227</f>
        <v>9.8870000000000005</v>
      </c>
      <c r="H247" s="258">
        <f>BL228</f>
        <v>9.838000000000001</v>
      </c>
      <c r="I247" s="196">
        <f t="shared" si="135"/>
        <v>423</v>
      </c>
      <c r="J247" s="211"/>
      <c r="K247" s="211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  <c r="CW247" s="94"/>
      <c r="CX247" s="94"/>
      <c r="CY247" s="94"/>
      <c r="CZ247" s="94"/>
      <c r="DA247" s="94"/>
      <c r="DB247" s="94"/>
      <c r="DC247" s="94"/>
      <c r="DD247" s="94"/>
      <c r="DE247" s="94"/>
    </row>
    <row r="248" spans="1:109" s="98" customFormat="1" ht="15" customHeight="1">
      <c r="A248" s="186">
        <f t="shared" si="133"/>
        <v>2024</v>
      </c>
      <c r="B248" s="187">
        <f t="shared" si="134"/>
        <v>423</v>
      </c>
      <c r="C248" s="242"/>
      <c r="D248" s="188">
        <f t="shared" si="132"/>
        <v>22</v>
      </c>
      <c r="E248" s="258">
        <f>BS219</f>
        <v>150</v>
      </c>
      <c r="F248" s="285">
        <f>BS226</f>
        <v>1.0372350579367919E-3</v>
      </c>
      <c r="G248" s="284">
        <f>BS227</f>
        <v>9.8870000000000005</v>
      </c>
      <c r="H248" s="98">
        <f>BS228</f>
        <v>9.838000000000001</v>
      </c>
      <c r="I248" s="196">
        <f t="shared" si="135"/>
        <v>423</v>
      </c>
      <c r="J248" s="211"/>
      <c r="K248" s="211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  <c r="CW248" s="94"/>
      <c r="CX248" s="94"/>
      <c r="CY248" s="94"/>
      <c r="CZ248" s="94"/>
      <c r="DA248" s="94"/>
      <c r="DB248" s="94"/>
      <c r="DC248" s="94"/>
      <c r="DD248" s="94"/>
      <c r="DE248" s="94"/>
    </row>
    <row r="249" spans="1:109" s="98" customFormat="1" ht="15" customHeight="1">
      <c r="A249" s="186">
        <f t="shared" si="133"/>
        <v>2025</v>
      </c>
      <c r="B249" s="187">
        <f t="shared" si="134"/>
        <v>423</v>
      </c>
      <c r="C249" s="242"/>
      <c r="D249" s="188">
        <f t="shared" si="132"/>
        <v>23</v>
      </c>
      <c r="E249" s="258">
        <f>BZ219</f>
        <v>170</v>
      </c>
      <c r="F249" s="285">
        <f>BZ226</f>
        <v>1.0721604848063792E-2</v>
      </c>
      <c r="G249" s="284">
        <f>BZ227</f>
        <v>9.7609999999999992</v>
      </c>
      <c r="H249" s="98">
        <f>BZ228</f>
        <v>9.7249999999999996</v>
      </c>
      <c r="I249" s="196">
        <f t="shared" si="135"/>
        <v>423</v>
      </c>
      <c r="J249" s="211"/>
      <c r="K249" s="211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  <c r="DA249" s="94"/>
      <c r="DB249" s="94"/>
      <c r="DC249" s="94"/>
      <c r="DD249" s="94"/>
      <c r="DE249" s="94"/>
    </row>
    <row r="250" spans="1:109" s="98" customFormat="1" ht="15" customHeight="1">
      <c r="A250" s="186">
        <f t="shared" si="133"/>
        <v>2026</v>
      </c>
      <c r="B250" s="187">
        <f t="shared" si="134"/>
        <v>423</v>
      </c>
      <c r="C250" s="242"/>
      <c r="D250" s="188">
        <f t="shared" si="132"/>
        <v>24</v>
      </c>
      <c r="E250" s="258">
        <f>CG219</f>
        <v>190</v>
      </c>
      <c r="F250" s="285">
        <f>CG226</f>
        <v>1.2135443186408565E-2</v>
      </c>
      <c r="G250" s="284">
        <f>CG227</f>
        <v>9.7569999999999997</v>
      </c>
      <c r="H250" s="98">
        <f>CG228</f>
        <v>9.7210000000000001</v>
      </c>
      <c r="I250" s="196">
        <f t="shared" si="135"/>
        <v>423</v>
      </c>
      <c r="J250" s="211"/>
      <c r="K250" s="211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  <c r="DA250" s="94"/>
      <c r="DB250" s="94"/>
      <c r="DC250" s="94"/>
      <c r="DD250" s="94"/>
      <c r="DE250" s="94"/>
    </row>
    <row r="251" spans="1:109" s="98" customFormat="1" ht="15" customHeight="1">
      <c r="A251" s="186">
        <f t="shared" si="133"/>
        <v>2027</v>
      </c>
      <c r="B251" s="187">
        <f t="shared" si="134"/>
        <v>423</v>
      </c>
      <c r="C251" s="242"/>
      <c r="D251" s="188">
        <f t="shared" si="132"/>
        <v>25</v>
      </c>
      <c r="E251" s="258">
        <f>CN219</f>
        <v>210</v>
      </c>
      <c r="F251" s="285">
        <f>CN226</f>
        <v>8.0337727627465307E-3</v>
      </c>
      <c r="G251" s="284">
        <f>CN227</f>
        <v>9.8099999999999987</v>
      </c>
      <c r="H251" s="98">
        <f>CN228</f>
        <v>9.7739999999999991</v>
      </c>
      <c r="I251" s="196">
        <f t="shared" si="135"/>
        <v>423</v>
      </c>
      <c r="J251" s="211"/>
      <c r="K251" s="211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  <c r="DA251" s="94"/>
      <c r="DB251" s="94"/>
      <c r="DC251" s="94"/>
      <c r="DD251" s="94"/>
      <c r="DE251" s="94"/>
    </row>
    <row r="252" spans="1:109" s="98" customFormat="1" ht="15" customHeight="1">
      <c r="A252" s="186">
        <f t="shared" si="133"/>
        <v>2028</v>
      </c>
      <c r="B252" s="187">
        <f t="shared" si="134"/>
        <v>422</v>
      </c>
      <c r="C252" s="242"/>
      <c r="D252" s="188">
        <f t="shared" si="132"/>
        <v>26</v>
      </c>
      <c r="E252" s="258">
        <f>CU219</f>
        <v>230</v>
      </c>
      <c r="F252" s="285">
        <f>CU226</f>
        <v>2.9128944927219362E-3</v>
      </c>
      <c r="G252" s="284">
        <f>CU227</f>
        <v>9.8969999999999985</v>
      </c>
      <c r="H252" s="98">
        <f>CU228</f>
        <v>9.8609999999999989</v>
      </c>
      <c r="I252" s="196">
        <f t="shared" si="135"/>
        <v>422</v>
      </c>
      <c r="J252" s="211"/>
      <c r="K252" s="211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  <c r="DA252" s="94"/>
      <c r="DB252" s="94"/>
      <c r="DC252" s="94"/>
      <c r="DD252" s="94"/>
      <c r="DE252" s="94"/>
    </row>
    <row r="253" spans="1:109" s="98" customFormat="1" ht="15" customHeight="1">
      <c r="A253" s="186">
        <f t="shared" si="133"/>
        <v>2029</v>
      </c>
      <c r="B253" s="187">
        <f t="shared" si="134"/>
        <v>422</v>
      </c>
      <c r="C253" s="242"/>
      <c r="D253" s="188">
        <f t="shared" si="132"/>
        <v>27</v>
      </c>
      <c r="E253" s="258">
        <f>DB219</f>
        <v>250</v>
      </c>
      <c r="F253" s="285">
        <f>DB226</f>
        <v>7.7397552972671355E-3</v>
      </c>
      <c r="G253" s="284">
        <f>DB227</f>
        <v>9.8549999999999986</v>
      </c>
      <c r="H253" s="98">
        <f>DB228</f>
        <v>9.8190000000000008</v>
      </c>
      <c r="I253" s="196">
        <f t="shared" si="135"/>
        <v>422</v>
      </c>
      <c r="J253" s="211"/>
      <c r="K253" s="211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  <c r="CW253" s="94"/>
      <c r="CX253" s="94"/>
      <c r="CY253" s="94"/>
      <c r="CZ253" s="94"/>
      <c r="DA253" s="94"/>
      <c r="DB253" s="94"/>
      <c r="DC253" s="94"/>
      <c r="DD253" s="94"/>
      <c r="DE253" s="94"/>
    </row>
    <row r="254" spans="1:109" s="98" customFormat="1" ht="15" customHeight="1">
      <c r="A254" s="186">
        <f t="shared" si="133"/>
        <v>2030</v>
      </c>
      <c r="B254" s="187">
        <f t="shared" si="134"/>
        <v>422</v>
      </c>
      <c r="C254" s="242"/>
      <c r="D254" s="188">
        <f t="shared" si="132"/>
        <v>28</v>
      </c>
      <c r="E254" s="188"/>
      <c r="F254" s="243"/>
      <c r="G254" s="283"/>
      <c r="H254" s="214"/>
      <c r="I254" s="196">
        <f t="shared" si="135"/>
        <v>422</v>
      </c>
      <c r="J254" s="211"/>
      <c r="K254" s="211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4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4"/>
      <c r="CX254" s="94"/>
      <c r="CY254" s="94"/>
      <c r="CZ254" s="94"/>
      <c r="DA254" s="94"/>
      <c r="DB254" s="94"/>
      <c r="DC254" s="94"/>
      <c r="DD254" s="94"/>
      <c r="DE254" s="94"/>
    </row>
    <row r="255" spans="1:109" s="98" customFormat="1" ht="15" customHeight="1">
      <c r="A255" s="186">
        <f t="shared" si="133"/>
        <v>2031</v>
      </c>
      <c r="B255" s="187">
        <f t="shared" si="134"/>
        <v>422</v>
      </c>
      <c r="C255" s="242"/>
      <c r="D255" s="188">
        <f t="shared" si="132"/>
        <v>29</v>
      </c>
      <c r="E255" s="188"/>
      <c r="F255" s="243"/>
      <c r="G255" s="283"/>
      <c r="H255" s="214"/>
      <c r="I255" s="196">
        <f t="shared" si="135"/>
        <v>422</v>
      </c>
      <c r="J255" s="211"/>
      <c r="K255" s="211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  <c r="DA255" s="94"/>
      <c r="DB255" s="94"/>
      <c r="DC255" s="94"/>
      <c r="DD255" s="94"/>
      <c r="DE255" s="94"/>
    </row>
    <row r="256" spans="1:109" s="98" customFormat="1" ht="15" customHeight="1">
      <c r="A256" s="186">
        <f t="shared" si="133"/>
        <v>2032</v>
      </c>
      <c r="B256" s="187">
        <f t="shared" si="134"/>
        <v>422</v>
      </c>
      <c r="C256" s="242"/>
      <c r="D256" s="188">
        <f t="shared" si="132"/>
        <v>30</v>
      </c>
      <c r="E256" s="188"/>
      <c r="F256" s="243"/>
      <c r="G256" s="283"/>
      <c r="H256" s="214"/>
      <c r="I256" s="196">
        <f t="shared" si="135"/>
        <v>422</v>
      </c>
      <c r="J256" s="211"/>
      <c r="K256" s="211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  <c r="CW256" s="94"/>
      <c r="CX256" s="94"/>
      <c r="CY256" s="94"/>
      <c r="CZ256" s="94"/>
      <c r="DA256" s="94"/>
      <c r="DB256" s="94"/>
      <c r="DC256" s="94"/>
      <c r="DD256" s="94"/>
      <c r="DE256" s="94"/>
    </row>
    <row r="257" spans="1:109" s="98" customFormat="1" ht="15" customHeight="1">
      <c r="A257" s="186">
        <f t="shared" si="133"/>
        <v>2033</v>
      </c>
      <c r="B257" s="187">
        <f t="shared" si="134"/>
        <v>422</v>
      </c>
      <c r="C257" s="242"/>
      <c r="D257" s="188">
        <f t="shared" si="132"/>
        <v>31</v>
      </c>
      <c r="E257" s="188"/>
      <c r="F257" s="243"/>
      <c r="G257" s="283"/>
      <c r="H257" s="214"/>
      <c r="I257" s="196">
        <f t="shared" si="135"/>
        <v>422</v>
      </c>
      <c r="J257" s="211"/>
      <c r="K257" s="211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4"/>
      <c r="CX257" s="94"/>
      <c r="CY257" s="94"/>
      <c r="CZ257" s="94"/>
      <c r="DA257" s="94"/>
      <c r="DB257" s="94"/>
      <c r="DC257" s="94"/>
      <c r="DD257" s="94"/>
      <c r="DE257" s="94"/>
    </row>
    <row r="258" spans="1:109" s="98" customFormat="1" ht="15" customHeight="1">
      <c r="A258" s="186">
        <f t="shared" si="133"/>
        <v>2034</v>
      </c>
      <c r="B258" s="187">
        <f t="shared" si="134"/>
        <v>422</v>
      </c>
      <c r="C258" s="242"/>
      <c r="D258" s="188">
        <f t="shared" si="132"/>
        <v>32</v>
      </c>
      <c r="E258" s="188"/>
      <c r="F258" s="243"/>
      <c r="G258" s="283"/>
      <c r="H258" s="214"/>
      <c r="I258" s="196">
        <f t="shared" si="135"/>
        <v>422</v>
      </c>
      <c r="J258" s="211"/>
      <c r="K258" s="211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4"/>
      <c r="CX258" s="94"/>
      <c r="CY258" s="94"/>
      <c r="CZ258" s="94"/>
      <c r="DA258" s="94"/>
      <c r="DB258" s="94"/>
      <c r="DC258" s="94"/>
      <c r="DD258" s="94"/>
      <c r="DE258" s="94"/>
    </row>
    <row r="259" spans="1:109" s="98" customFormat="1" ht="15" customHeight="1">
      <c r="A259" s="186">
        <f t="shared" si="133"/>
        <v>2035</v>
      </c>
      <c r="B259" s="187">
        <f t="shared" si="134"/>
        <v>422</v>
      </c>
      <c r="C259" s="242"/>
      <c r="D259" s="188">
        <f t="shared" si="132"/>
        <v>33</v>
      </c>
      <c r="E259" s="188"/>
      <c r="F259" s="243"/>
      <c r="G259" s="283"/>
      <c r="H259" s="214"/>
      <c r="I259" s="196">
        <f t="shared" si="135"/>
        <v>422</v>
      </c>
      <c r="J259" s="211"/>
      <c r="K259" s="211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4"/>
      <c r="CX259" s="94"/>
      <c r="CY259" s="94"/>
      <c r="CZ259" s="94"/>
      <c r="DA259" s="94"/>
      <c r="DB259" s="94"/>
      <c r="DC259" s="94"/>
      <c r="DD259" s="94"/>
      <c r="DE259" s="94"/>
    </row>
    <row r="260" spans="1:109" s="98" customFormat="1" ht="15" customHeight="1">
      <c r="A260" s="216">
        <f t="shared" si="133"/>
        <v>2036</v>
      </c>
      <c r="B260" s="287">
        <f t="shared" si="134"/>
        <v>421</v>
      </c>
      <c r="C260" s="288"/>
      <c r="D260" s="218">
        <f t="shared" si="132"/>
        <v>34</v>
      </c>
      <c r="E260" s="218"/>
      <c r="F260" s="246"/>
      <c r="G260" s="289"/>
      <c r="H260" s="221"/>
      <c r="I260" s="222">
        <f t="shared" si="135"/>
        <v>421</v>
      </c>
      <c r="J260" s="224"/>
      <c r="K260" s="22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  <c r="CW260" s="94"/>
      <c r="CX260" s="94"/>
      <c r="CY260" s="94"/>
      <c r="CZ260" s="94"/>
      <c r="DA260" s="94"/>
      <c r="DB260" s="94"/>
      <c r="DC260" s="94"/>
      <c r="DD260" s="94"/>
      <c r="DE260" s="94"/>
    </row>
    <row r="261" spans="1:109" ht="15" customHeight="1">
      <c r="A261" s="225"/>
      <c r="B261" s="226"/>
      <c r="C261" s="195"/>
      <c r="D261" s="189"/>
      <c r="E261" s="189"/>
      <c r="F261" s="248"/>
      <c r="G261" s="283"/>
      <c r="H261" s="195"/>
      <c r="I261" s="203"/>
      <c r="J261" s="203"/>
      <c r="O261" s="290"/>
    </row>
    <row r="262" spans="1:109" ht="15" customHeight="1">
      <c r="A262" s="174" t="s">
        <v>255</v>
      </c>
    </row>
    <row r="263" spans="1:109" ht="15" customHeight="1">
      <c r="A263" s="177" t="s">
        <v>102</v>
      </c>
      <c r="B263" s="178" t="s">
        <v>256</v>
      </c>
      <c r="C263" s="179" t="s">
        <v>257</v>
      </c>
      <c r="D263" s="179" t="s">
        <v>258</v>
      </c>
      <c r="E263" s="228"/>
      <c r="F263" s="180"/>
      <c r="G263" s="181"/>
      <c r="H263" s="182" t="s">
        <v>259</v>
      </c>
      <c r="I263" s="183">
        <f>RSQ(I264:I286,B264:B286)</f>
        <v>5.6362947537018796E-3</v>
      </c>
      <c r="J263" s="184" t="s">
        <v>260</v>
      </c>
      <c r="K263" s="185" t="s">
        <v>261</v>
      </c>
      <c r="M263" s="267" t="s">
        <v>257</v>
      </c>
      <c r="N263" s="228"/>
      <c r="O263" s="252" t="s">
        <v>262</v>
      </c>
      <c r="P263" s="253">
        <f>RSQ($B264:$B286,P264:P286)</f>
        <v>1.5924697676587254E-3</v>
      </c>
      <c r="Q263" s="185" t="s">
        <v>261</v>
      </c>
      <c r="S263" s="267" t="s">
        <v>257</v>
      </c>
      <c r="T263" s="228"/>
      <c r="U263" s="252" t="s">
        <v>262</v>
      </c>
      <c r="V263" s="253">
        <f>RSQ($B264:$B286,V264:V286)</f>
        <v>6.5895215143110136E-4</v>
      </c>
      <c r="W263" s="185" t="s">
        <v>261</v>
      </c>
      <c r="Y263" s="267" t="s">
        <v>257</v>
      </c>
      <c r="Z263" s="228"/>
      <c r="AA263" s="252" t="s">
        <v>262</v>
      </c>
      <c r="AB263" s="253">
        <f>RSQ($B264:$B286,AB264:AB286)</f>
        <v>6.5895215143110136E-4</v>
      </c>
      <c r="AC263" s="185" t="s">
        <v>261</v>
      </c>
      <c r="AE263" s="267" t="s">
        <v>257</v>
      </c>
      <c r="AF263" s="228"/>
      <c r="AG263" s="252" t="s">
        <v>262</v>
      </c>
      <c r="AH263" s="253">
        <f>RSQ($B264:$B286,AH264:AH286)</f>
        <v>1.4085670096450315E-4</v>
      </c>
      <c r="AI263" s="185" t="s">
        <v>261</v>
      </c>
      <c r="AK263" s="267" t="s">
        <v>257</v>
      </c>
      <c r="AL263" s="228"/>
      <c r="AM263" s="252" t="s">
        <v>262</v>
      </c>
      <c r="AN263" s="253">
        <f>RSQ($B264:$B286,AN264:AN286)</f>
        <v>1.262115668340809E-2</v>
      </c>
      <c r="AO263" s="185" t="s">
        <v>261</v>
      </c>
      <c r="AQ263" s="267" t="s">
        <v>257</v>
      </c>
      <c r="AR263" s="228"/>
      <c r="AS263" s="252" t="s">
        <v>262</v>
      </c>
      <c r="AT263" s="253">
        <f>RSQ($B264:$B286,AT264:AT286)</f>
        <v>9.4149432324213706E-3</v>
      </c>
      <c r="AU263" s="185" t="s">
        <v>261</v>
      </c>
      <c r="AW263" s="267" t="s">
        <v>257</v>
      </c>
      <c r="AX263" s="228"/>
      <c r="AY263" s="252" t="s">
        <v>262</v>
      </c>
      <c r="AZ263" s="253">
        <f>RSQ($B264:$B286,AZ264:AZ286)</f>
        <v>9.4149432324213706E-3</v>
      </c>
      <c r="BA263" s="185" t="s">
        <v>261</v>
      </c>
      <c r="BC263" s="267" t="s">
        <v>257</v>
      </c>
      <c r="BD263" s="228"/>
      <c r="BE263" s="252" t="s">
        <v>262</v>
      </c>
      <c r="BF263" s="253">
        <f>RSQ($B264:$B286,BF264:BF286)</f>
        <v>9.4149432324213706E-3</v>
      </c>
      <c r="BG263" s="185" t="s">
        <v>261</v>
      </c>
      <c r="BI263" s="267" t="s">
        <v>257</v>
      </c>
      <c r="BJ263" s="228"/>
      <c r="BK263" s="252" t="s">
        <v>262</v>
      </c>
      <c r="BL263" s="253">
        <f>RSQ($B264:$B286,BL264:BL286)</f>
        <v>1.1298471307329833E-2</v>
      </c>
      <c r="BM263" s="185" t="s">
        <v>261</v>
      </c>
    </row>
    <row r="264" spans="1:109" ht="15" customHeight="1">
      <c r="A264" s="186">
        <f t="shared" ref="A264:B274" si="136">A215</f>
        <v>2003</v>
      </c>
      <c r="B264" s="187">
        <f t="shared" si="136"/>
        <v>428</v>
      </c>
      <c r="C264" s="291">
        <f t="shared" ref="C264:C274" si="137">LN(F$267/B264-1)</f>
        <v>9.7855790003758492E-2</v>
      </c>
      <c r="D264" s="188">
        <f>D215</f>
        <v>1</v>
      </c>
      <c r="E264" s="230" t="s">
        <v>263</v>
      </c>
      <c r="F264" s="189"/>
      <c r="H264" s="292"/>
      <c r="I264" s="193">
        <f t="shared" ref="I264:I274" si="138">ROUND($F$267/(1+EXP($F$272+$F$271*D264)),$G$1)</f>
        <v>433</v>
      </c>
      <c r="J264" s="194">
        <f t="shared" ref="J264:J274" si="139">ABS(B264-I264)/B264*100</f>
        <v>1.1682242990654206</v>
      </c>
      <c r="K264" s="193">
        <f t="shared" ref="K264:K274" si="140">(B264-I264)^2/1000</f>
        <v>2.5000000000000001E-2</v>
      </c>
      <c r="M264" s="293">
        <f t="shared" ref="M264:M274" si="141">LN(O$267/$B264-1)</f>
        <v>-2.2304817990927024</v>
      </c>
      <c r="N264" s="230" t="s">
        <v>264</v>
      </c>
      <c r="O264" s="189"/>
      <c r="P264" s="270">
        <f t="shared" ref="P264:P274" si="142">ROUND(O$267/(1+EXP(O$272+O$271*$D264)),$G$1)</f>
        <v>451</v>
      </c>
      <c r="Q264" s="193">
        <f t="shared" ref="Q264:Q274" si="143">($B264-P264)^2/1000</f>
        <v>0.52900000000000003</v>
      </c>
      <c r="S264" s="293">
        <f t="shared" ref="S264:S274" si="144">LN(U$267/$B264-1)</f>
        <v>0.29001579579800113</v>
      </c>
      <c r="T264" s="230" t="s">
        <v>264</v>
      </c>
      <c r="U264" s="189"/>
      <c r="V264" s="270">
        <f t="shared" ref="V264:V274" si="145">ROUND(U$267/(1+EXP(U$272+U$271*$D264)),$G$1)</f>
        <v>433</v>
      </c>
      <c r="W264" s="193">
        <f t="shared" ref="W264:W274" si="146">($B264-V264)^2/1000</f>
        <v>2.5000000000000001E-2</v>
      </c>
      <c r="Y264" s="293">
        <f t="shared" ref="Y264:Y274" si="147">LN(AA$267/$B264-1)</f>
        <v>0.45113514494135287</v>
      </c>
      <c r="Z264" s="230" t="s">
        <v>264</v>
      </c>
      <c r="AA264" s="189"/>
      <c r="AB264" s="270">
        <f t="shared" ref="AB264:AB274" si="148">ROUND(AA$267/(1+EXP(AA$272+AA$271*$D264)),$G$1)</f>
        <v>433</v>
      </c>
      <c r="AC264" s="193">
        <f t="shared" ref="AC264:AC274" si="149">($B264-AB264)^2/1000</f>
        <v>2.5000000000000001E-2</v>
      </c>
      <c r="AE264" s="293">
        <f t="shared" ref="AE264:AE274" si="150">LN(AG$267/$B264-1)</f>
        <v>0.58986135444297927</v>
      </c>
      <c r="AF264" s="230" t="s">
        <v>264</v>
      </c>
      <c r="AG264" s="189"/>
      <c r="AH264" s="270">
        <f t="shared" ref="AH264:AH274" si="151">ROUND(AG$267/(1+EXP(AG$272+AG$271*$D264)),$G$1)</f>
        <v>433</v>
      </c>
      <c r="AI264" s="193">
        <f t="shared" ref="AI264:AI274" si="152">($B264-AH264)^2/1000</f>
        <v>2.5000000000000001E-2</v>
      </c>
      <c r="AK264" s="293">
        <f t="shared" ref="AK264:AK274" si="153">LN(AM$267/$B264-1)</f>
        <v>0.71166622832718285</v>
      </c>
      <c r="AL264" s="230" t="s">
        <v>264</v>
      </c>
      <c r="AM264" s="189"/>
      <c r="AN264" s="270">
        <f t="shared" ref="AN264:AN274" si="154">ROUND(AM$267/(1+EXP(AM$272+AM$271*$D264)),$G$1)</f>
        <v>433</v>
      </c>
      <c r="AO264" s="193">
        <f t="shared" ref="AO264:AO274" si="155">($B264-AN264)^2/1000</f>
        <v>2.5000000000000001E-2</v>
      </c>
      <c r="AQ264" s="293">
        <f t="shared" ref="AQ264:AQ274" si="156">LN(AS$267/$B264-1)</f>
        <v>0.82023260887864236</v>
      </c>
      <c r="AR264" s="230" t="s">
        <v>264</v>
      </c>
      <c r="AS264" s="189"/>
      <c r="AT264" s="270">
        <f t="shared" ref="AT264:AT274" si="157">ROUND(AS$267/(1+EXP(AS$272+AS$271*$D264)),$G$1)</f>
        <v>433</v>
      </c>
      <c r="AU264" s="193">
        <f t="shared" ref="AU264:AU274" si="158">($B264-AT264)^2/1000</f>
        <v>2.5000000000000001E-2</v>
      </c>
      <c r="AW264" s="293">
        <f t="shared" ref="AW264:AW274" si="159">LN(AY$267/$B264-1)</f>
        <v>0.91815814604895041</v>
      </c>
      <c r="AX264" s="230" t="s">
        <v>264</v>
      </c>
      <c r="AY264" s="189"/>
      <c r="AZ264" s="270">
        <f t="shared" ref="AZ264:AZ274" si="160">ROUND(AY$267/(1+EXP(AY$272+AY$271*$D264)),$G$1)</f>
        <v>433</v>
      </c>
      <c r="BA264" s="193">
        <f t="shared" ref="BA264:BA274" si="161">($B264-AZ264)^2/1000</f>
        <v>2.5000000000000001E-2</v>
      </c>
      <c r="BC264" s="293">
        <f t="shared" ref="BC264:BC274" si="162">LN(BE$267/$B264-1)</f>
        <v>1.0073437745551612</v>
      </c>
      <c r="BD264" s="230" t="s">
        <v>264</v>
      </c>
      <c r="BE264" s="189"/>
      <c r="BF264" s="270">
        <f t="shared" ref="BF264:BF274" si="163">ROUND(BE$267/(1+EXP(BE$272+BE$271*$D264)),$G$1)</f>
        <v>433</v>
      </c>
      <c r="BG264" s="193">
        <f t="shared" ref="BG264:BG274" si="164">($B264-BF264)^2/1000</f>
        <v>2.5000000000000001E-2</v>
      </c>
      <c r="BI264" s="293">
        <f t="shared" ref="BI264:BI274" si="165">LN(BK$267/$B264-1)</f>
        <v>1.0892225483182707</v>
      </c>
      <c r="BJ264" s="230" t="s">
        <v>264</v>
      </c>
      <c r="BK264" s="189"/>
      <c r="BL264" s="270">
        <f t="shared" ref="BL264:BL274" si="166">ROUND(BK$267/(1+EXP(BK$272+BK$271*$D264)),$G$1)</f>
        <v>432</v>
      </c>
      <c r="BM264" s="193">
        <f t="shared" ref="BM264:BM274" si="167">($B264-BL264)^2/1000</f>
        <v>1.6E-2</v>
      </c>
    </row>
    <row r="265" spans="1:109" ht="15" customHeight="1">
      <c r="A265" s="186">
        <f t="shared" si="136"/>
        <v>2004</v>
      </c>
      <c r="B265" s="187">
        <f t="shared" si="136"/>
        <v>415</v>
      </c>
      <c r="C265" s="291">
        <f t="shared" si="137"/>
        <v>0.15587037070678481</v>
      </c>
      <c r="D265" s="188">
        <f t="shared" ref="D265:D309" si="168">D216</f>
        <v>2</v>
      </c>
      <c r="E265" s="230" t="s">
        <v>265</v>
      </c>
      <c r="F265" s="189"/>
      <c r="H265" s="292"/>
      <c r="I265" s="196">
        <f t="shared" si="138"/>
        <v>432</v>
      </c>
      <c r="J265" s="197">
        <f t="shared" si="139"/>
        <v>4.096385542168675</v>
      </c>
      <c r="K265" s="196">
        <f t="shared" si="140"/>
        <v>0.28899999999999998</v>
      </c>
      <c r="M265" s="293">
        <f t="shared" si="141"/>
        <v>-1.9507410763249793</v>
      </c>
      <c r="N265" s="230" t="s">
        <v>265</v>
      </c>
      <c r="O265" s="189"/>
      <c r="P265" s="211">
        <f t="shared" si="142"/>
        <v>450</v>
      </c>
      <c r="Q265" s="196">
        <f t="shared" si="143"/>
        <v>1.2250000000000001</v>
      </c>
      <c r="S265" s="293">
        <f t="shared" si="144"/>
        <v>0.34333332700115832</v>
      </c>
      <c r="T265" s="230" t="s">
        <v>265</v>
      </c>
      <c r="U265" s="189"/>
      <c r="V265" s="211">
        <f t="shared" si="145"/>
        <v>432</v>
      </c>
      <c r="W265" s="196">
        <f t="shared" si="146"/>
        <v>0.28899999999999998</v>
      </c>
      <c r="Y265" s="293">
        <f t="shared" si="147"/>
        <v>0.50114031803152703</v>
      </c>
      <c r="Z265" s="230" t="s">
        <v>265</v>
      </c>
      <c r="AA265" s="189"/>
      <c r="AB265" s="211">
        <f t="shared" si="148"/>
        <v>432</v>
      </c>
      <c r="AC265" s="196">
        <f t="shared" si="149"/>
        <v>0.28899999999999998</v>
      </c>
      <c r="AE265" s="293">
        <f t="shared" si="150"/>
        <v>0.6374051975517101</v>
      </c>
      <c r="AF265" s="230" t="s">
        <v>265</v>
      </c>
      <c r="AG265" s="189"/>
      <c r="AH265" s="211">
        <f t="shared" si="151"/>
        <v>432</v>
      </c>
      <c r="AI265" s="196">
        <f t="shared" si="152"/>
        <v>0.28899999999999998</v>
      </c>
      <c r="AK265" s="293">
        <f t="shared" si="153"/>
        <v>0.75730912477723111</v>
      </c>
      <c r="AL265" s="230" t="s">
        <v>265</v>
      </c>
      <c r="AM265" s="189"/>
      <c r="AN265" s="211">
        <f t="shared" si="154"/>
        <v>432</v>
      </c>
      <c r="AO265" s="196">
        <f t="shared" si="155"/>
        <v>0.28899999999999998</v>
      </c>
      <c r="AQ265" s="293">
        <f t="shared" si="156"/>
        <v>0.86436312094139067</v>
      </c>
      <c r="AR265" s="230" t="s">
        <v>265</v>
      </c>
      <c r="AS265" s="189"/>
      <c r="AT265" s="211">
        <f t="shared" si="157"/>
        <v>432</v>
      </c>
      <c r="AU265" s="196">
        <f t="shared" si="158"/>
        <v>0.28899999999999998</v>
      </c>
      <c r="AW265" s="293">
        <f t="shared" si="159"/>
        <v>0.96105674574386168</v>
      </c>
      <c r="AX265" s="230" t="s">
        <v>265</v>
      </c>
      <c r="AY265" s="189"/>
      <c r="AZ265" s="211">
        <f t="shared" si="160"/>
        <v>432</v>
      </c>
      <c r="BA265" s="196">
        <f t="shared" si="161"/>
        <v>0.28899999999999998</v>
      </c>
      <c r="BC265" s="293">
        <f t="shared" si="162"/>
        <v>1.0492195333385332</v>
      </c>
      <c r="BD265" s="230" t="s">
        <v>265</v>
      </c>
      <c r="BE265" s="189"/>
      <c r="BF265" s="211">
        <f t="shared" si="163"/>
        <v>432</v>
      </c>
      <c r="BG265" s="196">
        <f t="shared" si="164"/>
        <v>0.28899999999999998</v>
      </c>
      <c r="BI265" s="293">
        <f t="shared" si="165"/>
        <v>1.130235477098622</v>
      </c>
      <c r="BJ265" s="230" t="s">
        <v>265</v>
      </c>
      <c r="BK265" s="189"/>
      <c r="BL265" s="211">
        <f t="shared" si="166"/>
        <v>432</v>
      </c>
      <c r="BM265" s="196">
        <f t="shared" si="167"/>
        <v>0.28899999999999998</v>
      </c>
    </row>
    <row r="266" spans="1:109" ht="15" customHeight="1">
      <c r="A266" s="186">
        <f t="shared" si="136"/>
        <v>2005</v>
      </c>
      <c r="B266" s="187">
        <f t="shared" si="136"/>
        <v>473</v>
      </c>
      <c r="C266" s="291">
        <f t="shared" si="137"/>
        <v>-0.1023113752633084</v>
      </c>
      <c r="D266" s="188">
        <f t="shared" si="168"/>
        <v>3</v>
      </c>
      <c r="E266" s="273"/>
      <c r="G266" s="195"/>
      <c r="H266" s="192"/>
      <c r="I266" s="196">
        <f t="shared" si="138"/>
        <v>432</v>
      </c>
      <c r="J266" s="197">
        <f t="shared" si="139"/>
        <v>8.6680761099365746</v>
      </c>
      <c r="K266" s="196">
        <f t="shared" si="140"/>
        <v>1.681</v>
      </c>
      <c r="M266" s="293">
        <f t="shared" si="141"/>
        <v>-6.159095388491922</v>
      </c>
      <c r="N266" s="273"/>
      <c r="P266" s="211">
        <f t="shared" si="142"/>
        <v>448</v>
      </c>
      <c r="Q266" s="196">
        <f t="shared" si="143"/>
        <v>0.625</v>
      </c>
      <c r="S266" s="293">
        <f t="shared" si="144"/>
        <v>0.10810516004942933</v>
      </c>
      <c r="T266" s="273"/>
      <c r="V266" s="211">
        <f t="shared" si="145"/>
        <v>431</v>
      </c>
      <c r="W266" s="196">
        <f t="shared" si="146"/>
        <v>1.764</v>
      </c>
      <c r="Y266" s="293">
        <f t="shared" si="147"/>
        <v>0.28185115214098783</v>
      </c>
      <c r="Z266" s="273"/>
      <c r="AB266" s="211">
        <f t="shared" si="148"/>
        <v>431</v>
      </c>
      <c r="AC266" s="196">
        <f t="shared" si="149"/>
        <v>1.764</v>
      </c>
      <c r="AE266" s="293">
        <f t="shared" si="150"/>
        <v>0.42983108904158629</v>
      </c>
      <c r="AF266" s="273"/>
      <c r="AH266" s="211">
        <f t="shared" si="151"/>
        <v>431</v>
      </c>
      <c r="AI266" s="196">
        <f t="shared" si="152"/>
        <v>1.764</v>
      </c>
      <c r="AK266" s="293">
        <f t="shared" si="153"/>
        <v>0.55870930653175832</v>
      </c>
      <c r="AL266" s="273"/>
      <c r="AN266" s="211">
        <f t="shared" si="154"/>
        <v>431</v>
      </c>
      <c r="AO266" s="196">
        <f t="shared" si="155"/>
        <v>1.764</v>
      </c>
      <c r="AQ266" s="293">
        <f t="shared" si="156"/>
        <v>0.67285817707392226</v>
      </c>
      <c r="AR266" s="273"/>
      <c r="AT266" s="211">
        <f t="shared" si="157"/>
        <v>431</v>
      </c>
      <c r="AU266" s="196">
        <f t="shared" si="158"/>
        <v>1.764</v>
      </c>
      <c r="AW266" s="293">
        <f t="shared" si="159"/>
        <v>0.77530182143662518</v>
      </c>
      <c r="AX266" s="273"/>
      <c r="AZ266" s="211">
        <f t="shared" si="160"/>
        <v>431</v>
      </c>
      <c r="BA266" s="196">
        <f t="shared" si="161"/>
        <v>1.764</v>
      </c>
      <c r="BC266" s="293">
        <f t="shared" si="162"/>
        <v>0.86821912554784342</v>
      </c>
      <c r="BD266" s="273"/>
      <c r="BF266" s="211">
        <f t="shared" si="163"/>
        <v>431</v>
      </c>
      <c r="BG266" s="196">
        <f t="shared" si="164"/>
        <v>1.764</v>
      </c>
      <c r="BI266" s="293">
        <f t="shared" si="165"/>
        <v>0.95323205621897844</v>
      </c>
      <c r="BJ266" s="273"/>
      <c r="BL266" s="211">
        <f t="shared" si="166"/>
        <v>431</v>
      </c>
      <c r="BM266" s="196">
        <f t="shared" si="167"/>
        <v>1.764</v>
      </c>
    </row>
    <row r="267" spans="1:109" ht="15" customHeight="1">
      <c r="A267" s="186">
        <f t="shared" si="136"/>
        <v>2006</v>
      </c>
      <c r="B267" s="187">
        <f t="shared" si="136"/>
        <v>443</v>
      </c>
      <c r="C267" s="291">
        <f t="shared" si="137"/>
        <v>3.1113620849069035E-2</v>
      </c>
      <c r="D267" s="188">
        <f t="shared" si="168"/>
        <v>4</v>
      </c>
      <c r="E267" s="273" t="s">
        <v>266</v>
      </c>
      <c r="F267" s="294">
        <f>ROUND($N$291,-2)</f>
        <v>900</v>
      </c>
      <c r="G267" s="195"/>
      <c r="I267" s="196">
        <f t="shared" si="138"/>
        <v>431</v>
      </c>
      <c r="J267" s="197">
        <f t="shared" si="139"/>
        <v>2.7088036117381491</v>
      </c>
      <c r="K267" s="196">
        <f t="shared" si="140"/>
        <v>0.14399999999999999</v>
      </c>
      <c r="M267" s="293">
        <f t="shared" si="141"/>
        <v>-2.6595825655599885</v>
      </c>
      <c r="N267" s="273" t="s">
        <v>266</v>
      </c>
      <c r="O267" s="294">
        <f>ROUNDDOWN(O268,0)+1</f>
        <v>474</v>
      </c>
      <c r="P267" s="211">
        <f t="shared" si="142"/>
        <v>447</v>
      </c>
      <c r="Q267" s="196">
        <f t="shared" si="143"/>
        <v>1.6E-2</v>
      </c>
      <c r="S267" s="293">
        <f t="shared" si="144"/>
        <v>0.22899546988214853</v>
      </c>
      <c r="T267" s="273" t="s">
        <v>266</v>
      </c>
      <c r="U267" s="294">
        <f>ROUNDDOWN(U268,-T289)+10^T289</f>
        <v>1000</v>
      </c>
      <c r="V267" s="211">
        <f t="shared" si="145"/>
        <v>431</v>
      </c>
      <c r="W267" s="196">
        <f t="shared" si="146"/>
        <v>0.14399999999999999</v>
      </c>
      <c r="Y267" s="293">
        <f t="shared" si="147"/>
        <v>0.39411424843947485</v>
      </c>
      <c r="Z267" s="273" t="s">
        <v>266</v>
      </c>
      <c r="AA267" s="294">
        <f>U267+Z290</f>
        <v>1100</v>
      </c>
      <c r="AB267" s="211">
        <f t="shared" si="148"/>
        <v>431</v>
      </c>
      <c r="AC267" s="196">
        <f t="shared" si="149"/>
        <v>0.14399999999999999</v>
      </c>
      <c r="AE267" s="293">
        <f t="shared" si="150"/>
        <v>0.53579348339231325</v>
      </c>
      <c r="AF267" s="273" t="s">
        <v>266</v>
      </c>
      <c r="AG267" s="294">
        <f>AA267+AF290</f>
        <v>1200</v>
      </c>
      <c r="AH267" s="211">
        <f t="shared" si="151"/>
        <v>431</v>
      </c>
      <c r="AI267" s="196">
        <f t="shared" si="152"/>
        <v>0.14399999999999999</v>
      </c>
      <c r="AK267" s="293">
        <f t="shared" si="153"/>
        <v>0.65986814855264408</v>
      </c>
      <c r="AL267" s="273" t="s">
        <v>266</v>
      </c>
      <c r="AM267" s="294">
        <f>AG267+AL290</f>
        <v>1300</v>
      </c>
      <c r="AN267" s="211">
        <f t="shared" si="154"/>
        <v>431</v>
      </c>
      <c r="AO267" s="196">
        <f t="shared" si="155"/>
        <v>0.14399999999999999</v>
      </c>
      <c r="AQ267" s="293">
        <f t="shared" si="156"/>
        <v>0.7702336214078187</v>
      </c>
      <c r="AR267" s="273" t="s">
        <v>266</v>
      </c>
      <c r="AS267" s="294">
        <f>AM267+AR290</f>
        <v>1400</v>
      </c>
      <c r="AT267" s="211">
        <f t="shared" si="157"/>
        <v>430</v>
      </c>
      <c r="AU267" s="196">
        <f t="shared" si="158"/>
        <v>0.16900000000000001</v>
      </c>
      <c r="AW267" s="293">
        <f t="shared" si="159"/>
        <v>0.86962021582510196</v>
      </c>
      <c r="AX267" s="273" t="s">
        <v>266</v>
      </c>
      <c r="AY267" s="294">
        <f>AS267+AX290</f>
        <v>1500</v>
      </c>
      <c r="AZ267" s="211">
        <f t="shared" si="160"/>
        <v>430</v>
      </c>
      <c r="BA267" s="196">
        <f t="shared" si="161"/>
        <v>0.16900000000000001</v>
      </c>
      <c r="BC267" s="293">
        <f t="shared" si="162"/>
        <v>0.96001595714854093</v>
      </c>
      <c r="BD267" s="273" t="s">
        <v>266</v>
      </c>
      <c r="BE267" s="294">
        <f>AY267+BD290</f>
        <v>1600</v>
      </c>
      <c r="BF267" s="211">
        <f t="shared" si="163"/>
        <v>430</v>
      </c>
      <c r="BG267" s="196">
        <f t="shared" si="164"/>
        <v>0.16900000000000001</v>
      </c>
      <c r="BI267" s="293">
        <f t="shared" si="165"/>
        <v>1.0429134385451118</v>
      </c>
      <c r="BJ267" s="273" t="s">
        <v>266</v>
      </c>
      <c r="BK267" s="294">
        <f>BE267+BJ290</f>
        <v>1700</v>
      </c>
      <c r="BL267" s="211">
        <f t="shared" si="166"/>
        <v>430</v>
      </c>
      <c r="BM267" s="196">
        <f t="shared" si="167"/>
        <v>0.16900000000000001</v>
      </c>
    </row>
    <row r="268" spans="1:109" ht="15" customHeight="1">
      <c r="A268" s="186">
        <f t="shared" si="136"/>
        <v>2007</v>
      </c>
      <c r="B268" s="187">
        <f t="shared" si="136"/>
        <v>441</v>
      </c>
      <c r="C268" s="291">
        <f t="shared" si="137"/>
        <v>4.0005334613699206E-2</v>
      </c>
      <c r="D268" s="188">
        <f t="shared" si="168"/>
        <v>5</v>
      </c>
      <c r="E268" s="295" t="s">
        <v>267</v>
      </c>
      <c r="F268" s="258">
        <f>MAX(B264:B286)</f>
        <v>473</v>
      </c>
      <c r="G268" s="195"/>
      <c r="H268" s="192"/>
      <c r="I268" s="196">
        <f t="shared" si="138"/>
        <v>430</v>
      </c>
      <c r="J268" s="197">
        <f t="shared" si="139"/>
        <v>2.4943310657596371</v>
      </c>
      <c r="K268" s="196">
        <f t="shared" si="140"/>
        <v>0.121</v>
      </c>
      <c r="M268" s="293">
        <f t="shared" si="141"/>
        <v>-2.5925373139803645</v>
      </c>
      <c r="N268" s="295" t="s">
        <v>267</v>
      </c>
      <c r="O268" s="258">
        <f>MAX($B264:$B286)</f>
        <v>473</v>
      </c>
      <c r="P268" s="211">
        <f t="shared" si="142"/>
        <v>445</v>
      </c>
      <c r="Q268" s="196">
        <f t="shared" si="143"/>
        <v>1.6E-2</v>
      </c>
      <c r="S268" s="293">
        <f t="shared" si="144"/>
        <v>0.23710459770825318</v>
      </c>
      <c r="T268" s="295" t="s">
        <v>267</v>
      </c>
      <c r="U268" s="258">
        <f>MAX($B264:$B286)</f>
        <v>473</v>
      </c>
      <c r="V268" s="211">
        <f t="shared" si="145"/>
        <v>430</v>
      </c>
      <c r="W268" s="196">
        <f t="shared" si="146"/>
        <v>0.121</v>
      </c>
      <c r="Y268" s="293">
        <f t="shared" si="147"/>
        <v>0.40167865905566119</v>
      </c>
      <c r="Z268" s="295" t="s">
        <v>267</v>
      </c>
      <c r="AA268" s="258">
        <f>MAX($B264:$B286)</f>
        <v>473</v>
      </c>
      <c r="AB268" s="211">
        <f t="shared" si="148"/>
        <v>430</v>
      </c>
      <c r="AC268" s="196">
        <f t="shared" si="149"/>
        <v>0.121</v>
      </c>
      <c r="AE268" s="293">
        <f t="shared" si="150"/>
        <v>0.54295690194878388</v>
      </c>
      <c r="AF268" s="295" t="s">
        <v>267</v>
      </c>
      <c r="AG268" s="258">
        <f>MAX($B264:$B286)</f>
        <v>473</v>
      </c>
      <c r="AH268" s="211">
        <f t="shared" si="151"/>
        <v>430</v>
      </c>
      <c r="AI268" s="196">
        <f t="shared" si="152"/>
        <v>0.121</v>
      </c>
      <c r="AK268" s="293">
        <f t="shared" si="153"/>
        <v>0.66672404653740935</v>
      </c>
      <c r="AL268" s="295" t="s">
        <v>267</v>
      </c>
      <c r="AM268" s="258">
        <f>MAX($B264:$B286)</f>
        <v>473</v>
      </c>
      <c r="AN268" s="211">
        <f t="shared" si="154"/>
        <v>430</v>
      </c>
      <c r="AO268" s="196">
        <f t="shared" si="155"/>
        <v>0.121</v>
      </c>
      <c r="AQ268" s="293">
        <f t="shared" si="156"/>
        <v>0.77684619943659217</v>
      </c>
      <c r="AR268" s="295" t="s">
        <v>267</v>
      </c>
      <c r="AS268" s="258">
        <f>MAX($B264:$B286)</f>
        <v>473</v>
      </c>
      <c r="AT268" s="211">
        <f t="shared" si="157"/>
        <v>430</v>
      </c>
      <c r="AU268" s="196">
        <f t="shared" si="158"/>
        <v>0.121</v>
      </c>
      <c r="AW268" s="293">
        <f t="shared" si="159"/>
        <v>0.8760354701545604</v>
      </c>
      <c r="AX268" s="295" t="s">
        <v>267</v>
      </c>
      <c r="AY268" s="258">
        <f>MAX($B264:$B286)</f>
        <v>473</v>
      </c>
      <c r="AZ268" s="211">
        <f t="shared" si="160"/>
        <v>430</v>
      </c>
      <c r="BA268" s="196">
        <f t="shared" si="161"/>
        <v>0.121</v>
      </c>
      <c r="BC268" s="293">
        <f t="shared" si="162"/>
        <v>0.96626796789290581</v>
      </c>
      <c r="BD268" s="295" t="s">
        <v>267</v>
      </c>
      <c r="BE268" s="258">
        <f>MAX($B264:$B286)</f>
        <v>473</v>
      </c>
      <c r="BF268" s="211">
        <f t="shared" si="163"/>
        <v>430</v>
      </c>
      <c r="BG268" s="196">
        <f t="shared" si="164"/>
        <v>0.121</v>
      </c>
      <c r="BI268" s="293">
        <f t="shared" si="165"/>
        <v>1.0490281585975012</v>
      </c>
      <c r="BJ268" s="295" t="s">
        <v>267</v>
      </c>
      <c r="BK268" s="258">
        <f>MAX($B264:$B286)</f>
        <v>473</v>
      </c>
      <c r="BL268" s="211">
        <f t="shared" si="166"/>
        <v>430</v>
      </c>
      <c r="BM268" s="196">
        <f t="shared" si="167"/>
        <v>0.121</v>
      </c>
    </row>
    <row r="269" spans="1:109" ht="15" customHeight="1">
      <c r="A269" s="186">
        <f t="shared" si="136"/>
        <v>2008</v>
      </c>
      <c r="B269" s="187">
        <f t="shared" si="136"/>
        <v>444</v>
      </c>
      <c r="C269" s="291">
        <f t="shared" si="137"/>
        <v>2.6668247082161489E-2</v>
      </c>
      <c r="D269" s="188">
        <f t="shared" si="168"/>
        <v>6</v>
      </c>
      <c r="E269" s="295" t="s">
        <v>268</v>
      </c>
      <c r="F269" s="258">
        <f>AVERAGE(B268:B274)</f>
        <v>424</v>
      </c>
      <c r="G269" s="195"/>
      <c r="H269" s="192"/>
      <c r="I269" s="196">
        <f t="shared" si="138"/>
        <v>430</v>
      </c>
      <c r="J269" s="197">
        <f t="shared" si="139"/>
        <v>3.1531531531531529</v>
      </c>
      <c r="K269" s="196">
        <f t="shared" si="140"/>
        <v>0.19600000000000001</v>
      </c>
      <c r="M269" s="293">
        <f t="shared" si="141"/>
        <v>-2.6946271807700697</v>
      </c>
      <c r="N269" s="295" t="s">
        <v>268</v>
      </c>
      <c r="O269" s="258">
        <f>AVERAGE($B268:$B274)</f>
        <v>424</v>
      </c>
      <c r="P269" s="211">
        <f t="shared" si="142"/>
        <v>443</v>
      </c>
      <c r="Q269" s="196">
        <f t="shared" si="143"/>
        <v>1E-3</v>
      </c>
      <c r="S269" s="293">
        <f t="shared" si="144"/>
        <v>0.2249437318183577</v>
      </c>
      <c r="T269" s="295" t="s">
        <v>268</v>
      </c>
      <c r="U269" s="258">
        <f>AVERAGE($B268:$B274)</f>
        <v>424</v>
      </c>
      <c r="V269" s="211">
        <f t="shared" si="145"/>
        <v>429</v>
      </c>
      <c r="W269" s="196">
        <f t="shared" si="146"/>
        <v>0.22500000000000001</v>
      </c>
      <c r="Y269" s="293">
        <f t="shared" si="147"/>
        <v>0.39033622651186428</v>
      </c>
      <c r="Z269" s="295" t="s">
        <v>268</v>
      </c>
      <c r="AA269" s="258">
        <f>AVERAGE($B268:$B274)</f>
        <v>424</v>
      </c>
      <c r="AB269" s="211">
        <f t="shared" si="148"/>
        <v>429</v>
      </c>
      <c r="AC269" s="196">
        <f t="shared" si="149"/>
        <v>0.22500000000000001</v>
      </c>
      <c r="AE269" s="293">
        <f t="shared" si="150"/>
        <v>0.53221681374730823</v>
      </c>
      <c r="AF269" s="295" t="s">
        <v>268</v>
      </c>
      <c r="AG269" s="258">
        <f>AVERAGE($B268:$B274)</f>
        <v>424</v>
      </c>
      <c r="AH269" s="211">
        <f t="shared" si="151"/>
        <v>429</v>
      </c>
      <c r="AI269" s="196">
        <f t="shared" si="152"/>
        <v>0.22500000000000001</v>
      </c>
      <c r="AK269" s="293">
        <f t="shared" si="153"/>
        <v>0.65644581370951727</v>
      </c>
      <c r="AL269" s="295" t="s">
        <v>268</v>
      </c>
      <c r="AM269" s="258">
        <f>AVERAGE($B268:$B274)</f>
        <v>424</v>
      </c>
      <c r="AN269" s="211">
        <f t="shared" si="154"/>
        <v>429</v>
      </c>
      <c r="AO269" s="196">
        <f t="shared" si="155"/>
        <v>0.22500000000000001</v>
      </c>
      <c r="AQ269" s="293">
        <f t="shared" si="156"/>
        <v>0.76693335061917667</v>
      </c>
      <c r="AR269" s="295" t="s">
        <v>268</v>
      </c>
      <c r="AS269" s="258">
        <f>AVERAGE($B268:$B274)</f>
        <v>424</v>
      </c>
      <c r="AT269" s="211">
        <f t="shared" si="157"/>
        <v>429</v>
      </c>
      <c r="AU269" s="196">
        <f t="shared" si="158"/>
        <v>0.22500000000000001</v>
      </c>
      <c r="AW269" s="293">
        <f t="shared" si="159"/>
        <v>0.86641890183398207</v>
      </c>
      <c r="AX269" s="295" t="s">
        <v>268</v>
      </c>
      <c r="AY269" s="258">
        <f>AVERAGE($B268:$B274)</f>
        <v>424</v>
      </c>
      <c r="AZ269" s="211">
        <f t="shared" si="160"/>
        <v>429</v>
      </c>
      <c r="BA269" s="196">
        <f t="shared" si="161"/>
        <v>0.22500000000000001</v>
      </c>
      <c r="BC269" s="293">
        <f t="shared" si="162"/>
        <v>0.95689648680009809</v>
      </c>
      <c r="BD269" s="295" t="s">
        <v>268</v>
      </c>
      <c r="BE269" s="258">
        <f>AVERAGE($B268:$B274)</f>
        <v>424</v>
      </c>
      <c r="BF269" s="211">
        <f t="shared" si="163"/>
        <v>429</v>
      </c>
      <c r="BG269" s="196">
        <f t="shared" si="164"/>
        <v>0.22500000000000001</v>
      </c>
      <c r="BI269" s="293">
        <f t="shared" si="165"/>
        <v>1.0398627845959192</v>
      </c>
      <c r="BJ269" s="295" t="s">
        <v>268</v>
      </c>
      <c r="BK269" s="258">
        <f>AVERAGE($B268:$B274)</f>
        <v>424</v>
      </c>
      <c r="BL269" s="211">
        <f t="shared" si="166"/>
        <v>429</v>
      </c>
      <c r="BM269" s="196">
        <f t="shared" si="167"/>
        <v>0.22500000000000001</v>
      </c>
    </row>
    <row r="270" spans="1:109" ht="15" customHeight="1">
      <c r="A270" s="186">
        <f t="shared" si="136"/>
        <v>2009</v>
      </c>
      <c r="B270" s="187">
        <f t="shared" si="136"/>
        <v>354</v>
      </c>
      <c r="C270" s="291">
        <f t="shared" si="137"/>
        <v>0.43332206261113054</v>
      </c>
      <c r="D270" s="188">
        <f t="shared" si="168"/>
        <v>7</v>
      </c>
      <c r="G270" s="195"/>
      <c r="H270" s="192"/>
      <c r="I270" s="196">
        <f t="shared" si="138"/>
        <v>429</v>
      </c>
      <c r="J270" s="197">
        <f t="shared" si="139"/>
        <v>21.1864406779661</v>
      </c>
      <c r="K270" s="196">
        <f t="shared" si="140"/>
        <v>5.625</v>
      </c>
      <c r="M270" s="293">
        <f t="shared" si="141"/>
        <v>-1.0818051703517284</v>
      </c>
      <c r="P270" s="211">
        <f t="shared" si="142"/>
        <v>441</v>
      </c>
      <c r="Q270" s="196">
        <f t="shared" si="143"/>
        <v>7.569</v>
      </c>
      <c r="S270" s="293">
        <f t="shared" si="144"/>
        <v>0.6015025906488275</v>
      </c>
      <c r="V270" s="211">
        <f t="shared" si="145"/>
        <v>429</v>
      </c>
      <c r="W270" s="196">
        <f t="shared" si="146"/>
        <v>5.625</v>
      </c>
      <c r="Y270" s="293">
        <f t="shared" si="147"/>
        <v>0.74542868706998644</v>
      </c>
      <c r="AB270" s="211">
        <f t="shared" si="148"/>
        <v>429</v>
      </c>
      <c r="AC270" s="196">
        <f t="shared" si="149"/>
        <v>5.625</v>
      </c>
      <c r="AE270" s="293">
        <f t="shared" si="150"/>
        <v>0.87122244647244873</v>
      </c>
      <c r="AH270" s="211">
        <f t="shared" si="151"/>
        <v>429</v>
      </c>
      <c r="AI270" s="196">
        <f t="shared" si="152"/>
        <v>5.625</v>
      </c>
      <c r="AK270" s="293">
        <f t="shared" si="153"/>
        <v>0.9829456559181039</v>
      </c>
      <c r="AN270" s="211">
        <f t="shared" si="154"/>
        <v>428</v>
      </c>
      <c r="AO270" s="196">
        <f t="shared" si="155"/>
        <v>5.476</v>
      </c>
      <c r="AQ270" s="293">
        <f t="shared" si="156"/>
        <v>1.0834317314910937</v>
      </c>
      <c r="AT270" s="211">
        <f t="shared" si="157"/>
        <v>428</v>
      </c>
      <c r="AU270" s="196">
        <f t="shared" si="158"/>
        <v>5.476</v>
      </c>
      <c r="AW270" s="293">
        <f t="shared" si="159"/>
        <v>1.1747359841409104</v>
      </c>
      <c r="AZ270" s="211">
        <f t="shared" si="160"/>
        <v>428</v>
      </c>
      <c r="BA270" s="196">
        <f t="shared" si="161"/>
        <v>5.476</v>
      </c>
      <c r="BC270" s="293">
        <f t="shared" si="162"/>
        <v>1.2583967862136241</v>
      </c>
      <c r="BF270" s="211">
        <f t="shared" si="163"/>
        <v>428</v>
      </c>
      <c r="BG270" s="196">
        <f t="shared" si="164"/>
        <v>5.476</v>
      </c>
      <c r="BI270" s="293">
        <f t="shared" si="165"/>
        <v>1.3355955970708986</v>
      </c>
      <c r="BL270" s="211">
        <f t="shared" si="166"/>
        <v>428</v>
      </c>
      <c r="BM270" s="196">
        <f t="shared" si="167"/>
        <v>5.476</v>
      </c>
    </row>
    <row r="271" spans="1:109" ht="15" customHeight="1">
      <c r="A271" s="186">
        <f t="shared" si="136"/>
        <v>2010</v>
      </c>
      <c r="B271" s="187">
        <f t="shared" si="136"/>
        <v>424</v>
      </c>
      <c r="C271" s="291">
        <f t="shared" si="137"/>
        <v>0.11568439899946231</v>
      </c>
      <c r="D271" s="188">
        <f t="shared" si="168"/>
        <v>8</v>
      </c>
      <c r="E271" s="296" t="s">
        <v>269</v>
      </c>
      <c r="F271" s="234">
        <f>INDEX(LINEST(C264:C274,D264:D274),1)</f>
        <v>2.9753435423628153E-3</v>
      </c>
      <c r="G271" s="237"/>
      <c r="H271" s="192"/>
      <c r="I271" s="196">
        <f t="shared" si="138"/>
        <v>428</v>
      </c>
      <c r="J271" s="197">
        <f t="shared" si="139"/>
        <v>0.94339622641509435</v>
      </c>
      <c r="K271" s="196">
        <f t="shared" si="140"/>
        <v>1.6E-2</v>
      </c>
      <c r="M271" s="293">
        <f t="shared" si="141"/>
        <v>-2.1377104498038113</v>
      </c>
      <c r="N271" s="296" t="s">
        <v>269</v>
      </c>
      <c r="O271" s="234">
        <f>INDEX(LINEST(M264:M274,$D264:$D274),1)</f>
        <v>6.6846988109914671E-2</v>
      </c>
      <c r="P271" s="211">
        <f t="shared" si="142"/>
        <v>439</v>
      </c>
      <c r="Q271" s="196">
        <f t="shared" si="143"/>
        <v>0.22500000000000001</v>
      </c>
      <c r="S271" s="293">
        <f t="shared" si="144"/>
        <v>0.30637420546393357</v>
      </c>
      <c r="T271" s="296" t="s">
        <v>269</v>
      </c>
      <c r="U271" s="234">
        <f>INDEX(LINEST(S264:S274,$D264:$D274),1)</f>
        <v>2.757296830421726E-3</v>
      </c>
      <c r="V271" s="211">
        <f t="shared" si="145"/>
        <v>428</v>
      </c>
      <c r="W271" s="196">
        <f t="shared" si="146"/>
        <v>1.6E-2</v>
      </c>
      <c r="Y271" s="293">
        <f t="shared" si="147"/>
        <v>0.46645962081100645</v>
      </c>
      <c r="Z271" s="296" t="s">
        <v>269</v>
      </c>
      <c r="AA271" s="234">
        <f>INDEX(LINEST(Y264:Y274,$D264:$D274),1)</f>
        <v>2.6019518377287522E-3</v>
      </c>
      <c r="AB271" s="211">
        <f t="shared" si="148"/>
        <v>428</v>
      </c>
      <c r="AC271" s="196">
        <f t="shared" si="149"/>
        <v>1.6E-2</v>
      </c>
      <c r="AE271" s="293">
        <f t="shared" si="150"/>
        <v>0.60441906495126085</v>
      </c>
      <c r="AF271" s="296" t="s">
        <v>269</v>
      </c>
      <c r="AG271" s="234">
        <f>INDEX(LINEST(AE264:AE274,$D264:$D274),1)</f>
        <v>2.4855803817780942E-3</v>
      </c>
      <c r="AH271" s="211">
        <f t="shared" si="151"/>
        <v>428</v>
      </c>
      <c r="AI271" s="196">
        <f t="shared" si="152"/>
        <v>1.6E-2</v>
      </c>
      <c r="AK271" s="293">
        <f t="shared" si="153"/>
        <v>0.72563263570443359</v>
      </c>
      <c r="AL271" s="296" t="s">
        <v>269</v>
      </c>
      <c r="AM271" s="234">
        <f>INDEX(LINEST(AK264:AK274,$D264:$D274),1)</f>
        <v>2.3951165874374924E-3</v>
      </c>
      <c r="AN271" s="211">
        <f t="shared" si="154"/>
        <v>428</v>
      </c>
      <c r="AO271" s="196">
        <f t="shared" si="155"/>
        <v>1.6E-2</v>
      </c>
      <c r="AQ271" s="293">
        <f t="shared" si="156"/>
        <v>0.83372913118113468</v>
      </c>
      <c r="AR271" s="296" t="s">
        <v>269</v>
      </c>
      <c r="AS271" s="234">
        <f>INDEX(LINEST(AQ264:AQ274,$D264:$D274),1)</f>
        <v>2.3227596293907498E-3</v>
      </c>
      <c r="AT271" s="211">
        <f t="shared" si="157"/>
        <v>428</v>
      </c>
      <c r="AU271" s="196">
        <f t="shared" si="158"/>
        <v>1.6E-2</v>
      </c>
      <c r="AW271" s="293">
        <f t="shared" si="159"/>
        <v>0.93127228548977192</v>
      </c>
      <c r="AX271" s="296" t="s">
        <v>269</v>
      </c>
      <c r="AY271" s="234">
        <f>INDEX(LINEST(AW264:AW274,$D264:$D274),1)</f>
        <v>2.2635598083164724E-3</v>
      </c>
      <c r="AZ271" s="211">
        <f t="shared" si="160"/>
        <v>428</v>
      </c>
      <c r="BA271" s="196">
        <f t="shared" si="161"/>
        <v>1.6E-2</v>
      </c>
      <c r="BC271" s="293">
        <f t="shared" si="162"/>
        <v>1.0201406732266145</v>
      </c>
      <c r="BD271" s="296" t="s">
        <v>269</v>
      </c>
      <c r="BE271" s="234">
        <f>INDEX(LINEST(BC264:BC274,$D264:$D274),1)</f>
        <v>2.2142231924353914E-3</v>
      </c>
      <c r="BF271" s="211">
        <f t="shared" si="163"/>
        <v>428</v>
      </c>
      <c r="BG271" s="196">
        <f t="shared" si="164"/>
        <v>1.6E-2</v>
      </c>
      <c r="BI271" s="293">
        <f t="shared" si="165"/>
        <v>1.1017520086727772</v>
      </c>
      <c r="BJ271" s="296" t="s">
        <v>269</v>
      </c>
      <c r="BK271" s="234">
        <f>INDEX(LINEST(BI264:BI274,$D264:$D274),1)</f>
        <v>2.1724718850276606E-3</v>
      </c>
      <c r="BL271" s="211">
        <f t="shared" si="166"/>
        <v>428</v>
      </c>
      <c r="BM271" s="196">
        <f t="shared" si="167"/>
        <v>1.6E-2</v>
      </c>
    </row>
    <row r="272" spans="1:109" ht="15" customHeight="1">
      <c r="A272" s="186">
        <f t="shared" si="136"/>
        <v>2011</v>
      </c>
      <c r="B272" s="187">
        <f t="shared" si="136"/>
        <v>407</v>
      </c>
      <c r="C272" s="291">
        <f t="shared" si="137"/>
        <v>0.19169598860009501</v>
      </c>
      <c r="D272" s="188">
        <f t="shared" si="168"/>
        <v>9</v>
      </c>
      <c r="E272" s="273" t="s">
        <v>270</v>
      </c>
      <c r="F272" s="234">
        <f>INDEX(LINEST(C264:C274,D264:D274),2)</f>
        <v>7.2947732701334977E-2</v>
      </c>
      <c r="G272" s="195"/>
      <c r="H272" s="189"/>
      <c r="I272" s="196">
        <f t="shared" si="138"/>
        <v>428</v>
      </c>
      <c r="J272" s="197">
        <f t="shared" si="139"/>
        <v>5.1597051597051591</v>
      </c>
      <c r="K272" s="196">
        <f t="shared" si="140"/>
        <v>0.441</v>
      </c>
      <c r="M272" s="293">
        <f t="shared" si="141"/>
        <v>-1.8041205660516291</v>
      </c>
      <c r="N272" s="273" t="s">
        <v>270</v>
      </c>
      <c r="O272" s="234">
        <f>INDEX(LINEST(M264:M274,$D264:$D274),2)</f>
        <v>-3.06115946238415</v>
      </c>
      <c r="P272" s="211">
        <f t="shared" si="142"/>
        <v>437</v>
      </c>
      <c r="Q272" s="196">
        <f t="shared" si="143"/>
        <v>0.9</v>
      </c>
      <c r="S272" s="293">
        <f t="shared" si="144"/>
        <v>0.37638121355513038</v>
      </c>
      <c r="T272" s="273" t="s">
        <v>270</v>
      </c>
      <c r="U272" s="234">
        <f>INDEX(LINEST(S264:S274,$D264:$D274),2)</f>
        <v>0.2676695511228061</v>
      </c>
      <c r="V272" s="211">
        <f t="shared" si="145"/>
        <v>427</v>
      </c>
      <c r="W272" s="196">
        <f t="shared" si="146"/>
        <v>0.4</v>
      </c>
      <c r="Y272" s="293">
        <f t="shared" si="147"/>
        <v>0.53221681374730823</v>
      </c>
      <c r="Z272" s="273" t="s">
        <v>270</v>
      </c>
      <c r="AA272" s="234">
        <f>INDEX(LINEST(Y264:Y274,$D264:$D274),2)</f>
        <v>0.43053324755415562</v>
      </c>
      <c r="AB272" s="211">
        <f t="shared" si="148"/>
        <v>427</v>
      </c>
      <c r="AC272" s="196">
        <f t="shared" si="149"/>
        <v>0.4</v>
      </c>
      <c r="AE272" s="293">
        <f t="shared" si="150"/>
        <v>0.66701003619225296</v>
      </c>
      <c r="AF272" s="273" t="s">
        <v>270</v>
      </c>
      <c r="AG272" s="234">
        <f>INDEX(LINEST(AE264:AE274,$D264:$D274),2)</f>
        <v>0.57052294932412229</v>
      </c>
      <c r="AH272" s="211">
        <f t="shared" si="151"/>
        <v>427</v>
      </c>
      <c r="AI272" s="196">
        <f t="shared" si="152"/>
        <v>0.4</v>
      </c>
      <c r="AK272" s="293">
        <f t="shared" si="153"/>
        <v>0.78577339543390401</v>
      </c>
      <c r="AL272" s="273" t="s">
        <v>270</v>
      </c>
      <c r="AM272" s="234">
        <f>INDEX(LINEST(AK264:AK274,$D264:$D274),2)</f>
        <v>0.69328483654420658</v>
      </c>
      <c r="AN272" s="211">
        <f t="shared" si="154"/>
        <v>427</v>
      </c>
      <c r="AO272" s="196">
        <f t="shared" si="155"/>
        <v>0.4</v>
      </c>
      <c r="AQ272" s="293">
        <f t="shared" si="156"/>
        <v>0.89191747860257764</v>
      </c>
      <c r="AR272" s="273" t="s">
        <v>270</v>
      </c>
      <c r="AS272" s="234">
        <f>INDEX(LINEST(AQ264:AQ274,$D264:$D274),2)</f>
        <v>0.8026010190465922</v>
      </c>
      <c r="AT272" s="211">
        <f t="shared" si="157"/>
        <v>427</v>
      </c>
      <c r="AU272" s="196">
        <f t="shared" si="158"/>
        <v>0.4</v>
      </c>
      <c r="AW272" s="293">
        <f t="shared" si="159"/>
        <v>0.98786830273394355</v>
      </c>
      <c r="AX272" s="273" t="s">
        <v>270</v>
      </c>
      <c r="AY272" s="234">
        <f>INDEX(LINEST(AW264:AW274,$D264:$D274),2)</f>
        <v>0.90112977365018687</v>
      </c>
      <c r="AZ272" s="211">
        <f t="shared" si="160"/>
        <v>427</v>
      </c>
      <c r="BA272" s="196">
        <f t="shared" si="161"/>
        <v>0.4</v>
      </c>
      <c r="BC272" s="293">
        <f t="shared" si="162"/>
        <v>1.0754132366553211</v>
      </c>
      <c r="BD272" s="273" t="s">
        <v>270</v>
      </c>
      <c r="BE272" s="234">
        <f>INDEX(LINEST(BC264:BC274,$D264:$D274),2)</f>
        <v>0.99081113810019605</v>
      </c>
      <c r="BF272" s="211">
        <f t="shared" si="163"/>
        <v>427</v>
      </c>
      <c r="BG272" s="196">
        <f t="shared" si="164"/>
        <v>0.4</v>
      </c>
      <c r="BI272" s="293">
        <f t="shared" si="165"/>
        <v>1.1559071933292626</v>
      </c>
      <c r="BJ272" s="273" t="s">
        <v>270</v>
      </c>
      <c r="BK272" s="234">
        <f>INDEX(LINEST(BI264:BI274,$D264:$D274),2)</f>
        <v>1.0731045105517569</v>
      </c>
      <c r="BL272" s="211">
        <f t="shared" si="166"/>
        <v>427</v>
      </c>
      <c r="BM272" s="196">
        <f t="shared" si="167"/>
        <v>0.4</v>
      </c>
    </row>
    <row r="273" spans="1:65" ht="15" customHeight="1">
      <c r="A273" s="186">
        <f t="shared" si="136"/>
        <v>2012</v>
      </c>
      <c r="B273" s="187">
        <f t="shared" si="136"/>
        <v>439</v>
      </c>
      <c r="C273" s="291">
        <f t="shared" si="137"/>
        <v>4.8898629921477331E-2</v>
      </c>
      <c r="D273" s="188">
        <f t="shared" si="168"/>
        <v>10</v>
      </c>
      <c r="E273" s="295" t="s">
        <v>271</v>
      </c>
      <c r="F273" s="297">
        <f>F271*-1</f>
        <v>-2.9753435423628153E-3</v>
      </c>
      <c r="H273" s="277"/>
      <c r="I273" s="196">
        <f t="shared" si="138"/>
        <v>427</v>
      </c>
      <c r="J273" s="197">
        <f t="shared" si="139"/>
        <v>2.7334851936218678</v>
      </c>
      <c r="K273" s="196">
        <f t="shared" si="140"/>
        <v>0.14399999999999999</v>
      </c>
      <c r="M273" s="293">
        <f t="shared" si="141"/>
        <v>-2.5291513515857571</v>
      </c>
      <c r="N273" s="295" t="s">
        <v>271</v>
      </c>
      <c r="O273" s="297">
        <f>O271*-1</f>
        <v>-6.6846988109914671E-2</v>
      </c>
      <c r="P273" s="211">
        <f t="shared" si="142"/>
        <v>434</v>
      </c>
      <c r="Q273" s="196">
        <f t="shared" si="143"/>
        <v>2.5000000000000001E-2</v>
      </c>
      <c r="S273" s="293">
        <f t="shared" si="144"/>
        <v>0.24522149244752492</v>
      </c>
      <c r="T273" s="295" t="s">
        <v>271</v>
      </c>
      <c r="U273" s="297">
        <f>U271*-1</f>
        <v>-2.757296830421726E-3</v>
      </c>
      <c r="V273" s="211">
        <f t="shared" si="145"/>
        <v>427</v>
      </c>
      <c r="W273" s="196">
        <f t="shared" si="146"/>
        <v>0.14399999999999999</v>
      </c>
      <c r="Y273" s="293">
        <f t="shared" si="147"/>
        <v>0.40925442677651502</v>
      </c>
      <c r="Z273" s="295" t="s">
        <v>271</v>
      </c>
      <c r="AA273" s="297">
        <f>AA271*-1</f>
        <v>-2.6019518377287522E-3</v>
      </c>
      <c r="AB273" s="211">
        <f t="shared" si="148"/>
        <v>427</v>
      </c>
      <c r="AC273" s="196">
        <f t="shared" si="149"/>
        <v>0.14399999999999999</v>
      </c>
      <c r="AE273" s="293">
        <f t="shared" si="150"/>
        <v>0.55013394478651445</v>
      </c>
      <c r="AF273" s="295" t="s">
        <v>271</v>
      </c>
      <c r="AG273" s="297">
        <f>AG271*-1</f>
        <v>-2.4855803817780942E-3</v>
      </c>
      <c r="AH273" s="211">
        <f t="shared" si="151"/>
        <v>426</v>
      </c>
      <c r="AI273" s="196">
        <f t="shared" si="152"/>
        <v>0.16900000000000001</v>
      </c>
      <c r="AK273" s="293">
        <f t="shared" si="153"/>
        <v>0.67359509135255957</v>
      </c>
      <c r="AL273" s="295" t="s">
        <v>271</v>
      </c>
      <c r="AM273" s="297">
        <f>AM271*-1</f>
        <v>-2.3951165874374924E-3</v>
      </c>
      <c r="AN273" s="211">
        <f t="shared" si="154"/>
        <v>426</v>
      </c>
      <c r="AO273" s="196">
        <f t="shared" si="155"/>
        <v>0.16900000000000001</v>
      </c>
      <c r="AQ273" s="293">
        <f t="shared" si="156"/>
        <v>0.78347499589512115</v>
      </c>
      <c r="AR273" s="295" t="s">
        <v>271</v>
      </c>
      <c r="AS273" s="297">
        <f>AS271*-1</f>
        <v>-2.3227596293907498E-3</v>
      </c>
      <c r="AT273" s="211">
        <f t="shared" si="157"/>
        <v>426</v>
      </c>
      <c r="AU273" s="196">
        <f t="shared" si="158"/>
        <v>0.16900000000000001</v>
      </c>
      <c r="AW273" s="293">
        <f t="shared" si="159"/>
        <v>0.88246772553881181</v>
      </c>
      <c r="AX273" s="295" t="s">
        <v>271</v>
      </c>
      <c r="AY273" s="297">
        <f>AY271*-1</f>
        <v>-2.2635598083164724E-3</v>
      </c>
      <c r="AZ273" s="211">
        <f t="shared" si="160"/>
        <v>426</v>
      </c>
      <c r="BA273" s="196">
        <f t="shared" si="161"/>
        <v>0.16900000000000001</v>
      </c>
      <c r="BC273" s="293">
        <f t="shared" si="162"/>
        <v>0.97253756862272012</v>
      </c>
      <c r="BD273" s="295" t="s">
        <v>271</v>
      </c>
      <c r="BE273" s="297">
        <f>BE271*-1</f>
        <v>-2.2142231924353914E-3</v>
      </c>
      <c r="BF273" s="211">
        <f t="shared" si="163"/>
        <v>426</v>
      </c>
      <c r="BG273" s="196">
        <f t="shared" si="164"/>
        <v>0.16900000000000001</v>
      </c>
      <c r="BI273" s="293">
        <f t="shared" si="165"/>
        <v>1.0551609228897483</v>
      </c>
      <c r="BJ273" s="295" t="s">
        <v>271</v>
      </c>
      <c r="BK273" s="297">
        <f>BK271*-1</f>
        <v>-2.1724718850276606E-3</v>
      </c>
      <c r="BL273" s="211">
        <f t="shared" si="166"/>
        <v>426</v>
      </c>
      <c r="BM273" s="196">
        <f t="shared" si="167"/>
        <v>0.16900000000000001</v>
      </c>
    </row>
    <row r="274" spans="1:65" ht="15" customHeight="1">
      <c r="A274" s="186">
        <f t="shared" si="136"/>
        <v>2013</v>
      </c>
      <c r="B274" s="187">
        <f t="shared" si="136"/>
        <v>459</v>
      </c>
      <c r="C274" s="291">
        <f t="shared" si="137"/>
        <v>-4.0005334613699248E-2</v>
      </c>
      <c r="D274" s="188">
        <f t="shared" si="168"/>
        <v>11</v>
      </c>
      <c r="E274" s="295"/>
      <c r="H274" s="277"/>
      <c r="I274" s="196">
        <f t="shared" si="138"/>
        <v>426</v>
      </c>
      <c r="J274" s="197">
        <f t="shared" si="139"/>
        <v>7.18954248366013</v>
      </c>
      <c r="K274" s="196">
        <f t="shared" si="140"/>
        <v>1.089</v>
      </c>
      <c r="M274" s="293">
        <f t="shared" si="141"/>
        <v>-3.4210000089583317</v>
      </c>
      <c r="N274" s="295"/>
      <c r="P274" s="211">
        <f t="shared" si="142"/>
        <v>432</v>
      </c>
      <c r="Q274" s="196">
        <f t="shared" si="143"/>
        <v>0.72899999999999998</v>
      </c>
      <c r="S274" s="293">
        <f t="shared" si="144"/>
        <v>0.16436906878593632</v>
      </c>
      <c r="T274" s="295"/>
      <c r="V274" s="211">
        <f t="shared" si="145"/>
        <v>426</v>
      </c>
      <c r="W274" s="196">
        <f t="shared" si="146"/>
        <v>1.089</v>
      </c>
      <c r="Y274" s="293">
        <f t="shared" si="147"/>
        <v>0.33397924686012503</v>
      </c>
      <c r="Z274" s="295"/>
      <c r="AB274" s="211">
        <f t="shared" si="148"/>
        <v>426</v>
      </c>
      <c r="AC274" s="196">
        <f t="shared" si="149"/>
        <v>1.089</v>
      </c>
      <c r="AE274" s="293">
        <f t="shared" si="150"/>
        <v>0.47895041523554177</v>
      </c>
      <c r="AF274" s="295"/>
      <c r="AH274" s="211">
        <f t="shared" si="151"/>
        <v>426</v>
      </c>
      <c r="AI274" s="196">
        <f t="shared" si="152"/>
        <v>1.089</v>
      </c>
      <c r="AK274" s="293">
        <f t="shared" si="153"/>
        <v>0.60554144991240277</v>
      </c>
      <c r="AL274" s="295"/>
      <c r="AN274" s="211">
        <f t="shared" si="154"/>
        <v>426</v>
      </c>
      <c r="AO274" s="196">
        <f t="shared" si="155"/>
        <v>1.089</v>
      </c>
      <c r="AQ274" s="293">
        <f t="shared" si="156"/>
        <v>0.71789292952483452</v>
      </c>
      <c r="AR274" s="295"/>
      <c r="AT274" s="211">
        <f t="shared" si="157"/>
        <v>426</v>
      </c>
      <c r="AU274" s="196">
        <f t="shared" si="158"/>
        <v>1.089</v>
      </c>
      <c r="AW274" s="293">
        <f t="shared" si="159"/>
        <v>0.81888685855442367</v>
      </c>
      <c r="AX274" s="295"/>
      <c r="AZ274" s="211">
        <f t="shared" si="160"/>
        <v>426</v>
      </c>
      <c r="BA274" s="196">
        <f t="shared" si="161"/>
        <v>1.089</v>
      </c>
      <c r="BC274" s="293">
        <f t="shared" si="162"/>
        <v>0.9106101398015306</v>
      </c>
      <c r="BD274" s="295"/>
      <c r="BF274" s="211">
        <f t="shared" si="163"/>
        <v>426</v>
      </c>
      <c r="BG274" s="196">
        <f t="shared" si="164"/>
        <v>1.089</v>
      </c>
      <c r="BI274" s="293">
        <f t="shared" si="165"/>
        <v>0.99462257514406205</v>
      </c>
      <c r="BJ274" s="295"/>
      <c r="BL274" s="211">
        <f t="shared" si="166"/>
        <v>426</v>
      </c>
      <c r="BM274" s="196">
        <f t="shared" si="167"/>
        <v>1.089</v>
      </c>
    </row>
    <row r="275" spans="1:65" ht="15" customHeight="1">
      <c r="A275" s="186"/>
      <c r="B275" s="187"/>
      <c r="C275" s="291"/>
      <c r="D275" s="188"/>
      <c r="E275" s="454" t="s">
        <v>272</v>
      </c>
      <c r="F275" s="458"/>
      <c r="G275" s="200">
        <f>I263</f>
        <v>5.6362947537018796E-3</v>
      </c>
      <c r="H275" s="277"/>
      <c r="I275" s="196"/>
      <c r="J275" s="197"/>
      <c r="K275" s="196"/>
      <c r="M275" s="293"/>
      <c r="N275" s="189" t="s">
        <v>273</v>
      </c>
      <c r="O275" s="234">
        <f>P263</f>
        <v>1.5924697676587254E-3</v>
      </c>
      <c r="P275" s="211"/>
      <c r="Q275" s="196"/>
      <c r="S275" s="293"/>
      <c r="T275" s="189" t="s">
        <v>274</v>
      </c>
      <c r="U275" s="234">
        <f>V263</f>
        <v>6.5895215143110136E-4</v>
      </c>
      <c r="V275" s="211"/>
      <c r="W275" s="196"/>
      <c r="Y275" s="293"/>
      <c r="Z275" s="189" t="s">
        <v>275</v>
      </c>
      <c r="AA275" s="234">
        <f>AB263</f>
        <v>6.5895215143110136E-4</v>
      </c>
      <c r="AB275" s="211"/>
      <c r="AC275" s="196"/>
      <c r="AE275" s="293"/>
      <c r="AF275" s="189" t="s">
        <v>276</v>
      </c>
      <c r="AG275" s="234">
        <f>AH263</f>
        <v>1.4085670096450315E-4</v>
      </c>
      <c r="AH275" s="211"/>
      <c r="AI275" s="196"/>
      <c r="AK275" s="293"/>
      <c r="AL275" s="189" t="s">
        <v>277</v>
      </c>
      <c r="AM275" s="234">
        <f>AN263</f>
        <v>1.262115668340809E-2</v>
      </c>
      <c r="AN275" s="211"/>
      <c r="AO275" s="196"/>
      <c r="AQ275" s="293"/>
      <c r="AR275" s="189" t="s">
        <v>278</v>
      </c>
      <c r="AS275" s="234">
        <f>AT263</f>
        <v>9.4149432324213706E-3</v>
      </c>
      <c r="AT275" s="211"/>
      <c r="AU275" s="196"/>
      <c r="AW275" s="293"/>
      <c r="AX275" s="189" t="s">
        <v>279</v>
      </c>
      <c r="AY275" s="234">
        <f>AZ263</f>
        <v>9.4149432324213706E-3</v>
      </c>
      <c r="AZ275" s="211"/>
      <c r="BA275" s="196"/>
      <c r="BC275" s="293"/>
      <c r="BD275" s="189" t="s">
        <v>280</v>
      </c>
      <c r="BE275" s="234">
        <f>BF263</f>
        <v>9.4149432324213706E-3</v>
      </c>
      <c r="BF275" s="211"/>
      <c r="BG275" s="196"/>
      <c r="BI275" s="293"/>
      <c r="BJ275" s="189" t="s">
        <v>281</v>
      </c>
      <c r="BK275" s="234">
        <f>BL263</f>
        <v>1.1298471307329833E-2</v>
      </c>
      <c r="BL275" s="211"/>
      <c r="BM275" s="196"/>
    </row>
    <row r="276" spans="1:65" ht="15" customHeight="1">
      <c r="A276" s="186"/>
      <c r="B276" s="187"/>
      <c r="C276" s="291"/>
      <c r="D276" s="188"/>
      <c r="E276" s="454" t="s">
        <v>282</v>
      </c>
      <c r="F276" s="458"/>
      <c r="G276" s="201">
        <f>SUM(K264:K286)</f>
        <v>9.7710000000000008</v>
      </c>
      <c r="H276" s="277"/>
      <c r="I276" s="196"/>
      <c r="J276" s="197"/>
      <c r="K276" s="196"/>
      <c r="M276" s="293"/>
      <c r="N276" s="189" t="s">
        <v>283</v>
      </c>
      <c r="O276" s="294">
        <f>SUM(Q264:Q286)</f>
        <v>11.86</v>
      </c>
      <c r="P276" s="211"/>
      <c r="Q276" s="196"/>
      <c r="S276" s="293"/>
      <c r="T276" s="189" t="s">
        <v>283</v>
      </c>
      <c r="U276" s="294">
        <f>SUM(W264:W286)</f>
        <v>9.8420000000000005</v>
      </c>
      <c r="V276" s="211"/>
      <c r="W276" s="196"/>
      <c r="Y276" s="293"/>
      <c r="Z276" s="189" t="s">
        <v>283</v>
      </c>
      <c r="AA276" s="294">
        <f>SUM(AC264:AC286)</f>
        <v>9.8420000000000005</v>
      </c>
      <c r="AB276" s="211"/>
      <c r="AC276" s="196"/>
      <c r="AE276" s="293"/>
      <c r="AF276" s="189" t="s">
        <v>283</v>
      </c>
      <c r="AG276" s="294">
        <f>SUM(AI264:AI286)</f>
        <v>9.8670000000000009</v>
      </c>
      <c r="AH276" s="211"/>
      <c r="AI276" s="196"/>
      <c r="AK276" s="293"/>
      <c r="AL276" s="189" t="s">
        <v>283</v>
      </c>
      <c r="AM276" s="294">
        <f>SUM(AO264:AO286)</f>
        <v>9.7180000000000017</v>
      </c>
      <c r="AN276" s="211"/>
      <c r="AO276" s="196"/>
      <c r="AQ276" s="293"/>
      <c r="AR276" s="189" t="s">
        <v>283</v>
      </c>
      <c r="AS276" s="294">
        <f>SUM(AU264:AU286)</f>
        <v>9.7430000000000003</v>
      </c>
      <c r="AT276" s="211"/>
      <c r="AU276" s="196"/>
      <c r="AW276" s="293"/>
      <c r="AX276" s="189" t="s">
        <v>283</v>
      </c>
      <c r="AY276" s="294">
        <f>SUM(BA264:BA286)</f>
        <v>9.7430000000000003</v>
      </c>
      <c r="AZ276" s="211"/>
      <c r="BA276" s="196"/>
      <c r="BC276" s="293"/>
      <c r="BD276" s="189" t="s">
        <v>283</v>
      </c>
      <c r="BE276" s="294">
        <f>SUM(BG264:BG286)</f>
        <v>9.7430000000000003</v>
      </c>
      <c r="BF276" s="211"/>
      <c r="BG276" s="196"/>
      <c r="BI276" s="293"/>
      <c r="BJ276" s="189" t="s">
        <v>283</v>
      </c>
      <c r="BK276" s="294">
        <f>SUM(BM264:BM286)</f>
        <v>9.7340000000000018</v>
      </c>
      <c r="BL276" s="211"/>
      <c r="BM276" s="196"/>
    </row>
    <row r="277" spans="1:65" ht="15" customHeight="1">
      <c r="A277" s="186"/>
      <c r="B277" s="187"/>
      <c r="C277" s="291"/>
      <c r="D277" s="188"/>
      <c r="E277" s="454" t="s">
        <v>284</v>
      </c>
      <c r="F277" s="458"/>
      <c r="G277" s="201">
        <f>SUM(K265:K274)</f>
        <v>9.7460000000000022</v>
      </c>
      <c r="H277" s="277"/>
      <c r="I277" s="196"/>
      <c r="J277" s="197"/>
      <c r="K277" s="196"/>
      <c r="M277" s="293"/>
      <c r="N277" s="189" t="s">
        <v>285</v>
      </c>
      <c r="O277" s="260">
        <f>SUM(Q265:Q274)</f>
        <v>11.331</v>
      </c>
      <c r="P277" s="211"/>
      <c r="Q277" s="196"/>
      <c r="S277" s="293"/>
      <c r="T277" s="189" t="s">
        <v>285</v>
      </c>
      <c r="U277" s="260">
        <f>SUM(W265:W274)</f>
        <v>9.8170000000000002</v>
      </c>
      <c r="V277" s="211"/>
      <c r="W277" s="196"/>
      <c r="Y277" s="293"/>
      <c r="Z277" s="189" t="s">
        <v>285</v>
      </c>
      <c r="AA277" s="260">
        <f>SUM(AC265:AC274)</f>
        <v>9.8170000000000002</v>
      </c>
      <c r="AB277" s="211"/>
      <c r="AC277" s="196"/>
      <c r="AE277" s="293"/>
      <c r="AF277" s="189" t="s">
        <v>285</v>
      </c>
      <c r="AG277" s="260">
        <f>SUM(AI265:AI274)</f>
        <v>9.8420000000000005</v>
      </c>
      <c r="AH277" s="211"/>
      <c r="AI277" s="196"/>
      <c r="AK277" s="293"/>
      <c r="AL277" s="189" t="s">
        <v>285</v>
      </c>
      <c r="AM277" s="260">
        <f>SUM(AO265:AO274)</f>
        <v>9.6930000000000014</v>
      </c>
      <c r="AN277" s="211"/>
      <c r="AO277" s="196"/>
      <c r="AQ277" s="293"/>
      <c r="AR277" s="189" t="s">
        <v>285</v>
      </c>
      <c r="AS277" s="260">
        <f>SUM(AU265:AU274)</f>
        <v>9.7180000000000017</v>
      </c>
      <c r="AT277" s="211"/>
      <c r="AU277" s="196"/>
      <c r="AW277" s="293"/>
      <c r="AX277" s="189" t="s">
        <v>285</v>
      </c>
      <c r="AY277" s="260">
        <f>SUM(BA265:BA274)</f>
        <v>9.7180000000000017</v>
      </c>
      <c r="AZ277" s="211"/>
      <c r="BA277" s="196"/>
      <c r="BC277" s="293"/>
      <c r="BD277" s="189" t="s">
        <v>285</v>
      </c>
      <c r="BE277" s="260">
        <f>SUM(BG265:BG274)</f>
        <v>9.7180000000000017</v>
      </c>
      <c r="BF277" s="211"/>
      <c r="BG277" s="196"/>
      <c r="BI277" s="293"/>
      <c r="BJ277" s="189" t="s">
        <v>285</v>
      </c>
      <c r="BK277" s="260">
        <f>SUM(BM265:BM274)</f>
        <v>9.7180000000000017</v>
      </c>
      <c r="BL277" s="211"/>
      <c r="BM277" s="196"/>
    </row>
    <row r="278" spans="1:65" ht="15" customHeight="1">
      <c r="A278" s="186"/>
      <c r="B278" s="187"/>
      <c r="C278" s="291"/>
      <c r="D278" s="188"/>
      <c r="E278" s="454" t="s">
        <v>286</v>
      </c>
      <c r="F278" s="458"/>
      <c r="G278" s="202">
        <f>SUM(J264:J274)/D274</f>
        <v>5.4092312293809064</v>
      </c>
      <c r="H278" s="277"/>
      <c r="I278" s="196"/>
      <c r="J278" s="197"/>
      <c r="K278" s="196"/>
      <c r="M278" s="293"/>
      <c r="P278" s="211"/>
      <c r="Q278" s="196"/>
      <c r="S278" s="293"/>
      <c r="V278" s="211"/>
      <c r="W278" s="196"/>
      <c r="Y278" s="293"/>
      <c r="AB278" s="211"/>
      <c r="AC278" s="196"/>
      <c r="AE278" s="293"/>
      <c r="AH278" s="211"/>
      <c r="AI278" s="196"/>
      <c r="AK278" s="293"/>
      <c r="AN278" s="211"/>
      <c r="AO278" s="196"/>
      <c r="AQ278" s="293"/>
      <c r="AT278" s="211"/>
      <c r="AU278" s="196"/>
      <c r="AW278" s="293"/>
      <c r="AZ278" s="211"/>
      <c r="BA278" s="196"/>
      <c r="BC278" s="293"/>
      <c r="BF278" s="211"/>
      <c r="BG278" s="196"/>
      <c r="BI278" s="293"/>
      <c r="BL278" s="211"/>
      <c r="BM278" s="196"/>
    </row>
    <row r="279" spans="1:65" ht="15" customHeight="1">
      <c r="A279" s="186"/>
      <c r="B279" s="187"/>
      <c r="C279" s="291"/>
      <c r="D279" s="188"/>
      <c r="E279" s="454" t="s">
        <v>287</v>
      </c>
      <c r="F279" s="458"/>
      <c r="G279" s="202">
        <f>SUM(J265:J274)/10</f>
        <v>5.8333319224124534</v>
      </c>
      <c r="H279" s="277"/>
      <c r="I279" s="196"/>
      <c r="J279" s="197"/>
      <c r="K279" s="196"/>
      <c r="M279" s="293"/>
      <c r="P279" s="211"/>
      <c r="Q279" s="196"/>
      <c r="S279" s="293"/>
      <c r="V279" s="211"/>
      <c r="W279" s="196"/>
      <c r="Y279" s="293"/>
      <c r="AB279" s="211"/>
      <c r="AC279" s="196"/>
      <c r="AE279" s="293"/>
      <c r="AH279" s="211"/>
      <c r="AI279" s="196"/>
      <c r="AK279" s="293"/>
      <c r="AN279" s="211"/>
      <c r="AO279" s="196"/>
      <c r="AQ279" s="293"/>
      <c r="AT279" s="211"/>
      <c r="AU279" s="196"/>
      <c r="AW279" s="293"/>
      <c r="AZ279" s="211"/>
      <c r="BA279" s="196"/>
      <c r="BC279" s="293"/>
      <c r="BF279" s="211"/>
      <c r="BG279" s="196"/>
      <c r="BI279" s="293"/>
      <c r="BL279" s="211"/>
      <c r="BM279" s="196"/>
    </row>
    <row r="280" spans="1:65" ht="15" customHeight="1">
      <c r="A280" s="186"/>
      <c r="B280" s="187"/>
      <c r="C280" s="291"/>
      <c r="D280" s="188"/>
      <c r="G280" s="195"/>
      <c r="H280" s="277"/>
      <c r="I280" s="196"/>
      <c r="J280" s="197"/>
      <c r="K280" s="196"/>
      <c r="M280" s="293"/>
      <c r="P280" s="211"/>
      <c r="Q280" s="196"/>
      <c r="S280" s="293"/>
      <c r="V280" s="211"/>
      <c r="W280" s="196"/>
      <c r="Y280" s="293"/>
      <c r="AB280" s="211"/>
      <c r="AC280" s="196"/>
      <c r="AE280" s="293"/>
      <c r="AH280" s="211"/>
      <c r="AI280" s="196"/>
      <c r="AK280" s="293"/>
      <c r="AN280" s="211"/>
      <c r="AO280" s="196"/>
      <c r="AQ280" s="293"/>
      <c r="AT280" s="211"/>
      <c r="AU280" s="196"/>
      <c r="AW280" s="293"/>
      <c r="AZ280" s="211"/>
      <c r="BA280" s="196"/>
      <c r="BC280" s="293"/>
      <c r="BF280" s="211"/>
      <c r="BG280" s="196"/>
      <c r="BI280" s="293"/>
      <c r="BL280" s="211"/>
      <c r="BM280" s="196"/>
    </row>
    <row r="281" spans="1:65" s="195" customFormat="1" ht="15" customHeight="1">
      <c r="A281" s="186"/>
      <c r="B281" s="187"/>
      <c r="C281" s="291"/>
      <c r="D281" s="188"/>
      <c r="H281" s="277"/>
      <c r="I281" s="196"/>
      <c r="J281" s="197"/>
      <c r="K281" s="196"/>
      <c r="L281" s="203"/>
      <c r="M281" s="293"/>
      <c r="P281" s="211"/>
      <c r="Q281" s="196"/>
      <c r="S281" s="293"/>
      <c r="V281" s="211"/>
      <c r="W281" s="196"/>
      <c r="Y281" s="293"/>
      <c r="AB281" s="211"/>
      <c r="AC281" s="196"/>
      <c r="AE281" s="293"/>
      <c r="AH281" s="211"/>
      <c r="AI281" s="196"/>
      <c r="AK281" s="293"/>
      <c r="AN281" s="211"/>
      <c r="AO281" s="196"/>
      <c r="AQ281" s="293"/>
      <c r="AT281" s="211"/>
      <c r="AU281" s="196"/>
      <c r="AW281" s="293"/>
      <c r="AZ281" s="211"/>
      <c r="BA281" s="196"/>
      <c r="BC281" s="293"/>
      <c r="BF281" s="211"/>
      <c r="BG281" s="196"/>
      <c r="BI281" s="293"/>
      <c r="BL281" s="211"/>
      <c r="BM281" s="196"/>
    </row>
    <row r="282" spans="1:65" ht="15" customHeight="1">
      <c r="A282" s="186"/>
      <c r="B282" s="187"/>
      <c r="C282" s="291"/>
      <c r="D282" s="188"/>
      <c r="E282" s="239"/>
      <c r="F282" s="195"/>
      <c r="G282" s="195"/>
      <c r="H282" s="277"/>
      <c r="I282" s="196"/>
      <c r="J282" s="197"/>
      <c r="K282" s="196"/>
      <c r="M282" s="293"/>
      <c r="N282" s="239"/>
      <c r="O282" s="195"/>
      <c r="P282" s="211"/>
      <c r="Q282" s="196"/>
      <c r="S282" s="293"/>
      <c r="T282" s="239"/>
      <c r="U282" s="195"/>
      <c r="V282" s="211"/>
      <c r="W282" s="196"/>
      <c r="Y282" s="293"/>
      <c r="Z282" s="239"/>
      <c r="AA282" s="195"/>
      <c r="AB282" s="211"/>
      <c r="AC282" s="196"/>
      <c r="AE282" s="293"/>
      <c r="AF282" s="239"/>
      <c r="AG282" s="195"/>
      <c r="AH282" s="211"/>
      <c r="AI282" s="196"/>
      <c r="AK282" s="293"/>
      <c r="AL282" s="239"/>
      <c r="AM282" s="195"/>
      <c r="AN282" s="211"/>
      <c r="AO282" s="196"/>
      <c r="AQ282" s="293"/>
      <c r="AR282" s="239"/>
      <c r="AS282" s="195"/>
      <c r="AT282" s="211"/>
      <c r="AU282" s="196"/>
      <c r="AW282" s="293"/>
      <c r="AX282" s="239"/>
      <c r="AY282" s="195"/>
      <c r="AZ282" s="211"/>
      <c r="BA282" s="196"/>
      <c r="BC282" s="293"/>
      <c r="BD282" s="239"/>
      <c r="BE282" s="195"/>
      <c r="BF282" s="211"/>
      <c r="BG282" s="196"/>
      <c r="BI282" s="293"/>
      <c r="BJ282" s="239"/>
      <c r="BK282" s="195"/>
      <c r="BL282" s="211"/>
      <c r="BM282" s="196"/>
    </row>
    <row r="283" spans="1:65" s="195" customFormat="1" ht="15" customHeight="1">
      <c r="A283" s="186"/>
      <c r="B283" s="187"/>
      <c r="C283" s="291"/>
      <c r="D283" s="188"/>
      <c r="E283" s="239"/>
      <c r="H283" s="214"/>
      <c r="I283" s="196"/>
      <c r="J283" s="197"/>
      <c r="K283" s="196"/>
      <c r="L283" s="203"/>
      <c r="M283" s="293"/>
      <c r="N283" s="239"/>
      <c r="P283" s="211"/>
      <c r="Q283" s="196"/>
      <c r="S283" s="293"/>
      <c r="T283" s="239"/>
      <c r="V283" s="211"/>
      <c r="W283" s="196"/>
      <c r="Y283" s="293"/>
      <c r="Z283" s="239"/>
      <c r="AB283" s="211"/>
      <c r="AC283" s="196"/>
      <c r="AE283" s="293"/>
      <c r="AF283" s="239"/>
      <c r="AH283" s="211"/>
      <c r="AI283" s="196"/>
      <c r="AK283" s="293"/>
      <c r="AL283" s="239"/>
      <c r="AN283" s="211"/>
      <c r="AO283" s="196"/>
      <c r="AQ283" s="293"/>
      <c r="AR283" s="239"/>
      <c r="AT283" s="211"/>
      <c r="AU283" s="196"/>
      <c r="AW283" s="293"/>
      <c r="AX283" s="239"/>
      <c r="AZ283" s="211"/>
      <c r="BA283" s="196"/>
      <c r="BC283" s="293"/>
      <c r="BD283" s="239"/>
      <c r="BF283" s="211"/>
      <c r="BG283" s="196"/>
      <c r="BI283" s="293"/>
      <c r="BJ283" s="239"/>
      <c r="BL283" s="211"/>
      <c r="BM283" s="196"/>
    </row>
    <row r="284" spans="1:65" s="195" customFormat="1" ht="15" customHeight="1">
      <c r="A284" s="186"/>
      <c r="B284" s="187"/>
      <c r="C284" s="298"/>
      <c r="D284" s="188"/>
      <c r="E284" s="239"/>
      <c r="H284" s="214"/>
      <c r="I284" s="196"/>
      <c r="J284" s="197"/>
      <c r="K284" s="196"/>
      <c r="L284" s="203"/>
      <c r="M284" s="293"/>
      <c r="N284" s="239"/>
      <c r="P284" s="211"/>
      <c r="Q284" s="196"/>
      <c r="S284" s="293"/>
      <c r="T284" s="239"/>
      <c r="V284" s="211"/>
      <c r="W284" s="196"/>
      <c r="Y284" s="293"/>
      <c r="Z284" s="239"/>
      <c r="AB284" s="211"/>
      <c r="AC284" s="196"/>
      <c r="AE284" s="293"/>
      <c r="AF284" s="239"/>
      <c r="AH284" s="211"/>
      <c r="AI284" s="196"/>
      <c r="AK284" s="293"/>
      <c r="AL284" s="239"/>
      <c r="AN284" s="211"/>
      <c r="AO284" s="196"/>
      <c r="AQ284" s="293"/>
      <c r="AR284" s="239"/>
      <c r="AT284" s="211"/>
      <c r="AU284" s="196"/>
      <c r="AW284" s="293"/>
      <c r="AX284" s="239"/>
      <c r="AZ284" s="211"/>
      <c r="BA284" s="196"/>
      <c r="BC284" s="293"/>
      <c r="BD284" s="239"/>
      <c r="BF284" s="211"/>
      <c r="BG284" s="196"/>
      <c r="BI284" s="293"/>
      <c r="BJ284" s="239"/>
      <c r="BL284" s="211"/>
      <c r="BM284" s="196"/>
    </row>
    <row r="285" spans="1:65" s="195" customFormat="1" ht="15" customHeight="1">
      <c r="A285" s="186"/>
      <c r="B285" s="187"/>
      <c r="C285" s="291"/>
      <c r="D285" s="188"/>
      <c r="E285" s="239"/>
      <c r="H285" s="214"/>
      <c r="I285" s="196"/>
      <c r="J285" s="197"/>
      <c r="K285" s="196"/>
      <c r="L285" s="203"/>
      <c r="M285" s="293"/>
      <c r="N285" s="239"/>
      <c r="P285" s="211"/>
      <c r="Q285" s="196"/>
      <c r="S285" s="293"/>
      <c r="T285" s="239"/>
      <c r="V285" s="211"/>
      <c r="W285" s="196"/>
      <c r="Y285" s="293"/>
      <c r="Z285" s="239"/>
      <c r="AB285" s="211"/>
      <c r="AC285" s="196"/>
      <c r="AE285" s="293"/>
      <c r="AF285" s="239"/>
      <c r="AH285" s="211"/>
      <c r="AI285" s="196"/>
      <c r="AK285" s="293"/>
      <c r="AL285" s="239"/>
      <c r="AN285" s="211"/>
      <c r="AO285" s="196"/>
      <c r="AQ285" s="293"/>
      <c r="AR285" s="239"/>
      <c r="AT285" s="211"/>
      <c r="AU285" s="196"/>
      <c r="AW285" s="293"/>
      <c r="AX285" s="239"/>
      <c r="AZ285" s="211"/>
      <c r="BA285" s="196"/>
      <c r="BC285" s="293"/>
      <c r="BD285" s="239"/>
      <c r="BF285" s="211"/>
      <c r="BG285" s="196"/>
      <c r="BI285" s="293"/>
      <c r="BJ285" s="239"/>
      <c r="BL285" s="211"/>
      <c r="BM285" s="196"/>
    </row>
    <row r="286" spans="1:65" s="195" customFormat="1" ht="15" customHeight="1" thickBot="1">
      <c r="A286" s="204"/>
      <c r="B286" s="205"/>
      <c r="C286" s="299"/>
      <c r="D286" s="206"/>
      <c r="E286" s="241"/>
      <c r="F286" s="207"/>
      <c r="G286" s="207"/>
      <c r="H286" s="280"/>
      <c r="I286" s="208"/>
      <c r="J286" s="209"/>
      <c r="K286" s="208"/>
      <c r="L286" s="203"/>
      <c r="M286" s="300"/>
      <c r="N286" s="241"/>
      <c r="O286" s="207"/>
      <c r="P286" s="282"/>
      <c r="Q286" s="208"/>
      <c r="S286" s="300"/>
      <c r="T286" s="241"/>
      <c r="U286" s="207"/>
      <c r="V286" s="282"/>
      <c r="W286" s="208"/>
      <c r="Y286" s="300"/>
      <c r="Z286" s="241"/>
      <c r="AA286" s="207"/>
      <c r="AB286" s="282"/>
      <c r="AC286" s="208"/>
      <c r="AE286" s="300"/>
      <c r="AF286" s="241"/>
      <c r="AG286" s="207"/>
      <c r="AH286" s="282"/>
      <c r="AI286" s="208"/>
      <c r="AK286" s="300"/>
      <c r="AL286" s="241"/>
      <c r="AM286" s="207"/>
      <c r="AN286" s="282"/>
      <c r="AO286" s="208"/>
      <c r="AQ286" s="300"/>
      <c r="AR286" s="241"/>
      <c r="AS286" s="207"/>
      <c r="AT286" s="282"/>
      <c r="AU286" s="208"/>
      <c r="AW286" s="300"/>
      <c r="AX286" s="241"/>
      <c r="AY286" s="207"/>
      <c r="AZ286" s="282"/>
      <c r="BA286" s="208"/>
      <c r="BC286" s="300"/>
      <c r="BD286" s="241"/>
      <c r="BE286" s="207"/>
      <c r="BF286" s="282"/>
      <c r="BG286" s="208"/>
      <c r="BI286" s="300"/>
      <c r="BJ286" s="241"/>
      <c r="BK286" s="207"/>
      <c r="BL286" s="282"/>
      <c r="BM286" s="208"/>
    </row>
    <row r="287" spans="1:65" ht="15" customHeight="1" thickTop="1">
      <c r="A287" s="186">
        <f t="shared" ref="A287:A309" si="169">A238</f>
        <v>2014</v>
      </c>
      <c r="B287" s="187">
        <f t="shared" ref="B287:B309" si="170">ROUND(F$267/(1+EXP(F$272+F$271*D287)),$G$1)</f>
        <v>426</v>
      </c>
      <c r="C287" s="242"/>
      <c r="D287" s="188">
        <f t="shared" si="168"/>
        <v>12</v>
      </c>
      <c r="E287" s="243"/>
      <c r="F287" s="283"/>
      <c r="G287" s="195"/>
      <c r="H287" s="214"/>
      <c r="I287" s="196">
        <f t="shared" ref="I287:I309" si="171">ROUND($F$267/(1+EXP($F$272+$F$271*D287)),$G$1)</f>
        <v>426</v>
      </c>
      <c r="J287" s="211"/>
      <c r="K287" s="211"/>
    </row>
    <row r="288" spans="1:65" ht="15" customHeight="1" thickBot="1">
      <c r="A288" s="186">
        <f t="shared" si="169"/>
        <v>2015</v>
      </c>
      <c r="B288" s="187">
        <f t="shared" si="170"/>
        <v>425</v>
      </c>
      <c r="C288" s="242"/>
      <c r="D288" s="188">
        <f t="shared" si="168"/>
        <v>13</v>
      </c>
      <c r="E288" s="262" t="s">
        <v>288</v>
      </c>
      <c r="F288" s="263" t="s">
        <v>289</v>
      </c>
      <c r="G288" s="263" t="s">
        <v>290</v>
      </c>
      <c r="H288" s="263" t="s">
        <v>291</v>
      </c>
      <c r="I288" s="196">
        <f t="shared" si="171"/>
        <v>425</v>
      </c>
      <c r="J288" s="211"/>
      <c r="K288" s="211"/>
      <c r="M288" s="258" t="str">
        <f>E268</f>
        <v>max(y) =</v>
      </c>
      <c r="N288" s="258">
        <f>F268</f>
        <v>473</v>
      </c>
      <c r="O288" s="258"/>
      <c r="P288" s="258"/>
      <c r="Q288" s="258"/>
      <c r="R288" s="258"/>
      <c r="S288" s="258" t="str">
        <f>M288</f>
        <v>max(y) =</v>
      </c>
      <c r="T288" s="258">
        <f>N288</f>
        <v>473</v>
      </c>
      <c r="U288" s="258"/>
      <c r="V288" s="258"/>
      <c r="W288" s="258"/>
      <c r="X288" s="258"/>
      <c r="Y288" s="258" t="str">
        <f>S288</f>
        <v>max(y) =</v>
      </c>
      <c r="Z288" s="258">
        <f>T288</f>
        <v>473</v>
      </c>
      <c r="AA288" s="258"/>
      <c r="AB288" s="258"/>
      <c r="AC288" s="258"/>
      <c r="AD288" s="258"/>
      <c r="AE288" s="258" t="str">
        <f>Y288</f>
        <v>max(y) =</v>
      </c>
      <c r="AF288" s="258">
        <f>Z288</f>
        <v>473</v>
      </c>
      <c r="AG288" s="258"/>
      <c r="AH288" s="258"/>
      <c r="AI288" s="258"/>
      <c r="AJ288" s="258"/>
      <c r="AK288" s="258" t="str">
        <f>AE288</f>
        <v>max(y) =</v>
      </c>
      <c r="AL288" s="258">
        <f>AF288</f>
        <v>473</v>
      </c>
      <c r="AM288" s="258"/>
      <c r="AN288" s="258"/>
      <c r="AO288" s="258"/>
      <c r="AP288" s="258"/>
      <c r="AQ288" s="258" t="str">
        <f>AK288</f>
        <v>max(y) =</v>
      </c>
      <c r="AR288" s="258">
        <f>AL288</f>
        <v>473</v>
      </c>
      <c r="AS288" s="258"/>
      <c r="AT288" s="258"/>
      <c r="AU288" s="258"/>
      <c r="AV288" s="258"/>
      <c r="AW288" s="258" t="str">
        <f>AQ288</f>
        <v>max(y) =</v>
      </c>
      <c r="AX288" s="258">
        <f>AR288</f>
        <v>473</v>
      </c>
      <c r="AY288" s="258"/>
      <c r="AZ288" s="258"/>
      <c r="BA288" s="258"/>
      <c r="BB288" s="258"/>
      <c r="BC288" s="258" t="str">
        <f>AW288</f>
        <v>max(y) =</v>
      </c>
      <c r="BD288" s="258">
        <f>AX288</f>
        <v>473</v>
      </c>
      <c r="BE288" s="258"/>
      <c r="BF288" s="258"/>
      <c r="BG288" s="258"/>
      <c r="BH288" s="258"/>
      <c r="BI288" s="258" t="str">
        <f>BC288</f>
        <v>max(y) =</v>
      </c>
      <c r="BJ288" s="258">
        <f>BD288</f>
        <v>473</v>
      </c>
    </row>
    <row r="289" spans="1:70" ht="15" customHeight="1" thickTop="1">
      <c r="A289" s="186">
        <f t="shared" si="169"/>
        <v>2016</v>
      </c>
      <c r="B289" s="187">
        <f t="shared" si="170"/>
        <v>424</v>
      </c>
      <c r="C289" s="242"/>
      <c r="D289" s="188">
        <f t="shared" si="168"/>
        <v>14</v>
      </c>
      <c r="E289" s="258">
        <f>O267</f>
        <v>474</v>
      </c>
      <c r="F289" s="264">
        <f>O275</f>
        <v>1.5924697676587254E-3</v>
      </c>
      <c r="G289" s="258">
        <f>O276</f>
        <v>11.86</v>
      </c>
      <c r="H289" s="258">
        <f>O277</f>
        <v>11.331</v>
      </c>
      <c r="I289" s="196">
        <f t="shared" si="171"/>
        <v>424</v>
      </c>
      <c r="J289" s="211"/>
      <c r="K289" s="211"/>
      <c r="M289" s="258" t="s">
        <v>292</v>
      </c>
      <c r="N289" s="301">
        <v>3</v>
      </c>
      <c r="O289" s="258"/>
      <c r="P289" s="258"/>
      <c r="Q289" s="258"/>
      <c r="R289" s="258"/>
      <c r="S289" s="258" t="s">
        <v>292</v>
      </c>
      <c r="T289" s="258">
        <f>N289</f>
        <v>3</v>
      </c>
      <c r="U289" s="258"/>
      <c r="V289" s="258"/>
      <c r="W289" s="258"/>
      <c r="X289" s="258"/>
      <c r="Y289" s="258" t="s">
        <v>293</v>
      </c>
      <c r="Z289" s="258">
        <f>T289</f>
        <v>3</v>
      </c>
      <c r="AA289" s="258"/>
      <c r="AB289" s="258"/>
      <c r="AC289" s="258"/>
      <c r="AD289" s="258"/>
      <c r="AE289" s="258" t="s">
        <v>294</v>
      </c>
      <c r="AF289" s="258">
        <f>Z289</f>
        <v>3</v>
      </c>
      <c r="AG289" s="258"/>
      <c r="AH289" s="258"/>
      <c r="AI289" s="258"/>
      <c r="AJ289" s="258"/>
      <c r="AK289" s="258" t="s">
        <v>295</v>
      </c>
      <c r="AL289" s="258">
        <f>AF289</f>
        <v>3</v>
      </c>
      <c r="AM289" s="258"/>
      <c r="AN289" s="258"/>
      <c r="AO289" s="258"/>
      <c r="AP289" s="258"/>
      <c r="AQ289" s="258" t="s">
        <v>296</v>
      </c>
      <c r="AR289" s="258">
        <f>AL289</f>
        <v>3</v>
      </c>
      <c r="AS289" s="258"/>
      <c r="AT289" s="258"/>
      <c r="AU289" s="258"/>
      <c r="AV289" s="258"/>
      <c r="AW289" s="258" t="s">
        <v>297</v>
      </c>
      <c r="AX289" s="258">
        <f>AR289</f>
        <v>3</v>
      </c>
      <c r="AY289" s="258"/>
      <c r="AZ289" s="258"/>
      <c r="BA289" s="258"/>
      <c r="BB289" s="258"/>
      <c r="BC289" s="258" t="s">
        <v>298</v>
      </c>
      <c r="BD289" s="258">
        <f>AX289</f>
        <v>3</v>
      </c>
      <c r="BE289" s="258"/>
      <c r="BF289" s="258"/>
      <c r="BG289" s="258"/>
      <c r="BH289" s="258"/>
      <c r="BI289" s="258" t="s">
        <v>299</v>
      </c>
      <c r="BJ289" s="258">
        <f>BD289</f>
        <v>3</v>
      </c>
      <c r="BK289" s="258"/>
      <c r="BL289" s="258"/>
      <c r="BM289" s="258"/>
      <c r="BN289" s="258"/>
      <c r="BO289" s="258"/>
      <c r="BP289" s="258"/>
      <c r="BQ289" s="258"/>
      <c r="BR289" s="258"/>
    </row>
    <row r="290" spans="1:70" ht="15" customHeight="1">
      <c r="A290" s="186">
        <f t="shared" si="169"/>
        <v>2017</v>
      </c>
      <c r="B290" s="187">
        <f t="shared" si="170"/>
        <v>424</v>
      </c>
      <c r="C290" s="242"/>
      <c r="D290" s="188">
        <f t="shared" si="168"/>
        <v>15</v>
      </c>
      <c r="E290" s="258">
        <f>U267</f>
        <v>1000</v>
      </c>
      <c r="F290" s="264">
        <f>U275</f>
        <v>6.5895215143110136E-4</v>
      </c>
      <c r="G290" s="258">
        <f>U276</f>
        <v>9.8420000000000005</v>
      </c>
      <c r="H290" s="258">
        <f>U277</f>
        <v>9.8170000000000002</v>
      </c>
      <c r="I290" s="196">
        <f t="shared" si="171"/>
        <v>424</v>
      </c>
      <c r="J290" s="211"/>
      <c r="K290" s="211"/>
      <c r="M290" s="258" t="s">
        <v>300</v>
      </c>
      <c r="N290" s="301">
        <f>ROUND($B$313/3,-2)</f>
        <v>100</v>
      </c>
      <c r="O290" s="258"/>
      <c r="P290" s="258"/>
      <c r="Q290" s="258"/>
      <c r="R290" s="258"/>
      <c r="S290" s="258" t="s">
        <v>300</v>
      </c>
      <c r="T290" s="258">
        <f>N290</f>
        <v>100</v>
      </c>
      <c r="U290" s="258"/>
      <c r="V290" s="258"/>
      <c r="W290" s="258"/>
      <c r="X290" s="258"/>
      <c r="Y290" s="258" t="s">
        <v>301</v>
      </c>
      <c r="Z290" s="258">
        <f>T290</f>
        <v>100</v>
      </c>
      <c r="AA290" s="258"/>
      <c r="AB290" s="258"/>
      <c r="AC290" s="258"/>
      <c r="AD290" s="258"/>
      <c r="AE290" s="258" t="s">
        <v>302</v>
      </c>
      <c r="AF290" s="258">
        <f>Z290</f>
        <v>100</v>
      </c>
      <c r="AG290" s="258"/>
      <c r="AH290" s="258"/>
      <c r="AI290" s="258"/>
      <c r="AJ290" s="258"/>
      <c r="AK290" s="258" t="s">
        <v>303</v>
      </c>
      <c r="AL290" s="258">
        <f>AF290</f>
        <v>100</v>
      </c>
      <c r="AM290" s="258"/>
      <c r="AN290" s="258"/>
      <c r="AO290" s="258"/>
      <c r="AP290" s="258"/>
      <c r="AQ290" s="258" t="s">
        <v>304</v>
      </c>
      <c r="AR290" s="258">
        <f>AL290</f>
        <v>100</v>
      </c>
      <c r="AS290" s="258"/>
      <c r="AT290" s="258"/>
      <c r="AU290" s="258"/>
      <c r="AV290" s="258"/>
      <c r="AW290" s="258" t="s">
        <v>305</v>
      </c>
      <c r="AX290" s="258">
        <f>AR290</f>
        <v>100</v>
      </c>
      <c r="AY290" s="258"/>
      <c r="AZ290" s="258"/>
      <c r="BA290" s="258"/>
      <c r="BB290" s="258"/>
      <c r="BC290" s="258" t="s">
        <v>306</v>
      </c>
      <c r="BD290" s="258">
        <f>AX290</f>
        <v>100</v>
      </c>
      <c r="BE290" s="258"/>
      <c r="BF290" s="258"/>
      <c r="BG290" s="258"/>
      <c r="BH290" s="258"/>
      <c r="BI290" s="258" t="s">
        <v>307</v>
      </c>
      <c r="BJ290" s="258">
        <f>BD290</f>
        <v>100</v>
      </c>
    </row>
    <row r="291" spans="1:70" ht="15" customHeight="1">
      <c r="A291" s="186">
        <f t="shared" si="169"/>
        <v>2018</v>
      </c>
      <c r="B291" s="187">
        <f t="shared" si="170"/>
        <v>423</v>
      </c>
      <c r="C291" s="242"/>
      <c r="D291" s="188">
        <f t="shared" si="168"/>
        <v>16</v>
      </c>
      <c r="E291" s="258">
        <f>AA267</f>
        <v>1100</v>
      </c>
      <c r="F291" s="264">
        <f>AA275</f>
        <v>6.5895215143110136E-4</v>
      </c>
      <c r="G291" s="258">
        <f>AA276</f>
        <v>9.8420000000000005</v>
      </c>
      <c r="H291" s="258">
        <f>AA277</f>
        <v>9.8170000000000002</v>
      </c>
      <c r="I291" s="196">
        <f t="shared" si="171"/>
        <v>423</v>
      </c>
      <c r="J291" s="211"/>
      <c r="K291" s="211"/>
      <c r="M291" s="258" t="s">
        <v>308</v>
      </c>
      <c r="N291" s="98">
        <f>N288*2</f>
        <v>946</v>
      </c>
    </row>
    <row r="292" spans="1:70" ht="15" customHeight="1">
      <c r="A292" s="186">
        <f t="shared" si="169"/>
        <v>2019</v>
      </c>
      <c r="B292" s="187">
        <f t="shared" si="170"/>
        <v>422</v>
      </c>
      <c r="C292" s="242"/>
      <c r="D292" s="188">
        <f t="shared" si="168"/>
        <v>17</v>
      </c>
      <c r="E292" s="258">
        <f>AG267</f>
        <v>1200</v>
      </c>
      <c r="F292" s="264">
        <f>AG275</f>
        <v>1.4085670096450315E-4</v>
      </c>
      <c r="G292" s="258">
        <f>AG276</f>
        <v>9.8670000000000009</v>
      </c>
      <c r="H292" s="258">
        <f>AG277</f>
        <v>9.8420000000000005</v>
      </c>
      <c r="I292" s="196">
        <f t="shared" si="171"/>
        <v>422</v>
      </c>
      <c r="J292" s="211"/>
      <c r="K292" s="211"/>
    </row>
    <row r="293" spans="1:70" ht="15" customHeight="1">
      <c r="A293" s="186">
        <f t="shared" si="169"/>
        <v>2020</v>
      </c>
      <c r="B293" s="187">
        <f t="shared" si="170"/>
        <v>422</v>
      </c>
      <c r="C293" s="242"/>
      <c r="D293" s="188">
        <f t="shared" si="168"/>
        <v>18</v>
      </c>
      <c r="E293" s="258">
        <f>AM267</f>
        <v>1300</v>
      </c>
      <c r="F293" s="264">
        <f>AM275</f>
        <v>1.262115668340809E-2</v>
      </c>
      <c r="G293" s="258">
        <f>AM276</f>
        <v>9.7180000000000017</v>
      </c>
      <c r="H293" s="258">
        <f>AM277</f>
        <v>9.6930000000000014</v>
      </c>
      <c r="I293" s="196">
        <f t="shared" si="171"/>
        <v>422</v>
      </c>
      <c r="J293" s="211"/>
      <c r="K293" s="211"/>
    </row>
    <row r="294" spans="1:70" ht="15" customHeight="1">
      <c r="A294" s="186">
        <f t="shared" si="169"/>
        <v>2021</v>
      </c>
      <c r="B294" s="187">
        <f t="shared" si="170"/>
        <v>421</v>
      </c>
      <c r="C294" s="242"/>
      <c r="D294" s="188">
        <f t="shared" si="168"/>
        <v>19</v>
      </c>
      <c r="E294" s="258">
        <f>AS267</f>
        <v>1400</v>
      </c>
      <c r="F294" s="264">
        <f>AS275</f>
        <v>9.4149432324213706E-3</v>
      </c>
      <c r="G294" s="258">
        <f>AS276</f>
        <v>9.7430000000000003</v>
      </c>
      <c r="H294" s="258">
        <f>AS277</f>
        <v>9.7180000000000017</v>
      </c>
      <c r="I294" s="196">
        <f t="shared" si="171"/>
        <v>421</v>
      </c>
      <c r="J294" s="211"/>
      <c r="K294" s="211"/>
      <c r="M294" s="302"/>
    </row>
    <row r="295" spans="1:70" ht="15" customHeight="1">
      <c r="A295" s="186">
        <f t="shared" si="169"/>
        <v>2022</v>
      </c>
      <c r="B295" s="187">
        <f t="shared" si="170"/>
        <v>420</v>
      </c>
      <c r="C295" s="242"/>
      <c r="D295" s="188">
        <f t="shared" si="168"/>
        <v>20</v>
      </c>
      <c r="E295" s="258">
        <f>AY267</f>
        <v>1500</v>
      </c>
      <c r="F295" s="264">
        <f>AY275</f>
        <v>9.4149432324213706E-3</v>
      </c>
      <c r="G295" s="258">
        <f>AY276</f>
        <v>9.7430000000000003</v>
      </c>
      <c r="H295" s="258">
        <f>AY277</f>
        <v>9.7180000000000017</v>
      </c>
      <c r="I295" s="196">
        <f t="shared" si="171"/>
        <v>420</v>
      </c>
      <c r="J295" s="211"/>
      <c r="K295" s="211"/>
    </row>
    <row r="296" spans="1:70" ht="15" customHeight="1">
      <c r="A296" s="186">
        <f t="shared" si="169"/>
        <v>2023</v>
      </c>
      <c r="B296" s="187">
        <f t="shared" si="170"/>
        <v>420</v>
      </c>
      <c r="C296" s="242"/>
      <c r="D296" s="188">
        <f t="shared" si="168"/>
        <v>21</v>
      </c>
      <c r="E296" s="258">
        <f>BE267</f>
        <v>1600</v>
      </c>
      <c r="F296" s="264">
        <f>BE275</f>
        <v>9.4149432324213706E-3</v>
      </c>
      <c r="G296" s="258">
        <f>BE276</f>
        <v>9.7430000000000003</v>
      </c>
      <c r="H296" s="258">
        <f>BE277</f>
        <v>9.7180000000000017</v>
      </c>
      <c r="I296" s="196">
        <f t="shared" si="171"/>
        <v>420</v>
      </c>
      <c r="J296" s="211"/>
      <c r="K296" s="211"/>
    </row>
    <row r="297" spans="1:70" ht="15" customHeight="1">
      <c r="A297" s="186">
        <f t="shared" si="169"/>
        <v>2024</v>
      </c>
      <c r="B297" s="187">
        <f t="shared" si="170"/>
        <v>419</v>
      </c>
      <c r="C297" s="242"/>
      <c r="D297" s="188">
        <f t="shared" si="168"/>
        <v>22</v>
      </c>
      <c r="E297" s="258">
        <f>BK267</f>
        <v>1700</v>
      </c>
      <c r="F297" s="264">
        <f>BK275</f>
        <v>1.1298471307329833E-2</v>
      </c>
      <c r="G297" s="258">
        <f>BK276</f>
        <v>9.7340000000000018</v>
      </c>
      <c r="H297" s="258">
        <f>BK277</f>
        <v>9.7180000000000017</v>
      </c>
      <c r="I297" s="196">
        <f t="shared" si="171"/>
        <v>419</v>
      </c>
      <c r="J297" s="211"/>
      <c r="K297" s="211"/>
    </row>
    <row r="298" spans="1:70" ht="15" customHeight="1">
      <c r="A298" s="186">
        <f t="shared" si="169"/>
        <v>2025</v>
      </c>
      <c r="B298" s="187">
        <f t="shared" si="170"/>
        <v>418</v>
      </c>
      <c r="C298" s="242"/>
      <c r="D298" s="188">
        <f t="shared" si="168"/>
        <v>23</v>
      </c>
      <c r="E298" s="302"/>
      <c r="F298" s="264"/>
      <c r="G298" s="303"/>
      <c r="H298" s="98"/>
      <c r="I298" s="196">
        <f t="shared" si="171"/>
        <v>418</v>
      </c>
      <c r="J298" s="211"/>
      <c r="K298" s="211"/>
    </row>
    <row r="299" spans="1:70" ht="15" customHeight="1">
      <c r="A299" s="186">
        <f t="shared" si="169"/>
        <v>2026</v>
      </c>
      <c r="B299" s="187">
        <f t="shared" si="170"/>
        <v>418</v>
      </c>
      <c r="C299" s="242"/>
      <c r="D299" s="188">
        <f t="shared" si="168"/>
        <v>24</v>
      </c>
      <c r="E299" s="302"/>
      <c r="F299" s="264"/>
      <c r="G299" s="303"/>
      <c r="H299" s="98"/>
      <c r="I299" s="196">
        <f t="shared" si="171"/>
        <v>418</v>
      </c>
      <c r="J299" s="211"/>
      <c r="K299" s="211"/>
    </row>
    <row r="300" spans="1:70" ht="15" customHeight="1">
      <c r="A300" s="186">
        <f t="shared" si="169"/>
        <v>2027</v>
      </c>
      <c r="B300" s="187">
        <f t="shared" si="170"/>
        <v>417</v>
      </c>
      <c r="C300" s="242"/>
      <c r="D300" s="188">
        <f t="shared" si="168"/>
        <v>25</v>
      </c>
      <c r="E300" s="302"/>
      <c r="F300" s="264"/>
      <c r="G300" s="303"/>
      <c r="H300" s="98"/>
      <c r="I300" s="196">
        <f t="shared" si="171"/>
        <v>417</v>
      </c>
      <c r="J300" s="211"/>
      <c r="K300" s="211"/>
    </row>
    <row r="301" spans="1:70" ht="15" customHeight="1">
      <c r="A301" s="186">
        <f t="shared" si="169"/>
        <v>2028</v>
      </c>
      <c r="B301" s="187">
        <f t="shared" si="170"/>
        <v>416</v>
      </c>
      <c r="C301" s="242"/>
      <c r="D301" s="188">
        <f t="shared" si="168"/>
        <v>26</v>
      </c>
      <c r="E301" s="302"/>
      <c r="F301" s="264"/>
      <c r="G301" s="303"/>
      <c r="H301" s="98"/>
      <c r="I301" s="196">
        <f t="shared" si="171"/>
        <v>416</v>
      </c>
      <c r="J301" s="211"/>
      <c r="K301" s="211"/>
    </row>
    <row r="302" spans="1:70" ht="15" customHeight="1">
      <c r="A302" s="186">
        <f t="shared" si="169"/>
        <v>2029</v>
      </c>
      <c r="B302" s="187">
        <f t="shared" si="170"/>
        <v>416</v>
      </c>
      <c r="C302" s="242"/>
      <c r="D302" s="188">
        <f t="shared" si="168"/>
        <v>27</v>
      </c>
      <c r="E302" s="302"/>
      <c r="F302" s="264"/>
      <c r="G302" s="303"/>
      <c r="H302" s="98"/>
      <c r="I302" s="196">
        <f t="shared" si="171"/>
        <v>416</v>
      </c>
      <c r="J302" s="211"/>
      <c r="K302" s="211"/>
    </row>
    <row r="303" spans="1:70" ht="15" customHeight="1">
      <c r="A303" s="186">
        <f t="shared" si="169"/>
        <v>2030</v>
      </c>
      <c r="B303" s="187">
        <f t="shared" si="170"/>
        <v>415</v>
      </c>
      <c r="C303" s="242"/>
      <c r="D303" s="188">
        <f t="shared" si="168"/>
        <v>28</v>
      </c>
      <c r="E303" s="243"/>
      <c r="F303" s="283"/>
      <c r="G303" s="195"/>
      <c r="H303" s="214"/>
      <c r="I303" s="196">
        <f t="shared" si="171"/>
        <v>415</v>
      </c>
      <c r="J303" s="211"/>
      <c r="K303" s="211"/>
    </row>
    <row r="304" spans="1:70" ht="15" customHeight="1">
      <c r="A304" s="186">
        <f t="shared" si="169"/>
        <v>2031</v>
      </c>
      <c r="B304" s="187">
        <f t="shared" si="170"/>
        <v>414</v>
      </c>
      <c r="C304" s="242"/>
      <c r="D304" s="188">
        <f t="shared" si="168"/>
        <v>29</v>
      </c>
      <c r="E304" s="243"/>
      <c r="F304" s="283"/>
      <c r="G304" s="195"/>
      <c r="H304" s="214"/>
      <c r="I304" s="196">
        <f t="shared" si="171"/>
        <v>414</v>
      </c>
      <c r="J304" s="211"/>
      <c r="K304" s="211"/>
    </row>
    <row r="305" spans="1:65" ht="15" customHeight="1">
      <c r="A305" s="186">
        <f t="shared" si="169"/>
        <v>2032</v>
      </c>
      <c r="B305" s="187">
        <f t="shared" si="170"/>
        <v>414</v>
      </c>
      <c r="C305" s="242"/>
      <c r="D305" s="188">
        <f t="shared" si="168"/>
        <v>30</v>
      </c>
      <c r="E305" s="243"/>
      <c r="F305" s="283"/>
      <c r="G305" s="195"/>
      <c r="H305" s="214"/>
      <c r="I305" s="196">
        <f t="shared" si="171"/>
        <v>414</v>
      </c>
      <c r="J305" s="211"/>
      <c r="K305" s="211"/>
    </row>
    <row r="306" spans="1:65" ht="15" customHeight="1">
      <c r="A306" s="186">
        <f t="shared" si="169"/>
        <v>2033</v>
      </c>
      <c r="B306" s="187">
        <f t="shared" si="170"/>
        <v>413</v>
      </c>
      <c r="C306" s="242"/>
      <c r="D306" s="188">
        <f t="shared" si="168"/>
        <v>31</v>
      </c>
      <c r="E306" s="243"/>
      <c r="F306" s="283"/>
      <c r="G306" s="195"/>
      <c r="H306" s="214"/>
      <c r="I306" s="196">
        <f t="shared" si="171"/>
        <v>413</v>
      </c>
      <c r="J306" s="211"/>
      <c r="K306" s="211"/>
    </row>
    <row r="307" spans="1:65" ht="15" customHeight="1">
      <c r="A307" s="186">
        <f t="shared" si="169"/>
        <v>2034</v>
      </c>
      <c r="B307" s="187">
        <f t="shared" si="170"/>
        <v>412</v>
      </c>
      <c r="C307" s="242"/>
      <c r="D307" s="188">
        <f t="shared" si="168"/>
        <v>32</v>
      </c>
      <c r="E307" s="243"/>
      <c r="F307" s="283"/>
      <c r="G307" s="195"/>
      <c r="H307" s="214"/>
      <c r="I307" s="196">
        <f t="shared" si="171"/>
        <v>412</v>
      </c>
      <c r="J307" s="211"/>
      <c r="K307" s="211"/>
    </row>
    <row r="308" spans="1:65" ht="15" customHeight="1">
      <c r="A308" s="186">
        <f t="shared" si="169"/>
        <v>2035</v>
      </c>
      <c r="B308" s="187">
        <f t="shared" si="170"/>
        <v>412</v>
      </c>
      <c r="C308" s="242"/>
      <c r="D308" s="188">
        <f t="shared" si="168"/>
        <v>33</v>
      </c>
      <c r="E308" s="243"/>
      <c r="F308" s="283"/>
      <c r="G308" s="195"/>
      <c r="H308" s="214"/>
      <c r="I308" s="196">
        <f t="shared" si="171"/>
        <v>412</v>
      </c>
      <c r="J308" s="211"/>
      <c r="K308" s="211"/>
    </row>
    <row r="309" spans="1:65" ht="15" customHeight="1">
      <c r="A309" s="216">
        <f t="shared" si="169"/>
        <v>2036</v>
      </c>
      <c r="B309" s="287">
        <f t="shared" si="170"/>
        <v>411</v>
      </c>
      <c r="C309" s="288"/>
      <c r="D309" s="218">
        <f t="shared" si="168"/>
        <v>34</v>
      </c>
      <c r="E309" s="246"/>
      <c r="F309" s="289"/>
      <c r="G309" s="176"/>
      <c r="H309" s="221"/>
      <c r="I309" s="222">
        <f t="shared" si="171"/>
        <v>411</v>
      </c>
      <c r="J309" s="224"/>
      <c r="K309" s="224"/>
    </row>
    <row r="310" spans="1:65" ht="15" customHeight="1">
      <c r="A310" s="225"/>
      <c r="B310" s="247"/>
      <c r="C310" s="195"/>
      <c r="D310" s="189"/>
      <c r="E310" s="248"/>
      <c r="F310" s="283"/>
      <c r="G310" s="195"/>
      <c r="H310" s="195"/>
      <c r="I310" s="203"/>
      <c r="J310" s="203"/>
    </row>
    <row r="311" spans="1:65" ht="15" customHeight="1">
      <c r="A311" s="174" t="s">
        <v>309</v>
      </c>
      <c r="B311" s="247"/>
      <c r="C311" s="195"/>
      <c r="D311" s="189"/>
      <c r="E311" s="304"/>
      <c r="F311" s="305"/>
      <c r="G311" s="195"/>
      <c r="H311" s="195"/>
      <c r="I311" s="203"/>
      <c r="J311" s="203"/>
    </row>
    <row r="312" spans="1:65" ht="15" customHeight="1">
      <c r="A312" s="177" t="s">
        <v>102</v>
      </c>
      <c r="B312" s="306" t="s">
        <v>310</v>
      </c>
      <c r="C312" s="306" t="s">
        <v>311</v>
      </c>
      <c r="D312" s="179" t="s">
        <v>312</v>
      </c>
      <c r="E312" s="228"/>
      <c r="F312" s="180"/>
      <c r="G312" s="182"/>
      <c r="H312" s="182" t="s">
        <v>313</v>
      </c>
      <c r="I312" s="183">
        <f>RSQ(I313:I335,B313:B335)</f>
        <v>3.7999265172739172E-3</v>
      </c>
      <c r="J312" s="184" t="s">
        <v>314</v>
      </c>
      <c r="K312" s="185" t="s">
        <v>315</v>
      </c>
      <c r="M312" s="307" t="s">
        <v>311</v>
      </c>
      <c r="N312" s="180"/>
      <c r="O312" s="182" t="s">
        <v>313</v>
      </c>
      <c r="P312" s="183">
        <f>RSQ($B313:$B335,P313:P335)</f>
        <v>4.8368082928514316E-4</v>
      </c>
      <c r="Q312" s="185" t="s">
        <v>315</v>
      </c>
      <c r="S312" s="307" t="s">
        <v>311</v>
      </c>
      <c r="T312" s="180"/>
      <c r="U312" s="182" t="s">
        <v>313</v>
      </c>
      <c r="V312" s="183">
        <f>RSQ($B313:$B335,V313:V335)</f>
        <v>4.6816587262662572E-5</v>
      </c>
      <c r="W312" s="185" t="s">
        <v>315</v>
      </c>
      <c r="Y312" s="307" t="s">
        <v>311</v>
      </c>
      <c r="Z312" s="180"/>
      <c r="AA312" s="182" t="s">
        <v>313</v>
      </c>
      <c r="AB312" s="183">
        <f>RSQ($B313:$B335,AB313:AB335)</f>
        <v>9.0468884825746509E-4</v>
      </c>
      <c r="AC312" s="185" t="s">
        <v>315</v>
      </c>
      <c r="AE312" s="307" t="s">
        <v>311</v>
      </c>
      <c r="AF312" s="180"/>
      <c r="AG312" s="182" t="s">
        <v>313</v>
      </c>
      <c r="AH312" s="183">
        <f>RSQ($B313:$B335,AH313:AH335)</f>
        <v>9.0468884825746509E-4</v>
      </c>
      <c r="AI312" s="185" t="s">
        <v>315</v>
      </c>
      <c r="AK312" s="307" t="s">
        <v>311</v>
      </c>
      <c r="AL312" s="180"/>
      <c r="AM312" s="182" t="s">
        <v>313</v>
      </c>
      <c r="AN312" s="183">
        <f>RSQ($B313:$B335,AN313:AN335)</f>
        <v>1.0471816753549445E-4</v>
      </c>
      <c r="AO312" s="185" t="s">
        <v>315</v>
      </c>
      <c r="AQ312" s="307" t="s">
        <v>311</v>
      </c>
      <c r="AR312" s="180"/>
      <c r="AS312" s="182" t="s">
        <v>313</v>
      </c>
      <c r="AT312" s="183">
        <f>RSQ($B313:$B335,AT313:AT335)</f>
        <v>1.0471816753549445E-4</v>
      </c>
      <c r="AU312" s="185" t="s">
        <v>315</v>
      </c>
      <c r="AW312" s="307" t="s">
        <v>311</v>
      </c>
      <c r="AX312" s="180"/>
      <c r="AY312" s="182" t="s">
        <v>313</v>
      </c>
      <c r="AZ312" s="183">
        <f>RSQ($B313:$B335,AZ313:AZ335)</f>
        <v>1.0471816753549445E-4</v>
      </c>
      <c r="BA312" s="185" t="s">
        <v>315</v>
      </c>
      <c r="BC312" s="307" t="s">
        <v>311</v>
      </c>
      <c r="BD312" s="180"/>
      <c r="BE312" s="182" t="s">
        <v>313</v>
      </c>
      <c r="BF312" s="183">
        <f>RSQ($B313:$B335,BF313:BF335)</f>
        <v>1.6053793738686251E-2</v>
      </c>
      <c r="BG312" s="185" t="s">
        <v>315</v>
      </c>
      <c r="BI312" s="307" t="s">
        <v>311</v>
      </c>
      <c r="BJ312" s="180"/>
      <c r="BK312" s="182" t="s">
        <v>313</v>
      </c>
      <c r="BL312" s="183">
        <f>RSQ($B313:$B335,BL313:BL335)</f>
        <v>1.6053793738686251E-2</v>
      </c>
      <c r="BM312" s="185" t="s">
        <v>315</v>
      </c>
    </row>
    <row r="313" spans="1:65" ht="15" customHeight="1">
      <c r="A313" s="186">
        <f t="shared" ref="A313:B323" si="172">A264</f>
        <v>2003</v>
      </c>
      <c r="B313" s="308">
        <f t="shared" si="172"/>
        <v>428</v>
      </c>
      <c r="C313" s="226">
        <f t="shared" ref="C313:C323" si="173">LN($F$316-B313)</f>
        <v>6.156978985585555</v>
      </c>
      <c r="D313" s="188">
        <f t="shared" ref="D313:D358" si="174">D264</f>
        <v>1</v>
      </c>
      <c r="E313" s="309" t="s">
        <v>316</v>
      </c>
      <c r="F313" s="310"/>
      <c r="I313" s="193">
        <f t="shared" ref="I313:I323" si="175">ROUND($F$316-$F$321*$F$322^D313,$G$1)</f>
        <v>434</v>
      </c>
      <c r="J313" s="194">
        <f t="shared" ref="J313:J323" si="176">ABS(B313-I313)/B313*100</f>
        <v>1.4018691588785046</v>
      </c>
      <c r="K313" s="193">
        <f t="shared" ref="K313:K323" si="177">(B313-I313)^2/1000</f>
        <v>3.5999999999999997E-2</v>
      </c>
      <c r="M313" s="311">
        <f t="shared" ref="M313:M323" si="178">LN(O$316-$B313)</f>
        <v>3.8068846873048412</v>
      </c>
      <c r="N313" s="312" t="s">
        <v>316</v>
      </c>
      <c r="O313" s="310"/>
      <c r="P313" s="270">
        <f t="shared" ref="P313:P323" si="179">ROUND(O$316-O$321*O$322^$D313,$G$1)</f>
        <v>466</v>
      </c>
      <c r="Q313" s="193">
        <f t="shared" ref="Q313:Q323" si="180">($B313-P313)^2/1000</f>
        <v>1.444</v>
      </c>
      <c r="S313" s="311">
        <f t="shared" ref="S313:S323" si="181">LN(U$316-$B313)</f>
        <v>6.3491389913797978</v>
      </c>
      <c r="T313" s="312" t="s">
        <v>316</v>
      </c>
      <c r="U313" s="310"/>
      <c r="V313" s="270">
        <f t="shared" ref="V313:V323" si="182">ROUND(U$316-U$321*U$322^$D313,$G$1)</f>
        <v>434</v>
      </c>
      <c r="W313" s="193">
        <f t="shared" ref="W313:W323" si="183">($B313-V313)^2/1000</f>
        <v>3.5999999999999997E-2</v>
      </c>
      <c r="Y313" s="311">
        <f t="shared" ref="Y313:Y323" si="184">LN(AA$316-$B313)</f>
        <v>6.5102583405231496</v>
      </c>
      <c r="Z313" s="312" t="s">
        <v>316</v>
      </c>
      <c r="AA313" s="310"/>
      <c r="AB313" s="270">
        <f t="shared" ref="AB313:AB323" si="185">ROUND(AA$316-AA$321*AA$322^$D313,$G$1)</f>
        <v>433</v>
      </c>
      <c r="AC313" s="193">
        <f t="shared" ref="AC313:AC323" si="186">($B313-AB313)^2/1000</f>
        <v>2.5000000000000001E-2</v>
      </c>
      <c r="AE313" s="311">
        <f t="shared" ref="AE313:AE323" si="187">LN(AG$316-$B313)</f>
        <v>6.6489845500247764</v>
      </c>
      <c r="AF313" s="312" t="s">
        <v>316</v>
      </c>
      <c r="AG313" s="310"/>
      <c r="AH313" s="270">
        <f t="shared" ref="AH313:AH323" si="188">ROUND(AG$316-AG$321*AG$322^$D313,$G$1)</f>
        <v>433</v>
      </c>
      <c r="AI313" s="193">
        <f t="shared" ref="AI313:AI323" si="189">($B313-AH313)^2/1000</f>
        <v>2.5000000000000001E-2</v>
      </c>
      <c r="AK313" s="311">
        <f t="shared" ref="AK313:AK323" si="190">LN(AM$316-$B313)</f>
        <v>6.7707894239089796</v>
      </c>
      <c r="AL313" s="312" t="s">
        <v>316</v>
      </c>
      <c r="AM313" s="310"/>
      <c r="AN313" s="270">
        <f t="shared" ref="AN313:AN323" si="191">ROUND(AM$316-AM$321*AM$322^$D313,$G$1)</f>
        <v>433</v>
      </c>
      <c r="AO313" s="193">
        <f t="shared" ref="AO313:AO323" si="192">($B313-AN313)^2/1000</f>
        <v>2.5000000000000001E-2</v>
      </c>
      <c r="AQ313" s="311">
        <f t="shared" ref="AQ313:AQ335" si="193">LN(AS$316-$B313)</f>
        <v>6.879355804460439</v>
      </c>
      <c r="AR313" s="312" t="s">
        <v>316</v>
      </c>
      <c r="AS313" s="310"/>
      <c r="AT313" s="270">
        <f t="shared" ref="AT313:AT323" si="194">ROUND(AS$316-AS$321*AS$322^$D313,$G$1)</f>
        <v>433</v>
      </c>
      <c r="AU313" s="193">
        <f t="shared" ref="AU313:AU323" si="195">($B313-AT313)^2/1000</f>
        <v>2.5000000000000001E-2</v>
      </c>
      <c r="AW313" s="311">
        <f t="shared" ref="AW313:AW323" si="196">LN(AY$316-$B313)</f>
        <v>6.9772813416307473</v>
      </c>
      <c r="AX313" s="312" t="s">
        <v>316</v>
      </c>
      <c r="AY313" s="310"/>
      <c r="AZ313" s="270">
        <f t="shared" ref="AZ313:AZ323" si="197">ROUND(AY$316-AY$321*AY$322^$D313,$G$1)</f>
        <v>433</v>
      </c>
      <c r="BA313" s="193">
        <f t="shared" ref="BA313:BA323" si="198">($B313-AZ313)^2/1000</f>
        <v>2.5000000000000001E-2</v>
      </c>
      <c r="BC313" s="311">
        <f t="shared" ref="BC313:BC323" si="199">LN(BE$316-$B313)</f>
        <v>7.0664669701369576</v>
      </c>
      <c r="BD313" s="312" t="s">
        <v>316</v>
      </c>
      <c r="BE313" s="310"/>
      <c r="BF313" s="270">
        <f t="shared" ref="BF313:BF323" si="200">ROUND(BE$316-BE$321*BE$322^$D313,$G$1)</f>
        <v>433</v>
      </c>
      <c r="BG313" s="193">
        <f t="shared" ref="BG313:BG323" si="201">($B313-BF313)^2/1000</f>
        <v>2.5000000000000001E-2</v>
      </c>
      <c r="BI313" s="311">
        <f t="shared" ref="BI313:BI323" si="202">LN(BK$316-$B313)</f>
        <v>7.1483457439000677</v>
      </c>
      <c r="BJ313" s="312" t="s">
        <v>316</v>
      </c>
      <c r="BK313" s="310"/>
      <c r="BL313" s="270">
        <f t="shared" ref="BL313:BL323" si="203">ROUND(BK$316-BK$321*BK$322^$D313,$G$1)</f>
        <v>433</v>
      </c>
      <c r="BM313" s="193">
        <f t="shared" ref="BM313:BM323" si="204">($B313-BL313)^2/1000</f>
        <v>2.5000000000000001E-2</v>
      </c>
    </row>
    <row r="314" spans="1:65" ht="15" customHeight="1">
      <c r="A314" s="186">
        <f t="shared" si="172"/>
        <v>2004</v>
      </c>
      <c r="B314" s="187">
        <f t="shared" si="172"/>
        <v>415</v>
      </c>
      <c r="C314" s="226">
        <f t="shared" si="173"/>
        <v>6.1841488909374833</v>
      </c>
      <c r="D314" s="188">
        <f t="shared" si="174"/>
        <v>2</v>
      </c>
      <c r="E314" s="230" t="s">
        <v>317</v>
      </c>
      <c r="F314" s="248"/>
      <c r="G314" s="189"/>
      <c r="H314" s="195"/>
      <c r="I314" s="196">
        <f t="shared" si="175"/>
        <v>433</v>
      </c>
      <c r="J314" s="197">
        <f t="shared" si="176"/>
        <v>4.3373493975903612</v>
      </c>
      <c r="K314" s="196">
        <f t="shared" si="177"/>
        <v>0.32400000000000001</v>
      </c>
      <c r="M314" s="311">
        <f t="shared" si="178"/>
        <v>4.0606154094779727</v>
      </c>
      <c r="N314" s="272" t="s">
        <v>317</v>
      </c>
      <c r="O314" s="248"/>
      <c r="P314" s="211">
        <f t="shared" si="179"/>
        <v>464</v>
      </c>
      <c r="Q314" s="196">
        <f t="shared" si="180"/>
        <v>2.4009999999999998</v>
      </c>
      <c r="S314" s="311">
        <f t="shared" si="181"/>
        <v>6.3716118472318568</v>
      </c>
      <c r="T314" s="272" t="s">
        <v>317</v>
      </c>
      <c r="U314" s="248"/>
      <c r="V314" s="211">
        <f t="shared" si="182"/>
        <v>433</v>
      </c>
      <c r="W314" s="196">
        <f t="shared" si="183"/>
        <v>0.32400000000000001</v>
      </c>
      <c r="Y314" s="311">
        <f t="shared" si="184"/>
        <v>6.5294188382622256</v>
      </c>
      <c r="Z314" s="272" t="s">
        <v>317</v>
      </c>
      <c r="AA314" s="248"/>
      <c r="AB314" s="211">
        <f t="shared" si="185"/>
        <v>433</v>
      </c>
      <c r="AC314" s="196">
        <f t="shared" si="186"/>
        <v>0.32400000000000001</v>
      </c>
      <c r="AE314" s="311">
        <f t="shared" si="187"/>
        <v>6.6656837177824082</v>
      </c>
      <c r="AF314" s="272" t="s">
        <v>317</v>
      </c>
      <c r="AG314" s="248"/>
      <c r="AH314" s="211">
        <f t="shared" si="188"/>
        <v>433</v>
      </c>
      <c r="AI314" s="196">
        <f t="shared" si="189"/>
        <v>0.32400000000000001</v>
      </c>
      <c r="AK314" s="311">
        <f t="shared" si="190"/>
        <v>6.7855876450079293</v>
      </c>
      <c r="AL314" s="272" t="s">
        <v>317</v>
      </c>
      <c r="AM314" s="248"/>
      <c r="AN314" s="211">
        <f t="shared" si="191"/>
        <v>433</v>
      </c>
      <c r="AO314" s="196">
        <f t="shared" si="192"/>
        <v>0.32400000000000001</v>
      </c>
      <c r="AQ314" s="311">
        <f t="shared" si="193"/>
        <v>6.892641641172089</v>
      </c>
      <c r="AR314" s="272" t="s">
        <v>317</v>
      </c>
      <c r="AS314" s="248"/>
      <c r="AT314" s="211">
        <f t="shared" si="194"/>
        <v>433</v>
      </c>
      <c r="AU314" s="196">
        <f t="shared" si="195"/>
        <v>0.32400000000000001</v>
      </c>
      <c r="AW314" s="311">
        <f t="shared" si="196"/>
        <v>6.9893352659745602</v>
      </c>
      <c r="AX314" s="272" t="s">
        <v>317</v>
      </c>
      <c r="AY314" s="248"/>
      <c r="AZ314" s="211">
        <f t="shared" si="197"/>
        <v>433</v>
      </c>
      <c r="BA314" s="196">
        <f t="shared" si="198"/>
        <v>0.32400000000000001</v>
      </c>
      <c r="BC314" s="311">
        <f t="shared" si="199"/>
        <v>7.0774980535692311</v>
      </c>
      <c r="BD314" s="272" t="s">
        <v>317</v>
      </c>
      <c r="BE314" s="248"/>
      <c r="BF314" s="211">
        <f t="shared" si="200"/>
        <v>433</v>
      </c>
      <c r="BG314" s="196">
        <f t="shared" si="201"/>
        <v>0.32400000000000001</v>
      </c>
      <c r="BI314" s="311">
        <f t="shared" si="202"/>
        <v>7.1585139973293206</v>
      </c>
      <c r="BJ314" s="272" t="s">
        <v>317</v>
      </c>
      <c r="BK314" s="248"/>
      <c r="BL314" s="211">
        <f t="shared" si="203"/>
        <v>433</v>
      </c>
      <c r="BM314" s="196">
        <f t="shared" si="204"/>
        <v>0.32400000000000001</v>
      </c>
    </row>
    <row r="315" spans="1:65" ht="15" customHeight="1">
      <c r="A315" s="186">
        <f t="shared" si="172"/>
        <v>2005</v>
      </c>
      <c r="B315" s="187">
        <f t="shared" si="172"/>
        <v>473</v>
      </c>
      <c r="C315" s="226">
        <f t="shared" si="173"/>
        <v>6.0567840132286248</v>
      </c>
      <c r="D315" s="188">
        <f t="shared" si="174"/>
        <v>3</v>
      </c>
      <c r="G315" s="189"/>
      <c r="H315" s="195"/>
      <c r="I315" s="196">
        <f t="shared" si="175"/>
        <v>432</v>
      </c>
      <c r="J315" s="197">
        <f t="shared" si="176"/>
        <v>8.6680761099365746</v>
      </c>
      <c r="K315" s="196">
        <f t="shared" si="177"/>
        <v>1.681</v>
      </c>
      <c r="M315" s="311">
        <f t="shared" si="178"/>
        <v>-4.6051701859890013</v>
      </c>
      <c r="P315" s="211">
        <f t="shared" si="179"/>
        <v>462</v>
      </c>
      <c r="Q315" s="196">
        <f t="shared" si="180"/>
        <v>0.121</v>
      </c>
      <c r="S315" s="311">
        <f t="shared" si="181"/>
        <v>6.2672005485413624</v>
      </c>
      <c r="V315" s="211">
        <f t="shared" si="182"/>
        <v>432</v>
      </c>
      <c r="W315" s="196">
        <f t="shared" si="183"/>
        <v>1.681</v>
      </c>
      <c r="Y315" s="311">
        <f t="shared" si="184"/>
        <v>6.4409465406329209</v>
      </c>
      <c r="AB315" s="211">
        <f t="shared" si="185"/>
        <v>432</v>
      </c>
      <c r="AC315" s="196">
        <f t="shared" si="186"/>
        <v>1.681</v>
      </c>
      <c r="AE315" s="311">
        <f t="shared" si="187"/>
        <v>6.5889264775335192</v>
      </c>
      <c r="AH315" s="211">
        <f t="shared" si="188"/>
        <v>432</v>
      </c>
      <c r="AI315" s="196">
        <f t="shared" si="189"/>
        <v>1.681</v>
      </c>
      <c r="AK315" s="311">
        <f t="shared" si="190"/>
        <v>6.7178046950236912</v>
      </c>
      <c r="AN315" s="211">
        <f t="shared" si="191"/>
        <v>432</v>
      </c>
      <c r="AO315" s="196">
        <f t="shared" si="192"/>
        <v>1.681</v>
      </c>
      <c r="AQ315" s="311">
        <f t="shared" si="193"/>
        <v>6.831953565565855</v>
      </c>
      <c r="AT315" s="211">
        <f t="shared" si="194"/>
        <v>432</v>
      </c>
      <c r="AU315" s="196">
        <f t="shared" si="195"/>
        <v>1.681</v>
      </c>
      <c r="AW315" s="311">
        <f t="shared" si="196"/>
        <v>6.9343972099285578</v>
      </c>
      <c r="AZ315" s="211">
        <f t="shared" si="197"/>
        <v>432</v>
      </c>
      <c r="BA315" s="196">
        <f t="shared" si="198"/>
        <v>1.681</v>
      </c>
      <c r="BC315" s="311">
        <f t="shared" si="199"/>
        <v>7.0273145140397766</v>
      </c>
      <c r="BF315" s="211">
        <f t="shared" si="200"/>
        <v>432</v>
      </c>
      <c r="BG315" s="196">
        <f t="shared" si="201"/>
        <v>1.681</v>
      </c>
      <c r="BI315" s="311">
        <f t="shared" si="202"/>
        <v>7.1123274447109113</v>
      </c>
      <c r="BL315" s="211">
        <f t="shared" si="203"/>
        <v>432</v>
      </c>
      <c r="BM315" s="196">
        <f t="shared" si="204"/>
        <v>1.681</v>
      </c>
    </row>
    <row r="316" spans="1:65" ht="15" customHeight="1">
      <c r="A316" s="186">
        <f t="shared" si="172"/>
        <v>2006</v>
      </c>
      <c r="B316" s="187">
        <f t="shared" si="172"/>
        <v>443</v>
      </c>
      <c r="C316" s="226">
        <f t="shared" si="173"/>
        <v>6.1246833908942051</v>
      </c>
      <c r="D316" s="188">
        <f t="shared" si="174"/>
        <v>4</v>
      </c>
      <c r="E316" s="313" t="s">
        <v>318</v>
      </c>
      <c r="F316" s="294">
        <f>ROUND($N$291,-2)</f>
        <v>900</v>
      </c>
      <c r="G316" s="189"/>
      <c r="H316" s="195"/>
      <c r="I316" s="196">
        <f t="shared" si="175"/>
        <v>432</v>
      </c>
      <c r="J316" s="197">
        <f t="shared" si="176"/>
        <v>2.4830699774266365</v>
      </c>
      <c r="K316" s="196">
        <f t="shared" si="177"/>
        <v>0.121</v>
      </c>
      <c r="M316" s="311">
        <f t="shared" si="178"/>
        <v>3.4015306594522756</v>
      </c>
      <c r="N316" s="310" t="s">
        <v>318</v>
      </c>
      <c r="O316" s="260">
        <f>ROUNDDOWN(O268,2)+0.01</f>
        <v>473.01</v>
      </c>
      <c r="P316" s="211">
        <f t="shared" si="179"/>
        <v>460</v>
      </c>
      <c r="Q316" s="196">
        <f t="shared" si="180"/>
        <v>0.28899999999999998</v>
      </c>
      <c r="S316" s="311">
        <f t="shared" si="181"/>
        <v>6.3225652399272843</v>
      </c>
      <c r="T316" s="310" t="s">
        <v>318</v>
      </c>
      <c r="U316" s="260">
        <f>ROUNDDOWN(U268,-T339)+10^T339</f>
        <v>1000</v>
      </c>
      <c r="V316" s="211">
        <f t="shared" si="182"/>
        <v>432</v>
      </c>
      <c r="W316" s="196">
        <f t="shared" si="183"/>
        <v>0.121</v>
      </c>
      <c r="Y316" s="311">
        <f t="shared" si="184"/>
        <v>6.4876840184846101</v>
      </c>
      <c r="Z316" s="310" t="s">
        <v>318</v>
      </c>
      <c r="AA316" s="260">
        <f>U316+Z340</f>
        <v>1100</v>
      </c>
      <c r="AB316" s="211">
        <f t="shared" si="185"/>
        <v>432</v>
      </c>
      <c r="AC316" s="196">
        <f t="shared" si="186"/>
        <v>0.121</v>
      </c>
      <c r="AE316" s="311">
        <f t="shared" si="187"/>
        <v>6.6293632534374485</v>
      </c>
      <c r="AF316" s="310" t="s">
        <v>318</v>
      </c>
      <c r="AG316" s="260">
        <f>AA316+AF340</f>
        <v>1200</v>
      </c>
      <c r="AH316" s="211">
        <f t="shared" si="188"/>
        <v>432</v>
      </c>
      <c r="AI316" s="196">
        <f t="shared" si="189"/>
        <v>0.121</v>
      </c>
      <c r="AK316" s="311">
        <f t="shared" si="190"/>
        <v>6.75343791859778</v>
      </c>
      <c r="AL316" s="310" t="s">
        <v>318</v>
      </c>
      <c r="AM316" s="260">
        <f>AG316+AL340</f>
        <v>1300</v>
      </c>
      <c r="AN316" s="211">
        <f t="shared" si="191"/>
        <v>431</v>
      </c>
      <c r="AO316" s="196">
        <f t="shared" si="192"/>
        <v>0.14399999999999999</v>
      </c>
      <c r="AQ316" s="311">
        <f t="shared" si="193"/>
        <v>6.8638033914529544</v>
      </c>
      <c r="AR316" s="310" t="s">
        <v>318</v>
      </c>
      <c r="AS316" s="260">
        <f>AM316+AR340</f>
        <v>1400</v>
      </c>
      <c r="AT316" s="211">
        <f t="shared" si="194"/>
        <v>431</v>
      </c>
      <c r="AU316" s="196">
        <f t="shared" si="195"/>
        <v>0.14399999999999999</v>
      </c>
      <c r="AW316" s="311">
        <f t="shared" si="196"/>
        <v>6.9631899858702377</v>
      </c>
      <c r="AX316" s="310" t="s">
        <v>318</v>
      </c>
      <c r="AY316" s="260">
        <f>AS316+AX340</f>
        <v>1500</v>
      </c>
      <c r="AZ316" s="211">
        <f t="shared" si="197"/>
        <v>431</v>
      </c>
      <c r="BA316" s="196">
        <f t="shared" si="198"/>
        <v>0.14399999999999999</v>
      </c>
      <c r="BC316" s="311">
        <f t="shared" si="199"/>
        <v>7.0535857271936768</v>
      </c>
      <c r="BD316" s="310" t="s">
        <v>318</v>
      </c>
      <c r="BE316" s="260">
        <f>AY316+BD340</f>
        <v>1600</v>
      </c>
      <c r="BF316" s="211">
        <f t="shared" si="200"/>
        <v>431</v>
      </c>
      <c r="BG316" s="196">
        <f t="shared" si="201"/>
        <v>0.14399999999999999</v>
      </c>
      <c r="BI316" s="311">
        <f t="shared" si="202"/>
        <v>7.1364832085902474</v>
      </c>
      <c r="BJ316" s="310" t="s">
        <v>318</v>
      </c>
      <c r="BK316" s="260">
        <f>BE316+BJ340</f>
        <v>1700</v>
      </c>
      <c r="BL316" s="211">
        <f t="shared" si="203"/>
        <v>431</v>
      </c>
      <c r="BM316" s="196">
        <f t="shared" si="204"/>
        <v>0.14399999999999999</v>
      </c>
    </row>
    <row r="317" spans="1:65" ht="15" customHeight="1">
      <c r="A317" s="186">
        <f t="shared" si="172"/>
        <v>2007</v>
      </c>
      <c r="B317" s="187">
        <f t="shared" si="172"/>
        <v>441</v>
      </c>
      <c r="C317" s="226">
        <f t="shared" si="173"/>
        <v>6.1290502100605453</v>
      </c>
      <c r="D317" s="188">
        <f t="shared" si="174"/>
        <v>5</v>
      </c>
      <c r="G317" s="189"/>
      <c r="H317" s="195"/>
      <c r="I317" s="196">
        <f t="shared" si="175"/>
        <v>431</v>
      </c>
      <c r="J317" s="197">
        <f t="shared" si="176"/>
        <v>2.2675736961451247</v>
      </c>
      <c r="K317" s="196">
        <f t="shared" si="177"/>
        <v>0.1</v>
      </c>
      <c r="M317" s="311">
        <f t="shared" si="178"/>
        <v>3.4660483539817712</v>
      </c>
      <c r="P317" s="211">
        <f t="shared" si="179"/>
        <v>457</v>
      </c>
      <c r="Q317" s="196">
        <f t="shared" si="180"/>
        <v>0.25600000000000001</v>
      </c>
      <c r="S317" s="311">
        <f t="shared" si="181"/>
        <v>6.3261494731550991</v>
      </c>
      <c r="V317" s="211">
        <f t="shared" si="182"/>
        <v>431</v>
      </c>
      <c r="W317" s="196">
        <f t="shared" si="183"/>
        <v>0.1</v>
      </c>
      <c r="Y317" s="311">
        <f t="shared" si="184"/>
        <v>6.4907235345025072</v>
      </c>
      <c r="AB317" s="211">
        <f t="shared" si="185"/>
        <v>431</v>
      </c>
      <c r="AC317" s="196">
        <f t="shared" si="186"/>
        <v>0.1</v>
      </c>
      <c r="AE317" s="311">
        <f t="shared" si="187"/>
        <v>6.6320017773956303</v>
      </c>
      <c r="AH317" s="211">
        <f t="shared" si="188"/>
        <v>431</v>
      </c>
      <c r="AI317" s="196">
        <f t="shared" si="189"/>
        <v>0.1</v>
      </c>
      <c r="AK317" s="311">
        <f t="shared" si="190"/>
        <v>6.7557689219842549</v>
      </c>
      <c r="AN317" s="211">
        <f t="shared" si="191"/>
        <v>431</v>
      </c>
      <c r="AO317" s="196">
        <f t="shared" si="192"/>
        <v>0.1</v>
      </c>
      <c r="AQ317" s="311">
        <f t="shared" si="193"/>
        <v>6.8658910748834385</v>
      </c>
      <c r="AT317" s="211">
        <f t="shared" si="194"/>
        <v>431</v>
      </c>
      <c r="AU317" s="196">
        <f t="shared" si="195"/>
        <v>0.1</v>
      </c>
      <c r="AW317" s="311">
        <f t="shared" si="196"/>
        <v>6.9650803456014065</v>
      </c>
      <c r="AZ317" s="211">
        <f t="shared" si="197"/>
        <v>431</v>
      </c>
      <c r="BA317" s="196">
        <f t="shared" si="198"/>
        <v>0.1</v>
      </c>
      <c r="BC317" s="311">
        <f t="shared" si="199"/>
        <v>7.0553128433397516</v>
      </c>
      <c r="BF317" s="211">
        <f t="shared" si="200"/>
        <v>431</v>
      </c>
      <c r="BG317" s="196">
        <f t="shared" si="201"/>
        <v>0.1</v>
      </c>
      <c r="BI317" s="311">
        <f t="shared" si="202"/>
        <v>7.1380730340443472</v>
      </c>
      <c r="BL317" s="211">
        <f t="shared" si="203"/>
        <v>431</v>
      </c>
      <c r="BM317" s="196">
        <f t="shared" si="204"/>
        <v>0.1</v>
      </c>
    </row>
    <row r="318" spans="1:65" ht="15" customHeight="1">
      <c r="A318" s="186">
        <f t="shared" si="172"/>
        <v>2008</v>
      </c>
      <c r="B318" s="187">
        <f t="shared" si="172"/>
        <v>444</v>
      </c>
      <c r="C318" s="226">
        <f t="shared" si="173"/>
        <v>6.1224928095143865</v>
      </c>
      <c r="D318" s="188">
        <f t="shared" si="174"/>
        <v>6</v>
      </c>
      <c r="E318" s="313" t="s">
        <v>319</v>
      </c>
      <c r="F318" s="232">
        <f>INDEX(LINEST(C313:C323,D313:D323),2)</f>
        <v>6.1435457893888046</v>
      </c>
      <c r="G318" s="189"/>
      <c r="H318" s="195"/>
      <c r="I318" s="196">
        <f t="shared" si="175"/>
        <v>431</v>
      </c>
      <c r="J318" s="197">
        <f t="shared" si="176"/>
        <v>2.9279279279279278</v>
      </c>
      <c r="K318" s="196">
        <f t="shared" si="177"/>
        <v>0.16900000000000001</v>
      </c>
      <c r="M318" s="311">
        <f t="shared" si="178"/>
        <v>3.3676405981333124</v>
      </c>
      <c r="N318" s="310" t="s">
        <v>319</v>
      </c>
      <c r="O318" s="232">
        <f>INDEX(LINEST(M313:M323,$D313:$D323),2)</f>
        <v>1.8273103652347955</v>
      </c>
      <c r="P318" s="211">
        <f t="shared" si="179"/>
        <v>454</v>
      </c>
      <c r="Q318" s="196">
        <f t="shared" si="180"/>
        <v>0.1</v>
      </c>
      <c r="S318" s="311">
        <f t="shared" si="181"/>
        <v>6.3207682942505823</v>
      </c>
      <c r="T318" s="310" t="s">
        <v>319</v>
      </c>
      <c r="U318" s="232">
        <f>INDEX(LINEST(S313:S323,$D313:$D323),2)</f>
        <v>6.3382676078102769</v>
      </c>
      <c r="V318" s="211">
        <f t="shared" si="182"/>
        <v>430</v>
      </c>
      <c r="W318" s="196">
        <f t="shared" si="183"/>
        <v>0.19600000000000001</v>
      </c>
      <c r="Y318" s="311">
        <f t="shared" si="184"/>
        <v>6.4861607889440887</v>
      </c>
      <c r="Z318" s="310" t="s">
        <v>319</v>
      </c>
      <c r="AA318" s="232">
        <f>INDEX(LINEST(Y313:Y323,$D313:$D323),2)</f>
        <v>6.5011313042416248</v>
      </c>
      <c r="AB318" s="211">
        <f t="shared" si="185"/>
        <v>430</v>
      </c>
      <c r="AC318" s="196">
        <f t="shared" si="186"/>
        <v>0.19600000000000001</v>
      </c>
      <c r="AE318" s="311">
        <f t="shared" si="187"/>
        <v>6.6280413761795334</v>
      </c>
      <c r="AF318" s="310" t="s">
        <v>319</v>
      </c>
      <c r="AG318" s="232">
        <f>INDEX(LINEST(AE313:AE323,$D313:$D323),2)</f>
        <v>6.6411210060115904</v>
      </c>
      <c r="AH318" s="211">
        <f t="shared" si="188"/>
        <v>430</v>
      </c>
      <c r="AI318" s="196">
        <f t="shared" si="189"/>
        <v>0.19600000000000001</v>
      </c>
      <c r="AK318" s="311">
        <f t="shared" si="190"/>
        <v>6.752270376141742</v>
      </c>
      <c r="AL318" s="310" t="s">
        <v>319</v>
      </c>
      <c r="AM318" s="232">
        <f>INDEX(LINEST(AK313:AK323,$D313:$D323),2)</f>
        <v>6.7638828932316768</v>
      </c>
      <c r="AN318" s="211">
        <f t="shared" si="191"/>
        <v>430</v>
      </c>
      <c r="AO318" s="196">
        <f t="shared" si="192"/>
        <v>0.19600000000000001</v>
      </c>
      <c r="AQ318" s="311">
        <f t="shared" si="193"/>
        <v>6.8627579130514009</v>
      </c>
      <c r="AR318" s="310" t="s">
        <v>319</v>
      </c>
      <c r="AS318" s="232">
        <f>INDEX(LINEST(AQ313:AQ323,$D313:$D323),2)</f>
        <v>6.8731990757340622</v>
      </c>
      <c r="AT318" s="211">
        <f t="shared" si="194"/>
        <v>430</v>
      </c>
      <c r="AU318" s="196">
        <f t="shared" si="195"/>
        <v>0.19600000000000001</v>
      </c>
      <c r="AW318" s="311">
        <f t="shared" si="196"/>
        <v>6.9622434642662068</v>
      </c>
      <c r="AX318" s="310" t="s">
        <v>319</v>
      </c>
      <c r="AY318" s="232">
        <f>INDEX(LINEST(AW313:AW323,$D313:$D323),2)</f>
        <v>6.971727830337656</v>
      </c>
      <c r="AZ318" s="211">
        <f t="shared" si="197"/>
        <v>430</v>
      </c>
      <c r="BA318" s="196">
        <f t="shared" si="198"/>
        <v>0.19600000000000001</v>
      </c>
      <c r="BC318" s="311">
        <f t="shared" si="199"/>
        <v>7.0527210492323231</v>
      </c>
      <c r="BD318" s="310" t="s">
        <v>319</v>
      </c>
      <c r="BE318" s="232">
        <f>INDEX(LINEST(BC313:BC323,$D313:$D323),2)</f>
        <v>7.0614091947876645</v>
      </c>
      <c r="BF318" s="211">
        <f t="shared" si="200"/>
        <v>430</v>
      </c>
      <c r="BG318" s="196">
        <f t="shared" si="201"/>
        <v>0.19600000000000001</v>
      </c>
      <c r="BI318" s="311">
        <f t="shared" si="202"/>
        <v>7.1356873470281439</v>
      </c>
      <c r="BJ318" s="310" t="s">
        <v>319</v>
      </c>
      <c r="BK318" s="232">
        <f>INDEX(LINEST(BI313:BI323,$D313:$D323),2)</f>
        <v>7.1437025672392256</v>
      </c>
      <c r="BL318" s="211">
        <f t="shared" si="203"/>
        <v>430</v>
      </c>
      <c r="BM318" s="196">
        <f t="shared" si="204"/>
        <v>0.19600000000000001</v>
      </c>
    </row>
    <row r="319" spans="1:65" ht="15" customHeight="1">
      <c r="A319" s="186">
        <f t="shared" si="172"/>
        <v>2009</v>
      </c>
      <c r="B319" s="187">
        <f t="shared" si="172"/>
        <v>354</v>
      </c>
      <c r="C319" s="226">
        <f t="shared" si="173"/>
        <v>6.3026189757449051</v>
      </c>
      <c r="D319" s="188">
        <f t="shared" si="174"/>
        <v>7</v>
      </c>
      <c r="E319" s="313" t="s">
        <v>320</v>
      </c>
      <c r="F319" s="232">
        <f>INDEX(LINEST(C313:C323,D313:D323),1)</f>
        <v>1.304902112219107E-3</v>
      </c>
      <c r="G319" s="195"/>
      <c r="H319" s="195"/>
      <c r="I319" s="196">
        <f t="shared" si="175"/>
        <v>430</v>
      </c>
      <c r="J319" s="197">
        <f t="shared" si="176"/>
        <v>21.468926553672315</v>
      </c>
      <c r="K319" s="196">
        <f t="shared" si="177"/>
        <v>5.7759999999999998</v>
      </c>
      <c r="M319" s="311">
        <f t="shared" si="178"/>
        <v>4.7792075231943487</v>
      </c>
      <c r="N319" s="310" t="s">
        <v>320</v>
      </c>
      <c r="O319" s="232">
        <f>INDEX(LINEST(M313:M323,$D313:$D323),1)</f>
        <v>0.18825150896913523</v>
      </c>
      <c r="P319" s="211">
        <f t="shared" si="179"/>
        <v>450</v>
      </c>
      <c r="Q319" s="196">
        <f t="shared" si="180"/>
        <v>9.2159999999999993</v>
      </c>
      <c r="S319" s="311">
        <f t="shared" si="181"/>
        <v>6.4707995037826018</v>
      </c>
      <c r="T319" s="310" t="s">
        <v>320</v>
      </c>
      <c r="U319" s="232">
        <f>INDEX(LINEST(S313:S323,$D313:$D323),1)</f>
        <v>1.0868554002780055E-3</v>
      </c>
      <c r="V319" s="211">
        <f t="shared" si="182"/>
        <v>430</v>
      </c>
      <c r="W319" s="196">
        <f t="shared" si="183"/>
        <v>5.7759999999999998</v>
      </c>
      <c r="Y319" s="311">
        <f t="shared" si="184"/>
        <v>6.6147256002037604</v>
      </c>
      <c r="Z319" s="310" t="s">
        <v>320</v>
      </c>
      <c r="AA319" s="232">
        <f>INDEX(LINEST(Y313:Y323,$D313:$D323),1)</f>
        <v>9.3151040758501248E-4</v>
      </c>
      <c r="AB319" s="211">
        <f t="shared" si="185"/>
        <v>430</v>
      </c>
      <c r="AC319" s="196">
        <f t="shared" si="186"/>
        <v>5.7759999999999998</v>
      </c>
      <c r="AE319" s="311">
        <f t="shared" si="187"/>
        <v>6.7405193596062229</v>
      </c>
      <c r="AF319" s="310" t="s">
        <v>320</v>
      </c>
      <c r="AG319" s="232">
        <f>INDEX(LINEST(AE313:AE323,$D313:$D323),1)</f>
        <v>8.1513895163437425E-4</v>
      </c>
      <c r="AH319" s="211">
        <f t="shared" si="188"/>
        <v>430</v>
      </c>
      <c r="AI319" s="196">
        <f t="shared" si="189"/>
        <v>5.7759999999999998</v>
      </c>
      <c r="AK319" s="311">
        <f t="shared" si="190"/>
        <v>6.852242569051878</v>
      </c>
      <c r="AL319" s="310" t="s">
        <v>320</v>
      </c>
      <c r="AM319" s="232">
        <f>INDEX(LINEST(AK313:AK323,$D313:$D323),1)</f>
        <v>7.2467515729379337E-4</v>
      </c>
      <c r="AN319" s="211">
        <f t="shared" si="191"/>
        <v>430</v>
      </c>
      <c r="AO319" s="196">
        <f t="shared" si="192"/>
        <v>5.7759999999999998</v>
      </c>
      <c r="AQ319" s="311">
        <f t="shared" si="193"/>
        <v>6.9527286446248686</v>
      </c>
      <c r="AR319" s="310" t="s">
        <v>320</v>
      </c>
      <c r="AS319" s="232">
        <f>INDEX(LINEST(AQ313:AQ323,$D313:$D323),1)</f>
        <v>6.5231819924704089E-4</v>
      </c>
      <c r="AT319" s="211">
        <f t="shared" si="194"/>
        <v>430</v>
      </c>
      <c r="AU319" s="196">
        <f t="shared" si="195"/>
        <v>5.7759999999999998</v>
      </c>
      <c r="AW319" s="311">
        <f t="shared" si="196"/>
        <v>7.0440328972746853</v>
      </c>
      <c r="AX319" s="310" t="s">
        <v>320</v>
      </c>
      <c r="AY319" s="232">
        <f>INDEX(LINEST(AW313:AW323,$D313:$D323),1)</f>
        <v>5.9311837817278867E-4</v>
      </c>
      <c r="AZ319" s="211">
        <f t="shared" si="197"/>
        <v>430</v>
      </c>
      <c r="BA319" s="196">
        <f t="shared" si="198"/>
        <v>5.7759999999999998</v>
      </c>
      <c r="BC319" s="311">
        <f t="shared" si="199"/>
        <v>7.1276936993473985</v>
      </c>
      <c r="BD319" s="310" t="s">
        <v>320</v>
      </c>
      <c r="BE319" s="232">
        <f>INDEX(LINEST(BC313:BC323,$D313:$D323),1)</f>
        <v>5.437817622916943E-4</v>
      </c>
      <c r="BF319" s="211">
        <f t="shared" si="200"/>
        <v>429</v>
      </c>
      <c r="BG319" s="196">
        <f t="shared" si="201"/>
        <v>5.625</v>
      </c>
      <c r="BI319" s="311">
        <f t="shared" si="202"/>
        <v>7.2048925102046733</v>
      </c>
      <c r="BJ319" s="310" t="s">
        <v>320</v>
      </c>
      <c r="BK319" s="232">
        <f>INDEX(LINEST(BI313:BI323,$D313:$D323),1)</f>
        <v>5.020304548839507E-4</v>
      </c>
      <c r="BL319" s="211">
        <f t="shared" si="203"/>
        <v>429</v>
      </c>
      <c r="BM319" s="196">
        <f t="shared" si="204"/>
        <v>5.625</v>
      </c>
    </row>
    <row r="320" spans="1:65" ht="15" customHeight="1">
      <c r="A320" s="186">
        <f t="shared" si="172"/>
        <v>2010</v>
      </c>
      <c r="B320" s="187">
        <f t="shared" si="172"/>
        <v>424</v>
      </c>
      <c r="C320" s="226">
        <f t="shared" si="173"/>
        <v>6.1654178542314204</v>
      </c>
      <c r="D320" s="188">
        <f t="shared" si="174"/>
        <v>8</v>
      </c>
      <c r="G320" s="195"/>
      <c r="H320" s="195"/>
      <c r="I320" s="196">
        <f t="shared" si="175"/>
        <v>429</v>
      </c>
      <c r="J320" s="197">
        <f t="shared" si="176"/>
        <v>1.179245283018868</v>
      </c>
      <c r="K320" s="196">
        <f t="shared" si="177"/>
        <v>2.5000000000000001E-2</v>
      </c>
      <c r="M320" s="311">
        <f t="shared" si="178"/>
        <v>3.8920243589214558</v>
      </c>
      <c r="P320" s="211">
        <f t="shared" si="179"/>
        <v>445</v>
      </c>
      <c r="Q320" s="196">
        <f t="shared" si="180"/>
        <v>0.441</v>
      </c>
      <c r="S320" s="311">
        <f t="shared" si="181"/>
        <v>6.3561076606958915</v>
      </c>
      <c r="V320" s="211">
        <f t="shared" si="182"/>
        <v>429</v>
      </c>
      <c r="W320" s="196">
        <f t="shared" si="183"/>
        <v>2.5000000000000001E-2</v>
      </c>
      <c r="Y320" s="311">
        <f t="shared" si="184"/>
        <v>6.5161930760429643</v>
      </c>
      <c r="AB320" s="211">
        <f t="shared" si="185"/>
        <v>429</v>
      </c>
      <c r="AC320" s="196">
        <f t="shared" si="186"/>
        <v>2.5000000000000001E-2</v>
      </c>
      <c r="AE320" s="311">
        <f t="shared" si="187"/>
        <v>6.654152520183219</v>
      </c>
      <c r="AH320" s="211">
        <f t="shared" si="188"/>
        <v>429</v>
      </c>
      <c r="AI320" s="196">
        <f t="shared" si="189"/>
        <v>2.5000000000000001E-2</v>
      </c>
      <c r="AK320" s="311">
        <f t="shared" si="190"/>
        <v>6.7753660909363917</v>
      </c>
      <c r="AN320" s="211">
        <f t="shared" si="191"/>
        <v>429</v>
      </c>
      <c r="AO320" s="196">
        <f t="shared" si="192"/>
        <v>2.5000000000000001E-2</v>
      </c>
      <c r="AQ320" s="311">
        <f t="shared" si="193"/>
        <v>6.8834625864130921</v>
      </c>
      <c r="AT320" s="211">
        <f t="shared" si="194"/>
        <v>429</v>
      </c>
      <c r="AU320" s="196">
        <f t="shared" si="195"/>
        <v>2.5000000000000001E-2</v>
      </c>
      <c r="AW320" s="311">
        <f t="shared" si="196"/>
        <v>6.9810057407217299</v>
      </c>
      <c r="AZ320" s="211">
        <f t="shared" si="197"/>
        <v>429</v>
      </c>
      <c r="BA320" s="196">
        <f t="shared" si="198"/>
        <v>2.5000000000000001E-2</v>
      </c>
      <c r="BC320" s="311">
        <f t="shared" si="199"/>
        <v>7.0698741284585722</v>
      </c>
      <c r="BF320" s="211">
        <f t="shared" si="200"/>
        <v>429</v>
      </c>
      <c r="BG320" s="196">
        <f t="shared" si="201"/>
        <v>2.5000000000000001E-2</v>
      </c>
      <c r="BI320" s="311">
        <f t="shared" si="202"/>
        <v>7.1514854639047352</v>
      </c>
      <c r="BL320" s="211">
        <f t="shared" si="203"/>
        <v>429</v>
      </c>
      <c r="BM320" s="196">
        <f t="shared" si="204"/>
        <v>2.5000000000000001E-2</v>
      </c>
    </row>
    <row r="321" spans="1:65" ht="15" customHeight="1">
      <c r="A321" s="186">
        <f t="shared" si="172"/>
        <v>2011</v>
      </c>
      <c r="B321" s="187">
        <f t="shared" si="172"/>
        <v>407</v>
      </c>
      <c r="C321" s="226">
        <f t="shared" si="173"/>
        <v>6.2005091740426899</v>
      </c>
      <c r="D321" s="188">
        <f t="shared" si="174"/>
        <v>9</v>
      </c>
      <c r="E321" s="313" t="s">
        <v>321</v>
      </c>
      <c r="F321" s="190">
        <f>EXP(F318)</f>
        <v>465.70192772279012</v>
      </c>
      <c r="G321" s="195"/>
      <c r="H321" s="195"/>
      <c r="I321" s="196">
        <f t="shared" si="175"/>
        <v>429</v>
      </c>
      <c r="J321" s="197">
        <f t="shared" si="176"/>
        <v>5.4054054054054053</v>
      </c>
      <c r="K321" s="196">
        <f t="shared" si="177"/>
        <v>0.48399999999999999</v>
      </c>
      <c r="M321" s="311">
        <f t="shared" si="178"/>
        <v>4.1898062457006793</v>
      </c>
      <c r="N321" s="310" t="s">
        <v>322</v>
      </c>
      <c r="O321" s="260">
        <f>EXP(O318)</f>
        <v>6.2171423084329085</v>
      </c>
      <c r="P321" s="211">
        <f t="shared" si="179"/>
        <v>439</v>
      </c>
      <c r="Q321" s="196">
        <f t="shared" si="180"/>
        <v>1.024</v>
      </c>
      <c r="S321" s="311">
        <f t="shared" si="181"/>
        <v>6.3851943989977258</v>
      </c>
      <c r="T321" s="310" t="s">
        <v>323</v>
      </c>
      <c r="U321" s="260">
        <f>EXP(U318)</f>
        <v>565.81524791729862</v>
      </c>
      <c r="V321" s="211">
        <f t="shared" si="182"/>
        <v>429</v>
      </c>
      <c r="W321" s="196">
        <f t="shared" si="183"/>
        <v>0.48399999999999999</v>
      </c>
      <c r="Y321" s="311">
        <f t="shared" si="184"/>
        <v>6.5410299991899032</v>
      </c>
      <c r="Z321" s="310" t="s">
        <v>324</v>
      </c>
      <c r="AA321" s="260">
        <f>EXP(AA318)</f>
        <v>665.89453639618364</v>
      </c>
      <c r="AB321" s="211">
        <f t="shared" si="185"/>
        <v>428</v>
      </c>
      <c r="AC321" s="196">
        <f t="shared" si="186"/>
        <v>0.441</v>
      </c>
      <c r="AE321" s="311">
        <f t="shared" si="187"/>
        <v>6.6758232216348476</v>
      </c>
      <c r="AF321" s="310" t="s">
        <v>325</v>
      </c>
      <c r="AG321" s="260">
        <f>EXP(AG318)</f>
        <v>765.95315001635981</v>
      </c>
      <c r="AH321" s="211">
        <f t="shared" si="188"/>
        <v>428</v>
      </c>
      <c r="AI321" s="196">
        <f t="shared" si="189"/>
        <v>0.441</v>
      </c>
      <c r="AK321" s="311">
        <f t="shared" si="190"/>
        <v>6.7945865808764987</v>
      </c>
      <c r="AL321" s="310" t="s">
        <v>326</v>
      </c>
      <c r="AM321" s="260">
        <f>EXP(AM318)</f>
        <v>865.99825472532189</v>
      </c>
      <c r="AN321" s="211">
        <f t="shared" si="191"/>
        <v>428</v>
      </c>
      <c r="AO321" s="196">
        <f t="shared" si="192"/>
        <v>0.441</v>
      </c>
      <c r="AQ321" s="311">
        <f t="shared" si="193"/>
        <v>6.9007306640451729</v>
      </c>
      <c r="AR321" s="310" t="s">
        <v>327</v>
      </c>
      <c r="AS321" s="260">
        <f>EXP(AS318)</f>
        <v>966.03404390968774</v>
      </c>
      <c r="AT321" s="211">
        <f t="shared" si="194"/>
        <v>428</v>
      </c>
      <c r="AU321" s="196">
        <f t="shared" si="195"/>
        <v>0.441</v>
      </c>
      <c r="AW321" s="311">
        <f t="shared" si="196"/>
        <v>6.9966814881765389</v>
      </c>
      <c r="AX321" s="310" t="s">
        <v>328</v>
      </c>
      <c r="AY321" s="260">
        <f>EXP(AY318)</f>
        <v>1066.063136371876</v>
      </c>
      <c r="AZ321" s="211">
        <f t="shared" si="197"/>
        <v>428</v>
      </c>
      <c r="BA321" s="196">
        <f t="shared" si="198"/>
        <v>0.441</v>
      </c>
      <c r="BC321" s="311">
        <f t="shared" si="199"/>
        <v>7.0842264220979159</v>
      </c>
      <c r="BD321" s="310" t="s">
        <v>329</v>
      </c>
      <c r="BE321" s="260">
        <f>EXP(BE318)</f>
        <v>1166.087252569268</v>
      </c>
      <c r="BF321" s="211">
        <f t="shared" si="200"/>
        <v>428</v>
      </c>
      <c r="BG321" s="196">
        <f t="shared" si="201"/>
        <v>0.441</v>
      </c>
      <c r="BI321" s="311">
        <f t="shared" si="202"/>
        <v>7.1647203787718574</v>
      </c>
      <c r="BJ321" s="310" t="s">
        <v>330</v>
      </c>
      <c r="BK321" s="260">
        <f>EXP(BK318)</f>
        <v>1266.1075696711807</v>
      </c>
      <c r="BL321" s="211">
        <f t="shared" si="203"/>
        <v>428</v>
      </c>
      <c r="BM321" s="196">
        <f t="shared" si="204"/>
        <v>0.441</v>
      </c>
    </row>
    <row r="322" spans="1:65" ht="15" customHeight="1">
      <c r="A322" s="186">
        <f t="shared" si="172"/>
        <v>2012</v>
      </c>
      <c r="B322" s="187">
        <f t="shared" si="172"/>
        <v>439</v>
      </c>
      <c r="C322" s="226">
        <f t="shared" si="173"/>
        <v>6.1333980429966486</v>
      </c>
      <c r="D322" s="188">
        <f t="shared" si="174"/>
        <v>10</v>
      </c>
      <c r="E322" s="313" t="s">
        <v>331</v>
      </c>
      <c r="F322" s="232">
        <f>EXP(F319)</f>
        <v>1.0013057538674257</v>
      </c>
      <c r="G322" s="195"/>
      <c r="H322" s="195"/>
      <c r="I322" s="196">
        <f t="shared" si="175"/>
        <v>428</v>
      </c>
      <c r="J322" s="197">
        <f t="shared" si="176"/>
        <v>2.5056947608200453</v>
      </c>
      <c r="K322" s="196">
        <f t="shared" si="177"/>
        <v>0.121</v>
      </c>
      <c r="M322" s="311">
        <f t="shared" si="178"/>
        <v>3.5266545990191038</v>
      </c>
      <c r="N322" s="310" t="s">
        <v>332</v>
      </c>
      <c r="O322" s="232">
        <f>EXP(O319)</f>
        <v>1.207137082976359</v>
      </c>
      <c r="P322" s="211">
        <f t="shared" si="179"/>
        <v>432</v>
      </c>
      <c r="Q322" s="196">
        <f t="shared" si="180"/>
        <v>4.9000000000000002E-2</v>
      </c>
      <c r="S322" s="311">
        <f t="shared" si="181"/>
        <v>6.329720905522696</v>
      </c>
      <c r="T322" s="310" t="s">
        <v>333</v>
      </c>
      <c r="U322" s="232">
        <f>EXP(U319)</f>
        <v>1.0010874462416421</v>
      </c>
      <c r="V322" s="211">
        <f t="shared" si="182"/>
        <v>428</v>
      </c>
      <c r="W322" s="196">
        <f t="shared" si="183"/>
        <v>0.121</v>
      </c>
      <c r="Y322" s="311">
        <f t="shared" si="184"/>
        <v>6.4937538398516859</v>
      </c>
      <c r="Z322" s="310" t="s">
        <v>334</v>
      </c>
      <c r="AA322" s="232">
        <f>EXP(AA319)</f>
        <v>1.0009319443981499</v>
      </c>
      <c r="AB322" s="211">
        <f t="shared" si="185"/>
        <v>428</v>
      </c>
      <c r="AC322" s="196">
        <f t="shared" si="186"/>
        <v>0.121</v>
      </c>
      <c r="AE322" s="311">
        <f t="shared" si="187"/>
        <v>6.6346333578616861</v>
      </c>
      <c r="AF322" s="310" t="s">
        <v>335</v>
      </c>
      <c r="AG322" s="232">
        <f>EXP(AG319)</f>
        <v>1.000815471267678</v>
      </c>
      <c r="AH322" s="211">
        <f t="shared" si="188"/>
        <v>428</v>
      </c>
      <c r="AI322" s="196">
        <f t="shared" si="189"/>
        <v>0.121</v>
      </c>
      <c r="AK322" s="311">
        <f t="shared" si="190"/>
        <v>6.7580945044277305</v>
      </c>
      <c r="AL322" s="310" t="s">
        <v>336</v>
      </c>
      <c r="AM322" s="232">
        <f>EXP(AM319)</f>
        <v>1.0007249377977747</v>
      </c>
      <c r="AN322" s="211">
        <f t="shared" si="191"/>
        <v>428</v>
      </c>
      <c r="AO322" s="196">
        <f t="shared" si="192"/>
        <v>0.121</v>
      </c>
      <c r="AQ322" s="311">
        <f t="shared" si="193"/>
        <v>6.8679744089702925</v>
      </c>
      <c r="AR322" s="310" t="s">
        <v>337</v>
      </c>
      <c r="AS322" s="232">
        <f>EXP(AS319)</f>
        <v>1.0006525310050334</v>
      </c>
      <c r="AT322" s="211">
        <f t="shared" si="194"/>
        <v>428</v>
      </c>
      <c r="AU322" s="196">
        <f t="shared" si="195"/>
        <v>0.121</v>
      </c>
      <c r="AW322" s="311">
        <f t="shared" si="196"/>
        <v>6.9669671386139829</v>
      </c>
      <c r="AX322" s="310" t="s">
        <v>338</v>
      </c>
      <c r="AY322" s="232">
        <f>EXP(AY319)</f>
        <v>1.0005932943076588</v>
      </c>
      <c r="AZ322" s="211">
        <f t="shared" si="197"/>
        <v>428</v>
      </c>
      <c r="BA322" s="196">
        <f t="shared" si="198"/>
        <v>0.121</v>
      </c>
      <c r="BC322" s="311">
        <f t="shared" si="199"/>
        <v>7.0570369816978911</v>
      </c>
      <c r="BD322" s="310" t="s">
        <v>339</v>
      </c>
      <c r="BE322" s="232">
        <f>EXP(BE319)</f>
        <v>1.0005439296383971</v>
      </c>
      <c r="BF322" s="211">
        <f t="shared" si="200"/>
        <v>428</v>
      </c>
      <c r="BG322" s="196">
        <f t="shared" si="201"/>
        <v>0.121</v>
      </c>
      <c r="BI322" s="311">
        <f t="shared" si="202"/>
        <v>7.13966033596492</v>
      </c>
      <c r="BJ322" s="310" t="s">
        <v>340</v>
      </c>
      <c r="BK322" s="232">
        <f>EXP(BK319)</f>
        <v>1.0005021564932637</v>
      </c>
      <c r="BL322" s="211">
        <f t="shared" si="203"/>
        <v>428</v>
      </c>
      <c r="BM322" s="196">
        <f t="shared" si="204"/>
        <v>0.121</v>
      </c>
    </row>
    <row r="323" spans="1:65" ht="15" customHeight="1">
      <c r="A323" s="186">
        <f t="shared" si="172"/>
        <v>2013</v>
      </c>
      <c r="B323" s="187">
        <f t="shared" si="172"/>
        <v>459</v>
      </c>
      <c r="C323" s="226">
        <f t="shared" si="173"/>
        <v>6.089044875446846</v>
      </c>
      <c r="D323" s="188">
        <f t="shared" si="174"/>
        <v>11</v>
      </c>
      <c r="E323" s="273"/>
      <c r="F323" s="189"/>
      <c r="G323" s="195"/>
      <c r="H323" s="195"/>
      <c r="I323" s="196">
        <f t="shared" si="175"/>
        <v>428</v>
      </c>
      <c r="J323" s="197">
        <f t="shared" si="176"/>
        <v>6.7538126361655779</v>
      </c>
      <c r="K323" s="196">
        <f t="shared" si="177"/>
        <v>0.96099999999999997</v>
      </c>
      <c r="M323" s="311">
        <f t="shared" si="178"/>
        <v>2.6397713603489148</v>
      </c>
      <c r="N323" s="189"/>
      <c r="O323" s="189"/>
      <c r="P323" s="211">
        <f t="shared" si="179"/>
        <v>424</v>
      </c>
      <c r="Q323" s="196">
        <f t="shared" si="180"/>
        <v>1.2250000000000001</v>
      </c>
      <c r="S323" s="311">
        <f t="shared" si="181"/>
        <v>6.2934192788464811</v>
      </c>
      <c r="T323" s="189"/>
      <c r="U323" s="189"/>
      <c r="V323" s="211">
        <f t="shared" si="182"/>
        <v>427</v>
      </c>
      <c r="W323" s="196">
        <f t="shared" si="183"/>
        <v>1.024</v>
      </c>
      <c r="Y323" s="311">
        <f t="shared" si="184"/>
        <v>6.4630294569206699</v>
      </c>
      <c r="Z323" s="189"/>
      <c r="AA323" s="189"/>
      <c r="AB323" s="211">
        <f t="shared" si="185"/>
        <v>427</v>
      </c>
      <c r="AC323" s="196">
        <f t="shared" si="186"/>
        <v>1.024</v>
      </c>
      <c r="AE323" s="311">
        <f t="shared" si="187"/>
        <v>6.6080006252960866</v>
      </c>
      <c r="AF323" s="189"/>
      <c r="AG323" s="189"/>
      <c r="AH323" s="211">
        <f t="shared" si="188"/>
        <v>427</v>
      </c>
      <c r="AI323" s="196">
        <f t="shared" si="189"/>
        <v>1.024</v>
      </c>
      <c r="AK323" s="311">
        <f t="shared" si="190"/>
        <v>6.7345916599729483</v>
      </c>
      <c r="AL323" s="189"/>
      <c r="AM323" s="189"/>
      <c r="AN323" s="211">
        <f t="shared" si="191"/>
        <v>427</v>
      </c>
      <c r="AO323" s="196">
        <f t="shared" si="192"/>
        <v>1.024</v>
      </c>
      <c r="AQ323" s="311">
        <f t="shared" si="193"/>
        <v>6.8469431395853793</v>
      </c>
      <c r="AR323" s="189"/>
      <c r="AS323" s="189"/>
      <c r="AT323" s="211">
        <f t="shared" si="194"/>
        <v>427</v>
      </c>
      <c r="AU323" s="196">
        <f t="shared" si="195"/>
        <v>1.024</v>
      </c>
      <c r="AW323" s="311">
        <f t="shared" si="196"/>
        <v>6.9479370686149693</v>
      </c>
      <c r="AX323" s="189"/>
      <c r="AY323" s="189"/>
      <c r="AZ323" s="211">
        <f t="shared" si="197"/>
        <v>427</v>
      </c>
      <c r="BA323" s="196">
        <f t="shared" si="198"/>
        <v>1.024</v>
      </c>
      <c r="BC323" s="311">
        <f t="shared" si="199"/>
        <v>7.0396603498620758</v>
      </c>
      <c r="BD323" s="189"/>
      <c r="BE323" s="189"/>
      <c r="BF323" s="211">
        <f t="shared" si="200"/>
        <v>427</v>
      </c>
      <c r="BG323" s="196">
        <f t="shared" si="201"/>
        <v>1.024</v>
      </c>
      <c r="BI323" s="311">
        <f t="shared" si="202"/>
        <v>7.1236727852046071</v>
      </c>
      <c r="BJ323" s="189"/>
      <c r="BK323" s="189"/>
      <c r="BL323" s="211">
        <f t="shared" si="203"/>
        <v>427</v>
      </c>
      <c r="BM323" s="196">
        <f t="shared" si="204"/>
        <v>1.024</v>
      </c>
    </row>
    <row r="324" spans="1:65" ht="15" customHeight="1">
      <c r="A324" s="186"/>
      <c r="B324" s="187"/>
      <c r="C324" s="226"/>
      <c r="D324" s="188"/>
      <c r="E324" s="454" t="s">
        <v>341</v>
      </c>
      <c r="F324" s="458"/>
      <c r="G324" s="200">
        <f>I312</f>
        <v>3.7999265172739172E-3</v>
      </c>
      <c r="H324" s="195"/>
      <c r="I324" s="196"/>
      <c r="J324" s="197"/>
      <c r="K324" s="196"/>
      <c r="M324" s="311"/>
      <c r="N324" s="189" t="s">
        <v>342</v>
      </c>
      <c r="O324" s="234">
        <f>P312</f>
        <v>4.8368082928514316E-4</v>
      </c>
      <c r="P324" s="211"/>
      <c r="Q324" s="196"/>
      <c r="S324" s="311"/>
      <c r="T324" s="189" t="s">
        <v>343</v>
      </c>
      <c r="U324" s="234">
        <f>V312</f>
        <v>4.6816587262662572E-5</v>
      </c>
      <c r="V324" s="211"/>
      <c r="W324" s="196"/>
      <c r="Y324" s="311"/>
      <c r="Z324" s="189" t="s">
        <v>344</v>
      </c>
      <c r="AA324" s="234">
        <f>AB312</f>
        <v>9.0468884825746509E-4</v>
      </c>
      <c r="AB324" s="211"/>
      <c r="AC324" s="196"/>
      <c r="AE324" s="311"/>
      <c r="AF324" s="189" t="s">
        <v>345</v>
      </c>
      <c r="AG324" s="234">
        <f>AH312</f>
        <v>9.0468884825746509E-4</v>
      </c>
      <c r="AH324" s="211"/>
      <c r="AI324" s="196"/>
      <c r="AK324" s="311"/>
      <c r="AL324" s="189" t="s">
        <v>346</v>
      </c>
      <c r="AM324" s="234">
        <f>AN312</f>
        <v>1.0471816753549445E-4</v>
      </c>
      <c r="AN324" s="211"/>
      <c r="AO324" s="196"/>
      <c r="AQ324" s="311"/>
      <c r="AR324" s="189" t="s">
        <v>347</v>
      </c>
      <c r="AS324" s="234">
        <f>AT312</f>
        <v>1.0471816753549445E-4</v>
      </c>
      <c r="AT324" s="211"/>
      <c r="AU324" s="196"/>
      <c r="AW324" s="311"/>
      <c r="AX324" s="189" t="s">
        <v>348</v>
      </c>
      <c r="AY324" s="234">
        <f>AZ312</f>
        <v>1.0471816753549445E-4</v>
      </c>
      <c r="AZ324" s="211"/>
      <c r="BA324" s="196"/>
      <c r="BC324" s="311"/>
      <c r="BD324" s="189" t="s">
        <v>349</v>
      </c>
      <c r="BE324" s="234">
        <f>BF312</f>
        <v>1.6053793738686251E-2</v>
      </c>
      <c r="BF324" s="211"/>
      <c r="BG324" s="196"/>
      <c r="BI324" s="311"/>
      <c r="BJ324" s="189" t="s">
        <v>350</v>
      </c>
      <c r="BK324" s="234">
        <f>BL312</f>
        <v>1.6053793738686251E-2</v>
      </c>
      <c r="BL324" s="211"/>
      <c r="BM324" s="196"/>
    </row>
    <row r="325" spans="1:65" ht="15" customHeight="1">
      <c r="A325" s="186"/>
      <c r="B325" s="187"/>
      <c r="C325" s="226"/>
      <c r="D325" s="188"/>
      <c r="E325" s="454" t="s">
        <v>351</v>
      </c>
      <c r="F325" s="458"/>
      <c r="G325" s="201">
        <f>SUM(K313:K335)</f>
        <v>9.7980000000000018</v>
      </c>
      <c r="H325" s="195"/>
      <c r="I325" s="196"/>
      <c r="J325" s="197"/>
      <c r="K325" s="196"/>
      <c r="M325" s="311"/>
      <c r="N325" s="189" t="s">
        <v>352</v>
      </c>
      <c r="O325" s="260">
        <f>SUM(Q313:Q335)</f>
        <v>16.565999999999999</v>
      </c>
      <c r="P325" s="211"/>
      <c r="Q325" s="196"/>
      <c r="S325" s="311"/>
      <c r="T325" s="189" t="s">
        <v>352</v>
      </c>
      <c r="U325" s="260">
        <f>SUM(W313:W335)</f>
        <v>9.8880000000000017</v>
      </c>
      <c r="V325" s="211"/>
      <c r="W325" s="196"/>
      <c r="Y325" s="311"/>
      <c r="Z325" s="189" t="s">
        <v>352</v>
      </c>
      <c r="AA325" s="260">
        <f>SUM(AC313:AC335)</f>
        <v>9.8340000000000032</v>
      </c>
      <c r="AB325" s="211"/>
      <c r="AC325" s="196"/>
      <c r="AE325" s="311"/>
      <c r="AF325" s="189" t="s">
        <v>352</v>
      </c>
      <c r="AG325" s="260">
        <f>SUM(AI313:AI335)</f>
        <v>9.8340000000000032</v>
      </c>
      <c r="AH325" s="211"/>
      <c r="AI325" s="196"/>
      <c r="AK325" s="311"/>
      <c r="AL325" s="189" t="s">
        <v>352</v>
      </c>
      <c r="AM325" s="260">
        <f>SUM(AO313:AO335)</f>
        <v>9.8570000000000029</v>
      </c>
      <c r="AN325" s="211"/>
      <c r="AO325" s="196"/>
      <c r="AQ325" s="311"/>
      <c r="AR325" s="189" t="s">
        <v>352</v>
      </c>
      <c r="AS325" s="260">
        <f>SUM(AU313:AU335)</f>
        <v>9.8570000000000029</v>
      </c>
      <c r="AT325" s="211"/>
      <c r="AU325" s="196"/>
      <c r="AW325" s="311"/>
      <c r="AX325" s="189" t="s">
        <v>352</v>
      </c>
      <c r="AY325" s="260">
        <f>SUM(BA313:BA335)</f>
        <v>9.8570000000000029</v>
      </c>
      <c r="AZ325" s="211"/>
      <c r="BA325" s="196"/>
      <c r="BC325" s="311"/>
      <c r="BD325" s="189" t="s">
        <v>352</v>
      </c>
      <c r="BE325" s="260">
        <f>SUM(BG313:BG335)</f>
        <v>9.7060000000000031</v>
      </c>
      <c r="BF325" s="211"/>
      <c r="BG325" s="196"/>
      <c r="BI325" s="311"/>
      <c r="BJ325" s="189" t="s">
        <v>352</v>
      </c>
      <c r="BK325" s="260">
        <f>SUM(BM313:BM335)</f>
        <v>9.7060000000000031</v>
      </c>
      <c r="BL325" s="211"/>
      <c r="BM325" s="196"/>
    </row>
    <row r="326" spans="1:65" ht="15" customHeight="1">
      <c r="A326" s="186"/>
      <c r="B326" s="187"/>
      <c r="C326" s="226"/>
      <c r="D326" s="188"/>
      <c r="E326" s="454" t="s">
        <v>353</v>
      </c>
      <c r="F326" s="458"/>
      <c r="G326" s="201">
        <f>SUM(K314:K323)</f>
        <v>9.7620000000000005</v>
      </c>
      <c r="H326" s="195"/>
      <c r="I326" s="196"/>
      <c r="J326" s="197"/>
      <c r="K326" s="196"/>
      <c r="M326" s="311"/>
      <c r="N326" s="189" t="s">
        <v>354</v>
      </c>
      <c r="O326" s="260">
        <f>SUM(Q314:Q323)</f>
        <v>15.121999999999998</v>
      </c>
      <c r="P326" s="211"/>
      <c r="Q326" s="196"/>
      <c r="S326" s="311"/>
      <c r="T326" s="189" t="s">
        <v>354</v>
      </c>
      <c r="U326" s="260">
        <f>SUM(W314:W323)</f>
        <v>9.8520000000000003</v>
      </c>
      <c r="V326" s="211"/>
      <c r="W326" s="196"/>
      <c r="Y326" s="311"/>
      <c r="Z326" s="189" t="s">
        <v>354</v>
      </c>
      <c r="AA326" s="260">
        <f>SUM(AC314:AC323)</f>
        <v>9.8090000000000011</v>
      </c>
      <c r="AB326" s="211"/>
      <c r="AC326" s="196"/>
      <c r="AE326" s="311"/>
      <c r="AF326" s="189" t="s">
        <v>354</v>
      </c>
      <c r="AG326" s="260">
        <f>SUM(AI314:AI323)</f>
        <v>9.8090000000000011</v>
      </c>
      <c r="AH326" s="211"/>
      <c r="AI326" s="196"/>
      <c r="AK326" s="311"/>
      <c r="AL326" s="189" t="s">
        <v>354</v>
      </c>
      <c r="AM326" s="260">
        <f>SUM(AO314:AO323)</f>
        <v>9.8320000000000007</v>
      </c>
      <c r="AN326" s="211"/>
      <c r="AO326" s="196"/>
      <c r="AQ326" s="311"/>
      <c r="AR326" s="189" t="s">
        <v>354</v>
      </c>
      <c r="AS326" s="260">
        <f>SUM(AU314:AU323)</f>
        <v>9.8320000000000007</v>
      </c>
      <c r="AT326" s="211"/>
      <c r="AU326" s="196"/>
      <c r="AW326" s="311"/>
      <c r="AX326" s="189" t="s">
        <v>354</v>
      </c>
      <c r="AY326" s="260">
        <f>SUM(BA314:BA323)</f>
        <v>9.8320000000000007</v>
      </c>
      <c r="AZ326" s="211"/>
      <c r="BA326" s="196"/>
      <c r="BC326" s="311"/>
      <c r="BD326" s="189" t="s">
        <v>354</v>
      </c>
      <c r="BE326" s="260">
        <f>SUM(BG314:BG323)</f>
        <v>9.6810000000000009</v>
      </c>
      <c r="BF326" s="211"/>
      <c r="BG326" s="196"/>
      <c r="BI326" s="311"/>
      <c r="BJ326" s="189" t="s">
        <v>354</v>
      </c>
      <c r="BK326" s="260">
        <f>SUM(BM314:BM323)</f>
        <v>9.6810000000000009</v>
      </c>
      <c r="BL326" s="211"/>
      <c r="BM326" s="196"/>
    </row>
    <row r="327" spans="1:65" ht="15" customHeight="1">
      <c r="A327" s="186"/>
      <c r="B327" s="187"/>
      <c r="C327" s="226"/>
      <c r="D327" s="188"/>
      <c r="E327" s="454" t="s">
        <v>355</v>
      </c>
      <c r="F327" s="458"/>
      <c r="G327" s="202">
        <f>SUM(J313:J323)/D323</f>
        <v>5.3999046279079401</v>
      </c>
      <c r="H327" s="195"/>
      <c r="I327" s="196"/>
      <c r="J327" s="197"/>
      <c r="K327" s="196"/>
      <c r="M327" s="311"/>
      <c r="P327" s="211"/>
      <c r="Q327" s="196"/>
      <c r="S327" s="311"/>
      <c r="V327" s="211"/>
      <c r="W327" s="196"/>
      <c r="Y327" s="311"/>
      <c r="AB327" s="211"/>
      <c r="AC327" s="196"/>
      <c r="AE327" s="311"/>
      <c r="AH327" s="211"/>
      <c r="AI327" s="196"/>
      <c r="AK327" s="311"/>
      <c r="AN327" s="211"/>
      <c r="AO327" s="196"/>
      <c r="AQ327" s="311"/>
      <c r="AT327" s="211"/>
      <c r="AU327" s="196"/>
      <c r="AW327" s="311"/>
      <c r="AZ327" s="211"/>
      <c r="BA327" s="196"/>
      <c r="BC327" s="311"/>
      <c r="BF327" s="211"/>
      <c r="BG327" s="196"/>
      <c r="BI327" s="311"/>
      <c r="BL327" s="211"/>
      <c r="BM327" s="196"/>
    </row>
    <row r="328" spans="1:65" ht="15" customHeight="1">
      <c r="A328" s="186"/>
      <c r="B328" s="187"/>
      <c r="C328" s="226"/>
      <c r="D328" s="188"/>
      <c r="E328" s="454" t="s">
        <v>356</v>
      </c>
      <c r="F328" s="458"/>
      <c r="G328" s="202">
        <f>SUM(J314:J323)/10</f>
        <v>5.799708174810883</v>
      </c>
      <c r="H328" s="195"/>
      <c r="I328" s="196"/>
      <c r="J328" s="197"/>
      <c r="K328" s="196"/>
      <c r="M328" s="311"/>
      <c r="N328" s="189"/>
      <c r="O328" s="248"/>
      <c r="P328" s="211"/>
      <c r="Q328" s="196"/>
      <c r="S328" s="311"/>
      <c r="T328" s="189"/>
      <c r="U328" s="248"/>
      <c r="V328" s="211"/>
      <c r="W328" s="196"/>
      <c r="Y328" s="311"/>
      <c r="Z328" s="189"/>
      <c r="AA328" s="248"/>
      <c r="AB328" s="211"/>
      <c r="AC328" s="196"/>
      <c r="AE328" s="311"/>
      <c r="AF328" s="189"/>
      <c r="AG328" s="248"/>
      <c r="AH328" s="211"/>
      <c r="AI328" s="196"/>
      <c r="AK328" s="311"/>
      <c r="AL328" s="189"/>
      <c r="AM328" s="248"/>
      <c r="AN328" s="211"/>
      <c r="AO328" s="196"/>
      <c r="AQ328" s="311"/>
      <c r="AR328" s="189"/>
      <c r="AS328" s="248"/>
      <c r="AT328" s="211"/>
      <c r="AU328" s="196"/>
      <c r="AW328" s="311"/>
      <c r="AX328" s="189"/>
      <c r="AY328" s="248"/>
      <c r="AZ328" s="211"/>
      <c r="BA328" s="196"/>
      <c r="BC328" s="311"/>
      <c r="BD328" s="189"/>
      <c r="BE328" s="248"/>
      <c r="BF328" s="211"/>
      <c r="BG328" s="196"/>
      <c r="BI328" s="311"/>
      <c r="BJ328" s="189"/>
      <c r="BK328" s="248"/>
      <c r="BL328" s="211"/>
      <c r="BM328" s="196"/>
    </row>
    <row r="329" spans="1:65" ht="15" customHeight="1">
      <c r="A329" s="186"/>
      <c r="B329" s="187"/>
      <c r="C329" s="226"/>
      <c r="D329" s="188"/>
      <c r="E329" s="273"/>
      <c r="F329" s="248"/>
      <c r="G329" s="195"/>
      <c r="H329" s="195"/>
      <c r="I329" s="196"/>
      <c r="J329" s="197"/>
      <c r="K329" s="196"/>
      <c r="M329" s="311"/>
      <c r="N329" s="189"/>
      <c r="O329" s="248"/>
      <c r="P329" s="211"/>
      <c r="Q329" s="196"/>
      <c r="S329" s="311"/>
      <c r="T329" s="189"/>
      <c r="U329" s="248"/>
      <c r="V329" s="211"/>
      <c r="W329" s="196"/>
      <c r="Y329" s="311"/>
      <c r="Z329" s="189"/>
      <c r="AA329" s="248"/>
      <c r="AB329" s="211"/>
      <c r="AC329" s="196"/>
      <c r="AE329" s="311"/>
      <c r="AF329" s="189"/>
      <c r="AG329" s="248"/>
      <c r="AH329" s="211"/>
      <c r="AI329" s="196"/>
      <c r="AK329" s="311"/>
      <c r="AL329" s="189"/>
      <c r="AM329" s="248"/>
      <c r="AN329" s="211"/>
      <c r="AO329" s="196"/>
      <c r="AQ329" s="311"/>
      <c r="AR329" s="189"/>
      <c r="AS329" s="248"/>
      <c r="AT329" s="211"/>
      <c r="AU329" s="196"/>
      <c r="AW329" s="311"/>
      <c r="AX329" s="189"/>
      <c r="AY329" s="248"/>
      <c r="AZ329" s="211"/>
      <c r="BA329" s="196"/>
      <c r="BC329" s="311"/>
      <c r="BD329" s="189"/>
      <c r="BE329" s="248"/>
      <c r="BF329" s="211"/>
      <c r="BG329" s="196"/>
      <c r="BI329" s="311"/>
      <c r="BJ329" s="189"/>
      <c r="BK329" s="248"/>
      <c r="BL329" s="211"/>
      <c r="BM329" s="196"/>
    </row>
    <row r="330" spans="1:65" ht="15" customHeight="1">
      <c r="A330" s="186"/>
      <c r="B330" s="187"/>
      <c r="C330" s="226"/>
      <c r="D330" s="188"/>
      <c r="E330" s="273"/>
      <c r="F330" s="248"/>
      <c r="G330" s="195"/>
      <c r="H330" s="195"/>
      <c r="I330" s="196"/>
      <c r="J330" s="197"/>
      <c r="K330" s="196"/>
      <c r="M330" s="311"/>
      <c r="N330" s="189"/>
      <c r="O330" s="248"/>
      <c r="P330" s="211"/>
      <c r="Q330" s="196"/>
      <c r="S330" s="311"/>
      <c r="T330" s="189"/>
      <c r="U330" s="248"/>
      <c r="V330" s="211"/>
      <c r="W330" s="196"/>
      <c r="Y330" s="311"/>
      <c r="Z330" s="189"/>
      <c r="AA330" s="248"/>
      <c r="AB330" s="211"/>
      <c r="AC330" s="196"/>
      <c r="AE330" s="311"/>
      <c r="AF330" s="189"/>
      <c r="AG330" s="248"/>
      <c r="AH330" s="211"/>
      <c r="AI330" s="196"/>
      <c r="AK330" s="311"/>
      <c r="AL330" s="189"/>
      <c r="AM330" s="248"/>
      <c r="AN330" s="211"/>
      <c r="AO330" s="196"/>
      <c r="AQ330" s="311"/>
      <c r="AR330" s="189"/>
      <c r="AS330" s="248"/>
      <c r="AT330" s="211"/>
      <c r="AU330" s="196"/>
      <c r="AW330" s="311"/>
      <c r="AX330" s="189"/>
      <c r="AY330" s="248"/>
      <c r="AZ330" s="211"/>
      <c r="BA330" s="196"/>
      <c r="BC330" s="311"/>
      <c r="BD330" s="189"/>
      <c r="BE330" s="248"/>
      <c r="BF330" s="211"/>
      <c r="BG330" s="196"/>
      <c r="BI330" s="311"/>
      <c r="BJ330" s="189"/>
      <c r="BK330" s="248"/>
      <c r="BL330" s="211"/>
      <c r="BM330" s="196"/>
    </row>
    <row r="331" spans="1:65" ht="15" customHeight="1">
      <c r="A331" s="186"/>
      <c r="B331" s="187"/>
      <c r="C331" s="226"/>
      <c r="D331" s="188"/>
      <c r="E331" s="273"/>
      <c r="F331" s="248"/>
      <c r="G331" s="195"/>
      <c r="H331" s="195"/>
      <c r="I331" s="196"/>
      <c r="J331" s="197"/>
      <c r="K331" s="196"/>
      <c r="M331" s="311"/>
      <c r="N331" s="189"/>
      <c r="O331" s="248"/>
      <c r="P331" s="211"/>
      <c r="Q331" s="196"/>
      <c r="S331" s="311"/>
      <c r="T331" s="189"/>
      <c r="U331" s="248"/>
      <c r="V331" s="211"/>
      <c r="W331" s="196"/>
      <c r="Y331" s="311"/>
      <c r="Z331" s="189"/>
      <c r="AA331" s="248"/>
      <c r="AB331" s="211"/>
      <c r="AC331" s="196"/>
      <c r="AE331" s="311"/>
      <c r="AF331" s="189"/>
      <c r="AG331" s="248"/>
      <c r="AH331" s="211"/>
      <c r="AI331" s="196"/>
      <c r="AK331" s="311"/>
      <c r="AL331" s="189"/>
      <c r="AM331" s="248"/>
      <c r="AN331" s="211"/>
      <c r="AO331" s="196"/>
      <c r="AQ331" s="311"/>
      <c r="AR331" s="189"/>
      <c r="AS331" s="248"/>
      <c r="AT331" s="211"/>
      <c r="AU331" s="196"/>
      <c r="AW331" s="311"/>
      <c r="AX331" s="189"/>
      <c r="AY331" s="248"/>
      <c r="AZ331" s="211"/>
      <c r="BA331" s="196"/>
      <c r="BC331" s="311"/>
      <c r="BD331" s="189"/>
      <c r="BE331" s="248"/>
      <c r="BF331" s="211"/>
      <c r="BG331" s="196"/>
      <c r="BI331" s="311"/>
      <c r="BJ331" s="189"/>
      <c r="BK331" s="248"/>
      <c r="BL331" s="211"/>
      <c r="BM331" s="196"/>
    </row>
    <row r="332" spans="1:65" ht="15" customHeight="1">
      <c r="A332" s="186"/>
      <c r="B332" s="187"/>
      <c r="C332" s="226"/>
      <c r="D332" s="188"/>
      <c r="E332" s="273"/>
      <c r="F332" s="248"/>
      <c r="G332" s="195"/>
      <c r="H332" s="195"/>
      <c r="I332" s="196"/>
      <c r="J332" s="197"/>
      <c r="K332" s="196"/>
      <c r="M332" s="311"/>
      <c r="N332" s="189"/>
      <c r="O332" s="248"/>
      <c r="P332" s="211"/>
      <c r="Q332" s="196"/>
      <c r="S332" s="311"/>
      <c r="T332" s="189"/>
      <c r="U332" s="248"/>
      <c r="V332" s="211"/>
      <c r="W332" s="196"/>
      <c r="Y332" s="311"/>
      <c r="Z332" s="189"/>
      <c r="AA332" s="248"/>
      <c r="AB332" s="211"/>
      <c r="AC332" s="196"/>
      <c r="AE332" s="311"/>
      <c r="AF332" s="189"/>
      <c r="AG332" s="248"/>
      <c r="AH332" s="211"/>
      <c r="AI332" s="196"/>
      <c r="AK332" s="311"/>
      <c r="AL332" s="189"/>
      <c r="AM332" s="248"/>
      <c r="AN332" s="211"/>
      <c r="AO332" s="196"/>
      <c r="AQ332" s="311"/>
      <c r="AR332" s="189"/>
      <c r="AS332" s="248"/>
      <c r="AT332" s="211"/>
      <c r="AU332" s="196"/>
      <c r="AW332" s="311"/>
      <c r="AX332" s="189"/>
      <c r="AY332" s="248"/>
      <c r="AZ332" s="211"/>
      <c r="BA332" s="196"/>
      <c r="BC332" s="311"/>
      <c r="BD332" s="189"/>
      <c r="BE332" s="248"/>
      <c r="BF332" s="211"/>
      <c r="BG332" s="196"/>
      <c r="BI332" s="311"/>
      <c r="BJ332" s="189"/>
      <c r="BK332" s="248"/>
      <c r="BL332" s="211"/>
      <c r="BM332" s="196"/>
    </row>
    <row r="333" spans="1:65" ht="15" customHeight="1">
      <c r="A333" s="186"/>
      <c r="B333" s="187"/>
      <c r="C333" s="226"/>
      <c r="D333" s="188"/>
      <c r="E333" s="273"/>
      <c r="F333" s="248"/>
      <c r="G333" s="195"/>
      <c r="H333" s="195"/>
      <c r="I333" s="196"/>
      <c r="J333" s="197"/>
      <c r="K333" s="196"/>
      <c r="M333" s="311"/>
      <c r="N333" s="189"/>
      <c r="O333" s="248"/>
      <c r="P333" s="211"/>
      <c r="Q333" s="196"/>
      <c r="S333" s="311"/>
      <c r="T333" s="189"/>
      <c r="U333" s="248"/>
      <c r="V333" s="211"/>
      <c r="W333" s="196"/>
      <c r="Y333" s="311"/>
      <c r="Z333" s="189"/>
      <c r="AA333" s="248"/>
      <c r="AB333" s="211"/>
      <c r="AC333" s="196"/>
      <c r="AE333" s="311"/>
      <c r="AF333" s="189"/>
      <c r="AG333" s="248"/>
      <c r="AH333" s="211"/>
      <c r="AI333" s="196"/>
      <c r="AK333" s="311"/>
      <c r="AL333" s="189"/>
      <c r="AM333" s="248"/>
      <c r="AN333" s="211"/>
      <c r="AO333" s="196"/>
      <c r="AQ333" s="311"/>
      <c r="AR333" s="189"/>
      <c r="AS333" s="248"/>
      <c r="AT333" s="211"/>
      <c r="AU333" s="196"/>
      <c r="AW333" s="311"/>
      <c r="AX333" s="189"/>
      <c r="AY333" s="248"/>
      <c r="AZ333" s="211"/>
      <c r="BA333" s="196"/>
      <c r="BC333" s="311"/>
      <c r="BD333" s="189"/>
      <c r="BE333" s="248"/>
      <c r="BF333" s="211"/>
      <c r="BG333" s="196"/>
      <c r="BI333" s="311"/>
      <c r="BJ333" s="189"/>
      <c r="BK333" s="248"/>
      <c r="BL333" s="211"/>
      <c r="BM333" s="196"/>
    </row>
    <row r="334" spans="1:65" ht="15" customHeight="1">
      <c r="A334" s="186"/>
      <c r="B334" s="187"/>
      <c r="C334" s="226"/>
      <c r="D334" s="188"/>
      <c r="E334" s="273"/>
      <c r="F334" s="248"/>
      <c r="G334" s="195"/>
      <c r="H334" s="195"/>
      <c r="I334" s="196"/>
      <c r="J334" s="197"/>
      <c r="K334" s="196"/>
      <c r="M334" s="311"/>
      <c r="N334" s="189"/>
      <c r="O334" s="248"/>
      <c r="P334" s="211"/>
      <c r="Q334" s="196"/>
      <c r="S334" s="311"/>
      <c r="T334" s="189"/>
      <c r="U334" s="248"/>
      <c r="V334" s="211"/>
      <c r="W334" s="196"/>
      <c r="Y334" s="311"/>
      <c r="Z334" s="189"/>
      <c r="AA334" s="248"/>
      <c r="AB334" s="211"/>
      <c r="AC334" s="196"/>
      <c r="AE334" s="311"/>
      <c r="AF334" s="189"/>
      <c r="AG334" s="248"/>
      <c r="AH334" s="211"/>
      <c r="AI334" s="196"/>
      <c r="AK334" s="311"/>
      <c r="AL334" s="189"/>
      <c r="AM334" s="248"/>
      <c r="AN334" s="211"/>
      <c r="AO334" s="196"/>
      <c r="AQ334" s="311"/>
      <c r="AR334" s="189"/>
      <c r="AS334" s="248"/>
      <c r="AT334" s="211"/>
      <c r="AU334" s="196"/>
      <c r="AW334" s="311"/>
      <c r="AX334" s="189"/>
      <c r="AY334" s="248"/>
      <c r="AZ334" s="211"/>
      <c r="BA334" s="196"/>
      <c r="BC334" s="311"/>
      <c r="BD334" s="189"/>
      <c r="BE334" s="248"/>
      <c r="BF334" s="211"/>
      <c r="BG334" s="196"/>
      <c r="BI334" s="311"/>
      <c r="BJ334" s="189"/>
      <c r="BK334" s="248"/>
      <c r="BL334" s="211"/>
      <c r="BM334" s="196"/>
    </row>
    <row r="335" spans="1:65" ht="15" customHeight="1" thickBot="1">
      <c r="A335" s="204"/>
      <c r="B335" s="205"/>
      <c r="C335" s="314"/>
      <c r="D335" s="206"/>
      <c r="E335" s="315"/>
      <c r="F335" s="316"/>
      <c r="G335" s="207"/>
      <c r="H335" s="207"/>
      <c r="I335" s="208"/>
      <c r="J335" s="209"/>
      <c r="K335" s="208"/>
      <c r="M335" s="317"/>
      <c r="N335" s="318"/>
      <c r="O335" s="316"/>
      <c r="P335" s="282"/>
      <c r="Q335" s="208"/>
      <c r="S335" s="317"/>
      <c r="T335" s="318"/>
      <c r="U335" s="316"/>
      <c r="V335" s="282"/>
      <c r="W335" s="208"/>
      <c r="Y335" s="317"/>
      <c r="Z335" s="318"/>
      <c r="AA335" s="316"/>
      <c r="AB335" s="282"/>
      <c r="AC335" s="208"/>
      <c r="AE335" s="317"/>
      <c r="AF335" s="318"/>
      <c r="AG335" s="316"/>
      <c r="AH335" s="282"/>
      <c r="AI335" s="208"/>
      <c r="AK335" s="317"/>
      <c r="AL335" s="318"/>
      <c r="AM335" s="316"/>
      <c r="AN335" s="282"/>
      <c r="AO335" s="208"/>
      <c r="AQ335" s="317">
        <f t="shared" si="193"/>
        <v>7.2442275156033498</v>
      </c>
      <c r="AR335" s="318"/>
      <c r="AS335" s="316"/>
      <c r="AT335" s="282"/>
      <c r="AU335" s="208"/>
      <c r="AW335" s="317"/>
      <c r="AX335" s="318"/>
      <c r="AY335" s="316"/>
      <c r="AZ335" s="282"/>
      <c r="BA335" s="208"/>
      <c r="BC335" s="317"/>
      <c r="BD335" s="318"/>
      <c r="BE335" s="316"/>
      <c r="BF335" s="282"/>
      <c r="BG335" s="208"/>
      <c r="BI335" s="317"/>
      <c r="BJ335" s="318"/>
      <c r="BK335" s="316"/>
      <c r="BL335" s="282"/>
      <c r="BM335" s="208"/>
    </row>
    <row r="336" spans="1:65" ht="15" customHeight="1" thickTop="1">
      <c r="A336" s="186">
        <f t="shared" ref="A336:A358" si="205">A287</f>
        <v>2014</v>
      </c>
      <c r="B336" s="187">
        <f t="shared" ref="B336:B358" si="206">ROUND($F$316-$F$321*$F$322^D336,$G$1)</f>
        <v>427</v>
      </c>
      <c r="C336" s="319"/>
      <c r="D336" s="188">
        <f t="shared" si="174"/>
        <v>12</v>
      </c>
      <c r="E336" s="273"/>
      <c r="F336" s="248"/>
      <c r="G336" s="195"/>
      <c r="H336" s="195"/>
      <c r="I336" s="196">
        <f t="shared" ref="I336:I358" si="207">ROUND($F$316-$F$321*$F$322^D336,$G$1)</f>
        <v>427</v>
      </c>
      <c r="J336" s="211"/>
      <c r="K336" s="211"/>
    </row>
    <row r="337" spans="1:109" ht="15" customHeight="1" thickBot="1">
      <c r="A337" s="186">
        <f t="shared" si="205"/>
        <v>2015</v>
      </c>
      <c r="B337" s="187">
        <f t="shared" si="206"/>
        <v>426</v>
      </c>
      <c r="C337" s="319"/>
      <c r="D337" s="188">
        <f t="shared" si="174"/>
        <v>13</v>
      </c>
      <c r="E337" s="262" t="s">
        <v>357</v>
      </c>
      <c r="F337" s="263" t="s">
        <v>358</v>
      </c>
      <c r="G337" s="263" t="s">
        <v>359</v>
      </c>
      <c r="H337" s="263" t="s">
        <v>360</v>
      </c>
      <c r="I337" s="196">
        <f t="shared" si="207"/>
        <v>426</v>
      </c>
      <c r="J337" s="211"/>
      <c r="K337" s="211"/>
      <c r="M337" s="94" t="s">
        <v>361</v>
      </c>
      <c r="N337" s="98">
        <f>2*N338</f>
        <v>946</v>
      </c>
    </row>
    <row r="338" spans="1:109" ht="15" customHeight="1" thickTop="1">
      <c r="A338" s="186">
        <f t="shared" si="205"/>
        <v>2016</v>
      </c>
      <c r="B338" s="187">
        <f t="shared" si="206"/>
        <v>426</v>
      </c>
      <c r="C338" s="319"/>
      <c r="D338" s="188">
        <f t="shared" si="174"/>
        <v>14</v>
      </c>
      <c r="E338" s="258">
        <f>O316</f>
        <v>473.01</v>
      </c>
      <c r="F338" s="264">
        <f>O324</f>
        <v>4.8368082928514316E-4</v>
      </c>
      <c r="G338" s="284">
        <f>O325</f>
        <v>16.565999999999999</v>
      </c>
      <c r="H338" s="258">
        <f>O326</f>
        <v>15.121999999999998</v>
      </c>
      <c r="I338" s="196">
        <f t="shared" si="207"/>
        <v>426</v>
      </c>
      <c r="J338" s="211"/>
      <c r="K338" s="211"/>
      <c r="M338" s="258" t="str">
        <f>M288</f>
        <v>max(y) =</v>
      </c>
      <c r="N338" s="258">
        <f>N288</f>
        <v>473</v>
      </c>
      <c r="S338" s="258" t="str">
        <f>S288</f>
        <v>max(y) =</v>
      </c>
      <c r="T338" s="258">
        <f>N338</f>
        <v>473</v>
      </c>
      <c r="Y338" s="258" t="str">
        <f>Y288</f>
        <v>max(y) =</v>
      </c>
      <c r="Z338" s="258">
        <f>T338</f>
        <v>473</v>
      </c>
      <c r="AE338" s="258" t="str">
        <f>AE288</f>
        <v>max(y) =</v>
      </c>
      <c r="AF338" s="258">
        <f>Z338</f>
        <v>473</v>
      </c>
      <c r="AK338" s="258" t="str">
        <f>AK288</f>
        <v>max(y) =</v>
      </c>
      <c r="AL338" s="258">
        <f>AF338</f>
        <v>473</v>
      </c>
      <c r="AQ338" s="258" t="str">
        <f>AQ288</f>
        <v>max(y) =</v>
      </c>
      <c r="AR338" s="258">
        <f>AL338</f>
        <v>473</v>
      </c>
      <c r="AW338" s="258" t="str">
        <f>AW288</f>
        <v>max(y) =</v>
      </c>
      <c r="AX338" s="258">
        <f>AR338</f>
        <v>473</v>
      </c>
      <c r="BC338" s="258" t="str">
        <f>BC288</f>
        <v>max(y) =</v>
      </c>
      <c r="BD338" s="258">
        <f>AX338</f>
        <v>473</v>
      </c>
      <c r="BI338" s="258" t="str">
        <f>BI288</f>
        <v>max(y) =</v>
      </c>
      <c r="BJ338" s="258">
        <f>BD338</f>
        <v>473</v>
      </c>
    </row>
    <row r="339" spans="1:109" ht="15" customHeight="1">
      <c r="A339" s="186">
        <f t="shared" si="205"/>
        <v>2017</v>
      </c>
      <c r="B339" s="187">
        <f t="shared" si="206"/>
        <v>425</v>
      </c>
      <c r="C339" s="319"/>
      <c r="D339" s="188">
        <f t="shared" si="174"/>
        <v>15</v>
      </c>
      <c r="E339" s="258">
        <f>U316</f>
        <v>1000</v>
      </c>
      <c r="F339" s="264">
        <f>U324</f>
        <v>4.6816587262662572E-5</v>
      </c>
      <c r="G339" s="284">
        <f>U325</f>
        <v>9.8880000000000017</v>
      </c>
      <c r="H339" s="258">
        <f>U326</f>
        <v>9.8520000000000003</v>
      </c>
      <c r="I339" s="196">
        <f t="shared" si="207"/>
        <v>425</v>
      </c>
      <c r="J339" s="211"/>
      <c r="K339" s="211"/>
      <c r="M339" s="258" t="s">
        <v>362</v>
      </c>
      <c r="N339" s="301">
        <v>3</v>
      </c>
      <c r="S339" s="258" t="s">
        <v>362</v>
      </c>
      <c r="T339" s="301">
        <f>N339</f>
        <v>3</v>
      </c>
      <c r="Y339" s="258" t="s">
        <v>363</v>
      </c>
      <c r="Z339" s="301">
        <f>T339</f>
        <v>3</v>
      </c>
      <c r="AE339" s="258" t="s">
        <v>364</v>
      </c>
      <c r="AF339" s="301">
        <f>Z339</f>
        <v>3</v>
      </c>
      <c r="AK339" s="258" t="s">
        <v>365</v>
      </c>
      <c r="AL339" s="301">
        <f>AF339</f>
        <v>3</v>
      </c>
      <c r="AQ339" s="258" t="s">
        <v>366</v>
      </c>
      <c r="AR339" s="301">
        <f>AL339</f>
        <v>3</v>
      </c>
      <c r="AW339" s="258" t="s">
        <v>367</v>
      </c>
      <c r="AX339" s="301">
        <f>AR339</f>
        <v>3</v>
      </c>
      <c r="BC339" s="258" t="s">
        <v>368</v>
      </c>
      <c r="BD339" s="301">
        <f>AX339</f>
        <v>3</v>
      </c>
      <c r="BI339" s="258" t="s">
        <v>369</v>
      </c>
      <c r="BJ339" s="301">
        <f>BD339</f>
        <v>3</v>
      </c>
    </row>
    <row r="340" spans="1:109" ht="15" customHeight="1">
      <c r="A340" s="186">
        <f t="shared" si="205"/>
        <v>2018</v>
      </c>
      <c r="B340" s="187">
        <f t="shared" si="206"/>
        <v>424</v>
      </c>
      <c r="C340" s="319"/>
      <c r="D340" s="188">
        <f t="shared" si="174"/>
        <v>16</v>
      </c>
      <c r="E340" s="258">
        <f>AA316</f>
        <v>1100</v>
      </c>
      <c r="F340" s="264">
        <f>AA324</f>
        <v>9.0468884825746509E-4</v>
      </c>
      <c r="G340" s="284">
        <f>AA325</f>
        <v>9.8340000000000032</v>
      </c>
      <c r="H340" s="258">
        <f>AA326</f>
        <v>9.8090000000000011</v>
      </c>
      <c r="I340" s="196">
        <f t="shared" si="207"/>
        <v>424</v>
      </c>
      <c r="J340" s="211"/>
      <c r="K340" s="211"/>
      <c r="M340" s="258" t="s">
        <v>370</v>
      </c>
      <c r="N340" s="301">
        <f>ROUND($B$313/3,-2)</f>
        <v>100</v>
      </c>
      <c r="S340" s="258" t="s">
        <v>370</v>
      </c>
      <c r="T340" s="301">
        <f>N340</f>
        <v>100</v>
      </c>
      <c r="Y340" s="258" t="s">
        <v>371</v>
      </c>
      <c r="Z340" s="301">
        <f>T340</f>
        <v>100</v>
      </c>
      <c r="AE340" s="258" t="s">
        <v>372</v>
      </c>
      <c r="AF340" s="301">
        <f>Z340</f>
        <v>100</v>
      </c>
      <c r="AK340" s="258" t="s">
        <v>373</v>
      </c>
      <c r="AL340" s="301">
        <f>AF340</f>
        <v>100</v>
      </c>
      <c r="AQ340" s="258" t="s">
        <v>374</v>
      </c>
      <c r="AR340" s="301">
        <f>AL340</f>
        <v>100</v>
      </c>
      <c r="AW340" s="258" t="s">
        <v>375</v>
      </c>
      <c r="AX340" s="301">
        <f>AR340</f>
        <v>100</v>
      </c>
      <c r="BC340" s="258" t="s">
        <v>376</v>
      </c>
      <c r="BD340" s="301">
        <f>AX340</f>
        <v>100</v>
      </c>
      <c r="BI340" s="258" t="s">
        <v>377</v>
      </c>
      <c r="BJ340" s="301">
        <f>BD340</f>
        <v>100</v>
      </c>
    </row>
    <row r="341" spans="1:109" s="98" customFormat="1" ht="15" customHeight="1">
      <c r="A341" s="186">
        <f t="shared" si="205"/>
        <v>2019</v>
      </c>
      <c r="B341" s="187">
        <f t="shared" si="206"/>
        <v>424</v>
      </c>
      <c r="C341" s="319"/>
      <c r="D341" s="188">
        <f t="shared" si="174"/>
        <v>17</v>
      </c>
      <c r="E341" s="258">
        <f>AG316</f>
        <v>1200</v>
      </c>
      <c r="F341" s="264">
        <f>AG324</f>
        <v>9.0468884825746509E-4</v>
      </c>
      <c r="G341" s="284">
        <f>AG325</f>
        <v>9.8340000000000032</v>
      </c>
      <c r="H341" s="258">
        <f>AG326</f>
        <v>9.8090000000000011</v>
      </c>
      <c r="I341" s="196">
        <f t="shared" si="207"/>
        <v>424</v>
      </c>
      <c r="J341" s="211"/>
      <c r="K341" s="211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/>
      <c r="CP341" s="94"/>
      <c r="CQ341" s="94"/>
      <c r="CR341" s="94"/>
      <c r="CS341" s="94"/>
      <c r="CT341" s="94"/>
      <c r="CU341" s="94"/>
      <c r="CV341" s="94"/>
      <c r="CW341" s="94"/>
      <c r="CX341" s="94"/>
      <c r="CY341" s="94"/>
      <c r="CZ341" s="94"/>
      <c r="DA341" s="94"/>
      <c r="DB341" s="94"/>
      <c r="DC341" s="94"/>
      <c r="DD341" s="94"/>
      <c r="DE341" s="94"/>
    </row>
    <row r="342" spans="1:109" s="98" customFormat="1" ht="15" customHeight="1">
      <c r="A342" s="186">
        <f t="shared" si="205"/>
        <v>2020</v>
      </c>
      <c r="B342" s="187">
        <f t="shared" si="206"/>
        <v>423</v>
      </c>
      <c r="C342" s="319"/>
      <c r="D342" s="188">
        <f t="shared" si="174"/>
        <v>18</v>
      </c>
      <c r="E342" s="258">
        <f>AM316</f>
        <v>1300</v>
      </c>
      <c r="F342" s="264">
        <f>AM324</f>
        <v>1.0471816753549445E-4</v>
      </c>
      <c r="G342" s="284">
        <f>AM325</f>
        <v>9.8570000000000029</v>
      </c>
      <c r="H342" s="258">
        <f>AM326</f>
        <v>9.8320000000000007</v>
      </c>
      <c r="I342" s="196">
        <f t="shared" si="207"/>
        <v>423</v>
      </c>
      <c r="J342" s="211"/>
      <c r="K342" s="211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4"/>
      <c r="BZ342" s="94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4"/>
      <c r="CM342" s="94"/>
      <c r="CN342" s="94"/>
      <c r="CO342" s="94"/>
      <c r="CP342" s="94"/>
      <c r="CQ342" s="94"/>
      <c r="CR342" s="94"/>
      <c r="CS342" s="94"/>
      <c r="CT342" s="94"/>
      <c r="CU342" s="94"/>
      <c r="CV342" s="94"/>
      <c r="CW342" s="94"/>
      <c r="CX342" s="94"/>
      <c r="CY342" s="94"/>
      <c r="CZ342" s="94"/>
      <c r="DA342" s="94"/>
      <c r="DB342" s="94"/>
      <c r="DC342" s="94"/>
      <c r="DD342" s="94"/>
      <c r="DE342" s="94"/>
    </row>
    <row r="343" spans="1:109" s="98" customFormat="1" ht="15" customHeight="1">
      <c r="A343" s="186">
        <f t="shared" si="205"/>
        <v>2021</v>
      </c>
      <c r="B343" s="187">
        <f t="shared" si="206"/>
        <v>423</v>
      </c>
      <c r="C343" s="319"/>
      <c r="D343" s="188">
        <f t="shared" si="174"/>
        <v>19</v>
      </c>
      <c r="E343" s="258">
        <f>AS316</f>
        <v>1400</v>
      </c>
      <c r="F343" s="264">
        <f>AS324</f>
        <v>1.0471816753549445E-4</v>
      </c>
      <c r="G343" s="284">
        <f>AS325</f>
        <v>9.8570000000000029</v>
      </c>
      <c r="H343" s="258">
        <f>AS326</f>
        <v>9.8320000000000007</v>
      </c>
      <c r="I343" s="196">
        <f t="shared" si="207"/>
        <v>423</v>
      </c>
      <c r="J343" s="211"/>
      <c r="K343" s="211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4"/>
      <c r="CX343" s="94"/>
      <c r="CY343" s="94"/>
      <c r="CZ343" s="94"/>
      <c r="DA343" s="94"/>
      <c r="DB343" s="94"/>
      <c r="DC343" s="94"/>
      <c r="DD343" s="94"/>
      <c r="DE343" s="94"/>
    </row>
    <row r="344" spans="1:109" s="98" customFormat="1" ht="15" customHeight="1">
      <c r="A344" s="186">
        <f t="shared" si="205"/>
        <v>2022</v>
      </c>
      <c r="B344" s="187">
        <f t="shared" si="206"/>
        <v>422</v>
      </c>
      <c r="C344" s="319"/>
      <c r="D344" s="188">
        <f t="shared" si="174"/>
        <v>20</v>
      </c>
      <c r="E344" s="258">
        <f>AY316</f>
        <v>1500</v>
      </c>
      <c r="F344" s="264">
        <f>AY324</f>
        <v>1.0471816753549445E-4</v>
      </c>
      <c r="G344" s="284">
        <f>AY325</f>
        <v>9.8570000000000029</v>
      </c>
      <c r="H344" s="258">
        <f>AY326</f>
        <v>9.8320000000000007</v>
      </c>
      <c r="I344" s="196">
        <f t="shared" si="207"/>
        <v>422</v>
      </c>
      <c r="J344" s="211"/>
      <c r="K344" s="211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  <c r="CW344" s="94"/>
      <c r="CX344" s="94"/>
      <c r="CY344" s="94"/>
      <c r="CZ344" s="94"/>
      <c r="DA344" s="94"/>
      <c r="DB344" s="94"/>
      <c r="DC344" s="94"/>
      <c r="DD344" s="94"/>
      <c r="DE344" s="94"/>
    </row>
    <row r="345" spans="1:109" s="98" customFormat="1" ht="15" customHeight="1">
      <c r="A345" s="186">
        <f t="shared" si="205"/>
        <v>2023</v>
      </c>
      <c r="B345" s="187">
        <f t="shared" si="206"/>
        <v>421</v>
      </c>
      <c r="C345" s="319"/>
      <c r="D345" s="188">
        <f t="shared" si="174"/>
        <v>21</v>
      </c>
      <c r="E345" s="258">
        <f>BE316</f>
        <v>1600</v>
      </c>
      <c r="F345" s="264">
        <f>BE324</f>
        <v>1.6053793738686251E-2</v>
      </c>
      <c r="G345" s="284">
        <f>BE325</f>
        <v>9.7060000000000031</v>
      </c>
      <c r="H345" s="258">
        <f>BE326</f>
        <v>9.6810000000000009</v>
      </c>
      <c r="I345" s="196">
        <f t="shared" si="207"/>
        <v>421</v>
      </c>
      <c r="J345" s="211"/>
      <c r="K345" s="211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  <c r="DA345" s="94"/>
      <c r="DB345" s="94"/>
      <c r="DC345" s="94"/>
      <c r="DD345" s="94"/>
      <c r="DE345" s="94"/>
    </row>
    <row r="346" spans="1:109" s="98" customFormat="1" ht="15" customHeight="1">
      <c r="A346" s="186">
        <f t="shared" si="205"/>
        <v>2024</v>
      </c>
      <c r="B346" s="187">
        <f t="shared" si="206"/>
        <v>421</v>
      </c>
      <c r="C346" s="319"/>
      <c r="D346" s="188">
        <f t="shared" si="174"/>
        <v>22</v>
      </c>
      <c r="E346" s="258">
        <f>BK316</f>
        <v>1700</v>
      </c>
      <c r="F346" s="264">
        <f>BK324</f>
        <v>1.6053793738686251E-2</v>
      </c>
      <c r="G346" s="284">
        <f>BK325</f>
        <v>9.7060000000000031</v>
      </c>
      <c r="H346" s="258">
        <f>BK326</f>
        <v>9.6810000000000009</v>
      </c>
      <c r="I346" s="196">
        <f t="shared" si="207"/>
        <v>421</v>
      </c>
      <c r="J346" s="211"/>
      <c r="K346" s="211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  <c r="DA346" s="94"/>
      <c r="DB346" s="94"/>
      <c r="DC346" s="94"/>
      <c r="DD346" s="94"/>
      <c r="DE346" s="94"/>
    </row>
    <row r="347" spans="1:109" s="98" customFormat="1" ht="15" customHeight="1">
      <c r="A347" s="186">
        <f t="shared" si="205"/>
        <v>2025</v>
      </c>
      <c r="B347" s="187">
        <f t="shared" si="206"/>
        <v>420</v>
      </c>
      <c r="C347" s="319"/>
      <c r="D347" s="188">
        <f t="shared" si="174"/>
        <v>23</v>
      </c>
      <c r="E347" s="302"/>
      <c r="F347" s="264"/>
      <c r="G347" s="303"/>
      <c r="H347" s="195"/>
      <c r="I347" s="196">
        <f t="shared" si="207"/>
        <v>420</v>
      </c>
      <c r="J347" s="211"/>
      <c r="K347" s="211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  <c r="CW347" s="94"/>
      <c r="CX347" s="94"/>
      <c r="CY347" s="94"/>
      <c r="CZ347" s="94"/>
      <c r="DA347" s="94"/>
      <c r="DB347" s="94"/>
      <c r="DC347" s="94"/>
      <c r="DD347" s="94"/>
      <c r="DE347" s="94"/>
    </row>
    <row r="348" spans="1:109" s="98" customFormat="1" ht="15" customHeight="1">
      <c r="A348" s="186">
        <f t="shared" si="205"/>
        <v>2026</v>
      </c>
      <c r="B348" s="187">
        <f t="shared" si="206"/>
        <v>419</v>
      </c>
      <c r="C348" s="319"/>
      <c r="D348" s="188">
        <f t="shared" si="174"/>
        <v>24</v>
      </c>
      <c r="E348" s="302"/>
      <c r="F348" s="264"/>
      <c r="G348" s="303"/>
      <c r="H348" s="195"/>
      <c r="I348" s="196">
        <f t="shared" si="207"/>
        <v>419</v>
      </c>
      <c r="J348" s="211"/>
      <c r="K348" s="211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  <c r="CW348" s="94"/>
      <c r="CX348" s="94"/>
      <c r="CY348" s="94"/>
      <c r="CZ348" s="94"/>
      <c r="DA348" s="94"/>
      <c r="DB348" s="94"/>
      <c r="DC348" s="94"/>
      <c r="DD348" s="94"/>
      <c r="DE348" s="94"/>
    </row>
    <row r="349" spans="1:109" s="98" customFormat="1" ht="15" customHeight="1">
      <c r="A349" s="186">
        <f t="shared" si="205"/>
        <v>2027</v>
      </c>
      <c r="B349" s="187">
        <f t="shared" si="206"/>
        <v>419</v>
      </c>
      <c r="C349" s="319"/>
      <c r="D349" s="188">
        <f t="shared" si="174"/>
        <v>25</v>
      </c>
      <c r="E349" s="302"/>
      <c r="F349" s="264"/>
      <c r="G349" s="303"/>
      <c r="H349" s="195"/>
      <c r="I349" s="196">
        <f t="shared" si="207"/>
        <v>419</v>
      </c>
      <c r="J349" s="211"/>
      <c r="K349" s="211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  <c r="CW349" s="94"/>
      <c r="CX349" s="94"/>
      <c r="CY349" s="94"/>
      <c r="CZ349" s="94"/>
      <c r="DA349" s="94"/>
      <c r="DB349" s="94"/>
      <c r="DC349" s="94"/>
      <c r="DD349" s="94"/>
      <c r="DE349" s="94"/>
    </row>
    <row r="350" spans="1:109" s="98" customFormat="1" ht="15" customHeight="1">
      <c r="A350" s="186">
        <f t="shared" si="205"/>
        <v>2028</v>
      </c>
      <c r="B350" s="187">
        <f t="shared" si="206"/>
        <v>418</v>
      </c>
      <c r="C350" s="319"/>
      <c r="D350" s="188">
        <f t="shared" si="174"/>
        <v>26</v>
      </c>
      <c r="E350" s="302"/>
      <c r="F350" s="264"/>
      <c r="G350" s="303"/>
      <c r="H350" s="195"/>
      <c r="I350" s="196">
        <f t="shared" si="207"/>
        <v>418</v>
      </c>
      <c r="J350" s="211"/>
      <c r="K350" s="211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</row>
    <row r="351" spans="1:109" s="98" customFormat="1" ht="15" customHeight="1">
      <c r="A351" s="186">
        <f t="shared" si="205"/>
        <v>2029</v>
      </c>
      <c r="B351" s="187">
        <f t="shared" si="206"/>
        <v>418</v>
      </c>
      <c r="C351" s="319"/>
      <c r="D351" s="188">
        <f t="shared" si="174"/>
        <v>27</v>
      </c>
      <c r="E351" s="302"/>
      <c r="F351" s="264"/>
      <c r="G351" s="303"/>
      <c r="H351" s="195"/>
      <c r="I351" s="196">
        <f t="shared" si="207"/>
        <v>418</v>
      </c>
      <c r="J351" s="211"/>
      <c r="K351" s="211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</row>
    <row r="352" spans="1:109" s="98" customFormat="1" ht="15" customHeight="1">
      <c r="A352" s="186">
        <f t="shared" si="205"/>
        <v>2030</v>
      </c>
      <c r="B352" s="187">
        <f t="shared" si="206"/>
        <v>417</v>
      </c>
      <c r="C352" s="319"/>
      <c r="D352" s="188">
        <f t="shared" si="174"/>
        <v>28</v>
      </c>
      <c r="E352" s="273"/>
      <c r="F352" s="248"/>
      <c r="G352" s="195"/>
      <c r="H352" s="195"/>
      <c r="I352" s="196">
        <f t="shared" si="207"/>
        <v>417</v>
      </c>
      <c r="J352" s="211"/>
      <c r="K352" s="211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</row>
    <row r="353" spans="1:109" s="98" customFormat="1" ht="15" customHeight="1">
      <c r="A353" s="186">
        <f t="shared" si="205"/>
        <v>2031</v>
      </c>
      <c r="B353" s="187">
        <f t="shared" si="206"/>
        <v>416</v>
      </c>
      <c r="C353" s="319"/>
      <c r="D353" s="188">
        <f t="shared" si="174"/>
        <v>29</v>
      </c>
      <c r="E353" s="273"/>
      <c r="F353" s="248"/>
      <c r="G353" s="195"/>
      <c r="H353" s="195"/>
      <c r="I353" s="196">
        <f t="shared" si="207"/>
        <v>416</v>
      </c>
      <c r="J353" s="211"/>
      <c r="K353" s="211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4"/>
      <c r="BZ353" s="94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4"/>
      <c r="CM353" s="94"/>
      <c r="CN353" s="94"/>
      <c r="CO353" s="94"/>
      <c r="CP353" s="94"/>
      <c r="CQ353" s="94"/>
      <c r="CR353" s="94"/>
      <c r="CS353" s="94"/>
      <c r="CT353" s="94"/>
      <c r="CU353" s="94"/>
      <c r="CV353" s="94"/>
      <c r="CW353" s="94"/>
      <c r="CX353" s="94"/>
      <c r="CY353" s="94"/>
      <c r="CZ353" s="94"/>
      <c r="DA353" s="94"/>
      <c r="DB353" s="94"/>
      <c r="DC353" s="94"/>
      <c r="DD353" s="94"/>
      <c r="DE353" s="94"/>
    </row>
    <row r="354" spans="1:109" s="98" customFormat="1" ht="15" customHeight="1">
      <c r="A354" s="186">
        <f t="shared" si="205"/>
        <v>2032</v>
      </c>
      <c r="B354" s="187">
        <f t="shared" si="206"/>
        <v>416</v>
      </c>
      <c r="C354" s="319"/>
      <c r="D354" s="188">
        <f t="shared" si="174"/>
        <v>30</v>
      </c>
      <c r="E354" s="273"/>
      <c r="F354" s="248"/>
      <c r="G354" s="195"/>
      <c r="H354" s="195"/>
      <c r="I354" s="196">
        <f t="shared" si="207"/>
        <v>416</v>
      </c>
      <c r="J354" s="211"/>
      <c r="K354" s="211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  <c r="CW354" s="94"/>
      <c r="CX354" s="94"/>
      <c r="CY354" s="94"/>
      <c r="CZ354" s="94"/>
      <c r="DA354" s="94"/>
      <c r="DB354" s="94"/>
      <c r="DC354" s="94"/>
      <c r="DD354" s="94"/>
      <c r="DE354" s="94"/>
    </row>
    <row r="355" spans="1:109" s="98" customFormat="1" ht="15" customHeight="1">
      <c r="A355" s="186">
        <f t="shared" si="205"/>
        <v>2033</v>
      </c>
      <c r="B355" s="187">
        <f t="shared" si="206"/>
        <v>415</v>
      </c>
      <c r="C355" s="319"/>
      <c r="D355" s="188">
        <f t="shared" si="174"/>
        <v>31</v>
      </c>
      <c r="E355" s="273"/>
      <c r="F355" s="248"/>
      <c r="G355" s="195"/>
      <c r="H355" s="195"/>
      <c r="I355" s="196">
        <f t="shared" si="207"/>
        <v>415</v>
      </c>
      <c r="J355" s="211"/>
      <c r="K355" s="211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</row>
    <row r="356" spans="1:109" s="98" customFormat="1" ht="15" customHeight="1">
      <c r="A356" s="186">
        <f t="shared" si="205"/>
        <v>2034</v>
      </c>
      <c r="B356" s="187">
        <f t="shared" si="206"/>
        <v>414</v>
      </c>
      <c r="C356" s="319"/>
      <c r="D356" s="188">
        <f t="shared" si="174"/>
        <v>32</v>
      </c>
      <c r="E356" s="273"/>
      <c r="F356" s="248"/>
      <c r="G356" s="195"/>
      <c r="H356" s="195"/>
      <c r="I356" s="196">
        <f t="shared" si="207"/>
        <v>414</v>
      </c>
      <c r="J356" s="211"/>
      <c r="K356" s="211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4"/>
      <c r="CM356" s="94"/>
      <c r="CN356" s="94"/>
      <c r="CO356" s="94"/>
      <c r="CP356" s="94"/>
      <c r="CQ356" s="94"/>
      <c r="CR356" s="94"/>
      <c r="CS356" s="94"/>
      <c r="CT356" s="94"/>
      <c r="CU356" s="94"/>
      <c r="CV356" s="94"/>
      <c r="CW356" s="94"/>
      <c r="CX356" s="94"/>
      <c r="CY356" s="94"/>
      <c r="CZ356" s="94"/>
      <c r="DA356" s="94"/>
      <c r="DB356" s="94"/>
      <c r="DC356" s="94"/>
      <c r="DD356" s="94"/>
      <c r="DE356" s="94"/>
    </row>
    <row r="357" spans="1:109" ht="15" customHeight="1">
      <c r="A357" s="186">
        <f t="shared" si="205"/>
        <v>2035</v>
      </c>
      <c r="B357" s="187">
        <f t="shared" si="206"/>
        <v>414</v>
      </c>
      <c r="C357" s="319"/>
      <c r="D357" s="188">
        <f t="shared" si="174"/>
        <v>33</v>
      </c>
      <c r="E357" s="273"/>
      <c r="F357" s="248"/>
      <c r="G357" s="195"/>
      <c r="H357" s="195"/>
      <c r="I357" s="196">
        <f t="shared" si="207"/>
        <v>414</v>
      </c>
      <c r="J357" s="211"/>
      <c r="K357" s="211"/>
    </row>
    <row r="358" spans="1:109" ht="15" customHeight="1">
      <c r="A358" s="216">
        <f t="shared" si="205"/>
        <v>2036</v>
      </c>
      <c r="B358" s="287">
        <f t="shared" si="206"/>
        <v>413</v>
      </c>
      <c r="C358" s="320"/>
      <c r="D358" s="218">
        <f t="shared" si="174"/>
        <v>34</v>
      </c>
      <c r="E358" s="321"/>
      <c r="F358" s="322"/>
      <c r="G358" s="176"/>
      <c r="H358" s="176"/>
      <c r="I358" s="222">
        <f t="shared" si="207"/>
        <v>413</v>
      </c>
      <c r="J358" s="224"/>
      <c r="K358" s="224"/>
    </row>
    <row r="359" spans="1:109" ht="15" customHeight="1">
      <c r="A359" s="186"/>
      <c r="B359" s="247"/>
      <c r="C359" s="195"/>
      <c r="D359" s="189"/>
      <c r="E359" s="248"/>
      <c r="F359" s="283"/>
      <c r="G359" s="195"/>
      <c r="H359" s="195"/>
      <c r="I359" s="203"/>
    </row>
    <row r="360" spans="1:109" ht="15" customHeight="1">
      <c r="A360" s="186"/>
      <c r="B360" s="247"/>
      <c r="C360" s="195"/>
      <c r="D360" s="189"/>
      <c r="E360" s="248"/>
      <c r="F360" s="283"/>
      <c r="G360" s="195"/>
      <c r="H360" s="195"/>
      <c r="I360" s="203"/>
    </row>
    <row r="361" spans="1:109" ht="20.100000000000001" customHeight="1">
      <c r="K361" s="295"/>
      <c r="L361" s="323"/>
      <c r="M361" s="295"/>
      <c r="N361" s="295"/>
      <c r="O361" s="295"/>
      <c r="P361" s="295"/>
      <c r="Q361" s="295"/>
      <c r="R361" s="295"/>
      <c r="S361" s="295"/>
      <c r="T361" s="295"/>
      <c r="U361" s="323"/>
      <c r="V361" s="323"/>
      <c r="W361" s="295"/>
      <c r="X361" s="295"/>
      <c r="Y361" s="295"/>
      <c r="Z361" s="295"/>
      <c r="AA361" s="295"/>
      <c r="AB361" s="295"/>
      <c r="AC361" s="295"/>
      <c r="AD361" s="295"/>
      <c r="AE361" s="295"/>
      <c r="AF361" s="295"/>
      <c r="AG361" s="295"/>
      <c r="AH361" s="295"/>
      <c r="AI361" s="295"/>
      <c r="AJ361" s="295"/>
      <c r="AK361" s="295"/>
      <c r="AL361" s="295"/>
      <c r="AM361" s="295"/>
      <c r="AN361" s="295"/>
      <c r="AO361" s="295"/>
    </row>
    <row r="362" spans="1:109" ht="20.100000000000001" customHeight="1">
      <c r="K362" s="295"/>
      <c r="L362" s="323"/>
      <c r="M362" s="295"/>
      <c r="N362" s="295"/>
      <c r="O362" s="295"/>
      <c r="P362" s="295"/>
      <c r="Q362" s="295"/>
      <c r="R362" s="295"/>
      <c r="S362" s="295"/>
      <c r="T362" s="295"/>
      <c r="U362" s="295"/>
      <c r="V362" s="295"/>
      <c r="W362" s="295"/>
      <c r="X362" s="295"/>
      <c r="Y362" s="295"/>
      <c r="Z362" s="295"/>
      <c r="AA362" s="295"/>
      <c r="AB362" s="295"/>
      <c r="AC362" s="295"/>
      <c r="AD362" s="295"/>
      <c r="AE362" s="295"/>
      <c r="AF362" s="295"/>
      <c r="AG362" s="295"/>
      <c r="AH362" s="295"/>
      <c r="AI362" s="295"/>
      <c r="AJ362" s="295"/>
      <c r="AK362" s="295"/>
      <c r="AL362" s="295"/>
      <c r="AM362" s="295"/>
      <c r="AN362" s="295"/>
      <c r="AO362" s="295"/>
    </row>
    <row r="363" spans="1:109" ht="20.100000000000001" customHeight="1">
      <c r="K363" s="295"/>
      <c r="L363" s="323"/>
      <c r="M363" s="295"/>
      <c r="N363" s="295"/>
      <c r="O363" s="295"/>
      <c r="P363" s="295"/>
      <c r="Q363" s="295"/>
      <c r="R363" s="295"/>
      <c r="S363" s="295"/>
      <c r="T363" s="295"/>
      <c r="U363" s="295"/>
      <c r="V363" s="295"/>
      <c r="W363" s="295"/>
      <c r="X363" s="295"/>
      <c r="Y363" s="295"/>
      <c r="Z363" s="295"/>
      <c r="AA363" s="295"/>
      <c r="AB363" s="295"/>
      <c r="AC363" s="295"/>
      <c r="AD363" s="295"/>
      <c r="AE363" s="295"/>
      <c r="AF363" s="295"/>
      <c r="AG363" s="295"/>
      <c r="AH363" s="295"/>
      <c r="AI363" s="295"/>
      <c r="AJ363" s="295"/>
      <c r="AK363" s="295"/>
      <c r="AL363" s="295"/>
      <c r="AM363" s="295"/>
      <c r="AN363" s="295"/>
      <c r="AO363" s="295"/>
    </row>
    <row r="364" spans="1:109" ht="20.100000000000001" customHeight="1">
      <c r="K364" s="295"/>
      <c r="L364" s="323"/>
      <c r="M364" s="295"/>
      <c r="N364" s="295"/>
      <c r="O364" s="295"/>
      <c r="P364" s="295"/>
      <c r="Q364" s="295"/>
      <c r="R364" s="295"/>
      <c r="S364" s="295"/>
      <c r="T364" s="295"/>
      <c r="U364" s="295"/>
      <c r="V364" s="295"/>
      <c r="W364" s="295"/>
      <c r="X364" s="295"/>
      <c r="Y364" s="295"/>
      <c r="Z364" s="295"/>
      <c r="AA364" s="295"/>
      <c r="AB364" s="295"/>
      <c r="AC364" s="295"/>
      <c r="AD364" s="295"/>
      <c r="AE364" s="295"/>
      <c r="AF364" s="295"/>
      <c r="AG364" s="295"/>
      <c r="AH364" s="295"/>
      <c r="AI364" s="295"/>
      <c r="AJ364" s="295"/>
      <c r="AK364" s="295"/>
      <c r="AL364" s="295"/>
      <c r="AM364" s="295"/>
      <c r="AN364" s="295"/>
      <c r="AO364" s="295"/>
    </row>
    <row r="365" spans="1:109" ht="20.100000000000001" customHeight="1">
      <c r="K365" s="295"/>
      <c r="L365" s="323"/>
      <c r="M365" s="295"/>
      <c r="N365" s="295"/>
      <c r="O365" s="295"/>
      <c r="P365" s="295"/>
      <c r="Q365" s="295"/>
      <c r="R365" s="295"/>
      <c r="S365" s="295"/>
      <c r="T365" s="295"/>
      <c r="U365" s="295"/>
      <c r="V365" s="295"/>
      <c r="W365" s="295"/>
      <c r="X365" s="295"/>
      <c r="Y365" s="295"/>
      <c r="Z365" s="295"/>
      <c r="AA365" s="295"/>
      <c r="AB365" s="295"/>
      <c r="AC365" s="295"/>
      <c r="AD365" s="295"/>
      <c r="AE365" s="295"/>
      <c r="AF365" s="295"/>
      <c r="AG365" s="295"/>
      <c r="AH365" s="295"/>
      <c r="AI365" s="295"/>
      <c r="AJ365" s="295"/>
      <c r="AK365" s="295"/>
      <c r="AL365" s="295"/>
      <c r="AM365" s="295"/>
      <c r="AN365" s="295"/>
      <c r="AO365" s="295"/>
    </row>
    <row r="366" spans="1:109" ht="20.100000000000001" customHeight="1">
      <c r="K366" s="295"/>
      <c r="L366" s="323"/>
      <c r="M366" s="295"/>
      <c r="N366" s="295"/>
      <c r="O366" s="295"/>
      <c r="P366" s="295"/>
      <c r="Q366" s="295"/>
      <c r="R366" s="295"/>
      <c r="S366" s="295"/>
      <c r="T366" s="295"/>
      <c r="U366" s="295"/>
      <c r="V366" s="295"/>
      <c r="W366" s="295"/>
      <c r="X366" s="295"/>
      <c r="Y366" s="295"/>
      <c r="Z366" s="295"/>
      <c r="AA366" s="295"/>
      <c r="AB366" s="295"/>
      <c r="AC366" s="295"/>
      <c r="AD366" s="295"/>
      <c r="AE366" s="295"/>
      <c r="AF366" s="295"/>
      <c r="AG366" s="295"/>
      <c r="AH366" s="295"/>
      <c r="AI366" s="295"/>
      <c r="AJ366" s="295"/>
      <c r="AK366" s="295"/>
      <c r="AL366" s="295"/>
      <c r="AM366" s="295"/>
      <c r="AN366" s="295"/>
      <c r="AO366" s="295"/>
    </row>
    <row r="367" spans="1:109" ht="20.100000000000001" customHeight="1"/>
    <row r="368" spans="1:109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</sheetData>
  <mergeCells count="41">
    <mergeCell ref="E325:F325"/>
    <mergeCell ref="E326:F326"/>
    <mergeCell ref="E327:F327"/>
    <mergeCell ref="E328:F328"/>
    <mergeCell ref="E275:F275"/>
    <mergeCell ref="E276:F276"/>
    <mergeCell ref="E277:F277"/>
    <mergeCell ref="E278:F278"/>
    <mergeCell ref="E279:F279"/>
    <mergeCell ref="E324:F324"/>
    <mergeCell ref="F225:G225"/>
    <mergeCell ref="F226:G226"/>
    <mergeCell ref="F227:G227"/>
    <mergeCell ref="F228:G228"/>
    <mergeCell ref="F229:G229"/>
    <mergeCell ref="E177:F177"/>
    <mergeCell ref="E178:F178"/>
    <mergeCell ref="E179:F179"/>
    <mergeCell ref="E180:F180"/>
    <mergeCell ref="E181:F181"/>
    <mergeCell ref="E126:F126"/>
    <mergeCell ref="E127:F127"/>
    <mergeCell ref="E128:F128"/>
    <mergeCell ref="E129:F129"/>
    <mergeCell ref="E130:F130"/>
    <mergeCell ref="D72:E72"/>
    <mergeCell ref="D73:E73"/>
    <mergeCell ref="D74:E74"/>
    <mergeCell ref="D75:E75"/>
    <mergeCell ref="D76:E76"/>
    <mergeCell ref="A41:B41"/>
    <mergeCell ref="J41:K41"/>
    <mergeCell ref="A42:B42"/>
    <mergeCell ref="J42:K42"/>
    <mergeCell ref="A43:B43"/>
    <mergeCell ref="J43:K43"/>
    <mergeCell ref="J3:K3"/>
    <mergeCell ref="A39:B39"/>
    <mergeCell ref="J39:K39"/>
    <mergeCell ref="A40:B40"/>
    <mergeCell ref="J40:K40"/>
  </mergeCells>
  <phoneticPr fontId="18" type="noConversion"/>
  <printOptions horizontalCentered="1"/>
  <pageMargins left="0.7" right="0.7" top="0.75" bottom="0.75" header="0.3" footer="0.3"/>
  <pageSetup paperSize="9" scale="61" fitToHeight="3" orientation="portrait" r:id="rId1"/>
  <headerFooter alignWithMargins="0"/>
  <rowBreaks count="5" manualBreakCount="5">
    <brk id="64" max="9" man="1"/>
    <brk id="113" max="9" man="1"/>
    <brk id="212" max="9" man="1"/>
    <brk id="261" max="9" man="1"/>
    <brk id="31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78"/>
  <sheetViews>
    <sheetView showGridLines="0" view="pageBreakPreview" zoomScale="85" zoomScaleNormal="85" zoomScaleSheetLayoutView="100" workbookViewId="0">
      <pane xSplit="1" ySplit="3" topLeftCell="B19" activePane="bottomRight" state="frozen"/>
      <selection activeCell="M15" sqref="M15"/>
      <selection pane="topRight" activeCell="M15" sqref="M15"/>
      <selection pane="bottomLeft" activeCell="M15" sqref="M15"/>
      <selection pane="bottomRight" activeCell="M46" sqref="M46"/>
    </sheetView>
  </sheetViews>
  <sheetFormatPr defaultColWidth="13.33203125" defaultRowHeight="14.85" customHeight="1"/>
  <cols>
    <col min="1" max="2" width="14.6640625" style="93" customWidth="1"/>
    <col min="3" max="5" width="14.6640625" style="94" customWidth="1"/>
    <col min="6" max="6" width="16" style="94" customWidth="1"/>
    <col min="7" max="9" width="14.6640625" style="94" customWidth="1"/>
    <col min="10" max="10" width="11.5" style="94" customWidth="1"/>
    <col min="11" max="11" width="13.33203125" style="94" customWidth="1"/>
    <col min="12" max="12" width="14.6640625" style="98" customWidth="1"/>
    <col min="13" max="13" width="13.33203125" style="94" customWidth="1"/>
    <col min="14" max="14" width="15.1640625" style="94" bestFit="1" customWidth="1"/>
    <col min="15" max="15" width="18.33203125" style="94" customWidth="1"/>
    <col min="16" max="16" width="13.33203125" style="94" customWidth="1"/>
    <col min="17" max="17" width="16.1640625" style="94" customWidth="1"/>
    <col min="18" max="18" width="13.5" style="94" customWidth="1"/>
    <col min="19" max="19" width="13.33203125" style="94" customWidth="1"/>
    <col min="20" max="20" width="14.6640625" style="94" bestFit="1" customWidth="1"/>
    <col min="21" max="21" width="15.1640625" style="94" customWidth="1"/>
    <col min="22" max="22" width="16.5" style="94" customWidth="1"/>
    <col min="23" max="23" width="14.33203125" style="94" customWidth="1"/>
    <col min="24" max="25" width="13.33203125" style="94" customWidth="1"/>
    <col min="26" max="26" width="14.5" style="94" bestFit="1" customWidth="1"/>
    <col min="27" max="27" width="15.6640625" style="94" customWidth="1"/>
    <col min="28" max="28" width="13.33203125" style="94" customWidth="1"/>
    <col min="29" max="29" width="14.5" style="94" customWidth="1"/>
    <col min="30" max="31" width="13.33203125" style="94" customWidth="1"/>
    <col min="32" max="32" width="14.5" style="94" bestFit="1" customWidth="1"/>
    <col min="33" max="33" width="15.33203125" style="94" customWidth="1"/>
    <col min="34" max="34" width="13.33203125" style="94" customWidth="1"/>
    <col min="35" max="35" width="14.33203125" style="94" customWidth="1"/>
    <col min="36" max="36" width="14.6640625" style="94" customWidth="1"/>
    <col min="37" max="37" width="13.33203125" style="94" customWidth="1"/>
    <col min="38" max="38" width="14.5" style="94" bestFit="1" customWidth="1"/>
    <col min="39" max="39" width="15.1640625" style="94" customWidth="1"/>
    <col min="40" max="40" width="13.33203125" style="94" customWidth="1"/>
    <col min="41" max="41" width="14.1640625" style="94" customWidth="1"/>
    <col min="42" max="42" width="13.33203125" style="94" customWidth="1"/>
    <col min="43" max="43" width="14.6640625" style="94" customWidth="1"/>
    <col min="44" max="44" width="14.5" style="94" bestFit="1" customWidth="1"/>
    <col min="45" max="45" width="15.5" style="94" customWidth="1"/>
    <col min="46" max="46" width="13.33203125" style="94" customWidth="1"/>
    <col min="47" max="47" width="14.1640625" style="94" customWidth="1"/>
    <col min="48" max="49" width="13.33203125" style="94" customWidth="1"/>
    <col min="50" max="50" width="15.1640625" style="94" customWidth="1"/>
    <col min="51" max="51" width="14.6640625" style="94" customWidth="1"/>
    <col min="52" max="52" width="13.33203125" style="94" customWidth="1"/>
    <col min="53" max="53" width="14.33203125" style="94" customWidth="1"/>
    <col min="54" max="55" width="13.33203125" style="94" customWidth="1"/>
    <col min="56" max="56" width="14.5" style="94" bestFit="1" customWidth="1"/>
    <col min="57" max="57" width="16.5" style="94" customWidth="1"/>
    <col min="58" max="58" width="13.33203125" style="94" customWidth="1"/>
    <col min="59" max="59" width="14.33203125" style="94" customWidth="1"/>
    <col min="60" max="61" width="13.33203125" style="94" customWidth="1"/>
    <col min="62" max="62" width="14.5" style="94" bestFit="1" customWidth="1"/>
    <col min="63" max="63" width="15.33203125" style="94" customWidth="1"/>
    <col min="64" max="64" width="13.33203125" style="94" customWidth="1"/>
    <col min="65" max="65" width="14.1640625" style="94" customWidth="1"/>
    <col min="66" max="67" width="13.5" style="94" bestFit="1" customWidth="1"/>
    <col min="68" max="68" width="13.33203125" style="94"/>
    <col min="69" max="70" width="13.5" style="94" bestFit="1" customWidth="1"/>
    <col min="71" max="71" width="15.6640625" style="94" bestFit="1" customWidth="1"/>
    <col min="72" max="74" width="13.5" style="94" bestFit="1" customWidth="1"/>
    <col min="75" max="75" width="13.33203125" style="94"/>
    <col min="76" max="77" width="13.5" style="94" bestFit="1" customWidth="1"/>
    <col min="78" max="78" width="15.6640625" style="94" bestFit="1" customWidth="1"/>
    <col min="79" max="81" width="13.5" style="94" bestFit="1" customWidth="1"/>
    <col min="82" max="82" width="13.33203125" style="94"/>
    <col min="83" max="84" width="13.5" style="94" bestFit="1" customWidth="1"/>
    <col min="85" max="85" width="15.6640625" style="94" bestFit="1" customWidth="1"/>
    <col min="86" max="88" width="13.5" style="94" bestFit="1" customWidth="1"/>
    <col min="89" max="89" width="13.33203125" style="94"/>
    <col min="90" max="91" width="13.5" style="94" bestFit="1" customWidth="1"/>
    <col min="92" max="92" width="15.6640625" style="94" bestFit="1" customWidth="1"/>
    <col min="93" max="95" width="13.5" style="94" bestFit="1" customWidth="1"/>
    <col min="96" max="96" width="13.33203125" style="94"/>
    <col min="97" max="98" width="13.5" style="94" bestFit="1" customWidth="1"/>
    <col min="99" max="99" width="15.6640625" style="94" bestFit="1" customWidth="1"/>
    <col min="100" max="102" width="13.5" style="94" bestFit="1" customWidth="1"/>
    <col min="103" max="103" width="13.33203125" style="94"/>
    <col min="104" max="105" width="13.5" style="94" bestFit="1" customWidth="1"/>
    <col min="106" max="106" width="15.6640625" style="94" bestFit="1" customWidth="1"/>
    <col min="107" max="109" width="13.5" style="94" bestFit="1" customWidth="1"/>
    <col min="110" max="16384" width="13.33203125" style="94"/>
  </cols>
  <sheetData>
    <row r="1" spans="1:12" ht="18.75" customHeight="1">
      <c r="D1" s="93" t="s">
        <v>100</v>
      </c>
      <c r="E1" s="95">
        <v>2008</v>
      </c>
      <c r="F1" s="94" t="s">
        <v>378</v>
      </c>
      <c r="G1" s="96">
        <v>0</v>
      </c>
      <c r="H1" s="97"/>
      <c r="I1" s="96"/>
    </row>
    <row r="2" spans="1:12" ht="21" customHeight="1">
      <c r="A2" s="99" t="s">
        <v>448</v>
      </c>
    </row>
    <row r="3" spans="1:12" s="107" customFormat="1" ht="14.1" customHeight="1">
      <c r="A3" s="100" t="s">
        <v>102</v>
      </c>
      <c r="B3" s="101" t="s">
        <v>103</v>
      </c>
      <c r="C3" s="102" t="str">
        <f>A60</f>
        <v>1. 등차급수</v>
      </c>
      <c r="D3" s="103" t="str">
        <f>A109</f>
        <v>2. 등비급수</v>
      </c>
      <c r="E3" s="103" t="str">
        <f>A159</f>
        <v>3. 베기함수</v>
      </c>
      <c r="F3" s="103" t="str">
        <f>A208</f>
        <v>4. 지수함수</v>
      </c>
      <c r="G3" s="103" t="str">
        <f>A257</f>
        <v>5. 로지스틱</v>
      </c>
      <c r="H3" s="103" t="str">
        <f>A306</f>
        <v>6. 수정지수</v>
      </c>
      <c r="I3" s="104" t="s">
        <v>104</v>
      </c>
      <c r="J3" s="452" t="s">
        <v>105</v>
      </c>
      <c r="K3" s="453"/>
      <c r="L3" s="106">
        <v>1</v>
      </c>
    </row>
    <row r="4" spans="1:12" s="107" customFormat="1" ht="14.1" customHeight="1">
      <c r="A4" s="108">
        <f>+E1</f>
        <v>2008</v>
      </c>
      <c r="B4" s="109">
        <f>발생량원단위!H11</f>
        <v>444</v>
      </c>
      <c r="C4" s="110">
        <f t="shared" ref="C4:C9" si="0">I62</f>
        <v>399</v>
      </c>
      <c r="D4" s="111">
        <f t="shared" ref="D4:D9" si="1">I111</f>
        <v>397</v>
      </c>
      <c r="E4" s="111">
        <f t="shared" ref="E4:E9" si="2">I161</f>
        <v>397</v>
      </c>
      <c r="F4" s="112">
        <f t="shared" ref="F4:F9" si="3">I210</f>
        <v>403</v>
      </c>
      <c r="G4" s="112">
        <f t="shared" ref="G4:G9" si="4">I259</f>
        <v>398</v>
      </c>
      <c r="H4" s="112">
        <f t="shared" ref="H4:H9" si="5">I308</f>
        <v>400</v>
      </c>
      <c r="I4" s="113">
        <f t="shared" ref="I4:I29" si="6">ROUND(SUMIF(C$33:H$33,"○",C4:H4),$G$1)</f>
        <v>397</v>
      </c>
      <c r="J4" s="114"/>
      <c r="K4" s="115"/>
      <c r="L4" s="106">
        <v>2</v>
      </c>
    </row>
    <row r="5" spans="1:12" s="107" customFormat="1" ht="14.1" customHeight="1">
      <c r="A5" s="108">
        <f>+A4+1</f>
        <v>2009</v>
      </c>
      <c r="B5" s="109">
        <f>발생량원단위!H12</f>
        <v>354</v>
      </c>
      <c r="C5" s="110">
        <f t="shared" si="0"/>
        <v>408</v>
      </c>
      <c r="D5" s="111">
        <f t="shared" si="1"/>
        <v>406</v>
      </c>
      <c r="E5" s="111">
        <f t="shared" si="2"/>
        <v>406</v>
      </c>
      <c r="F5" s="112">
        <f t="shared" si="3"/>
        <v>413</v>
      </c>
      <c r="G5" s="112">
        <f t="shared" si="4"/>
        <v>407</v>
      </c>
      <c r="H5" s="112">
        <f t="shared" si="5"/>
        <v>409</v>
      </c>
      <c r="I5" s="113">
        <f t="shared" si="6"/>
        <v>406</v>
      </c>
      <c r="J5" s="114"/>
      <c r="K5" s="115"/>
      <c r="L5" s="106">
        <f>+L4+1</f>
        <v>3</v>
      </c>
    </row>
    <row r="6" spans="1:12" s="107" customFormat="1" ht="14.1" customHeight="1">
      <c r="A6" s="108">
        <f t="shared" ref="A6:A32" si="7">+A5+1</f>
        <v>2010</v>
      </c>
      <c r="B6" s="109">
        <f>발생량원단위!H13</f>
        <v>424</v>
      </c>
      <c r="C6" s="110">
        <f t="shared" si="0"/>
        <v>417</v>
      </c>
      <c r="D6" s="111">
        <f t="shared" si="1"/>
        <v>415</v>
      </c>
      <c r="E6" s="111">
        <f t="shared" si="2"/>
        <v>415</v>
      </c>
      <c r="F6" s="112">
        <f t="shared" si="3"/>
        <v>420</v>
      </c>
      <c r="G6" s="112">
        <f t="shared" si="4"/>
        <v>416</v>
      </c>
      <c r="H6" s="112">
        <f t="shared" si="5"/>
        <v>418</v>
      </c>
      <c r="I6" s="113">
        <f t="shared" si="6"/>
        <v>415</v>
      </c>
      <c r="J6" s="114"/>
      <c r="K6" s="115"/>
      <c r="L6" s="106">
        <f t="shared" ref="L6:L32" si="8">+L5+1</f>
        <v>4</v>
      </c>
    </row>
    <row r="7" spans="1:12" s="107" customFormat="1" ht="14.1" customHeight="1">
      <c r="A7" s="108">
        <f t="shared" si="7"/>
        <v>2011</v>
      </c>
      <c r="B7" s="109">
        <f>발생량원단위!H14</f>
        <v>407</v>
      </c>
      <c r="C7" s="110">
        <f t="shared" si="0"/>
        <v>426</v>
      </c>
      <c r="D7" s="111">
        <f t="shared" si="1"/>
        <v>424</v>
      </c>
      <c r="E7" s="111">
        <f t="shared" si="2"/>
        <v>424</v>
      </c>
      <c r="F7" s="112">
        <f t="shared" si="3"/>
        <v>424</v>
      </c>
      <c r="G7" s="112">
        <f t="shared" si="4"/>
        <v>425</v>
      </c>
      <c r="H7" s="112">
        <f t="shared" si="5"/>
        <v>427</v>
      </c>
      <c r="I7" s="113">
        <f t="shared" si="6"/>
        <v>424</v>
      </c>
      <c r="J7" s="114"/>
      <c r="K7" s="115"/>
      <c r="L7" s="106">
        <f t="shared" si="8"/>
        <v>5</v>
      </c>
    </row>
    <row r="8" spans="1:12" s="107" customFormat="1" ht="14.1" customHeight="1">
      <c r="A8" s="108">
        <f t="shared" si="7"/>
        <v>2012</v>
      </c>
      <c r="B8" s="109">
        <f>발생량원단위!H15</f>
        <v>439</v>
      </c>
      <c r="C8" s="110">
        <f t="shared" si="0"/>
        <v>435</v>
      </c>
      <c r="D8" s="111">
        <f t="shared" si="1"/>
        <v>434</v>
      </c>
      <c r="E8" s="111">
        <f t="shared" si="2"/>
        <v>434</v>
      </c>
      <c r="F8" s="112">
        <f t="shared" si="3"/>
        <v>428</v>
      </c>
      <c r="G8" s="112">
        <f t="shared" si="4"/>
        <v>434</v>
      </c>
      <c r="H8" s="112">
        <f t="shared" si="5"/>
        <v>435</v>
      </c>
      <c r="I8" s="113">
        <f t="shared" si="6"/>
        <v>434</v>
      </c>
      <c r="J8" s="114"/>
      <c r="K8" s="115"/>
      <c r="L8" s="106">
        <f t="shared" si="8"/>
        <v>6</v>
      </c>
    </row>
    <row r="9" spans="1:12" s="125" customFormat="1" ht="14.1" customHeight="1" thickBot="1">
      <c r="A9" s="328">
        <f t="shared" si="7"/>
        <v>2013</v>
      </c>
      <c r="B9" s="118">
        <f>발생량원단위!H16</f>
        <v>459</v>
      </c>
      <c r="C9" s="141">
        <f t="shared" si="0"/>
        <v>444</v>
      </c>
      <c r="D9" s="142">
        <f t="shared" si="1"/>
        <v>443</v>
      </c>
      <c r="E9" s="142">
        <f t="shared" si="2"/>
        <v>443</v>
      </c>
      <c r="F9" s="141">
        <f t="shared" si="3"/>
        <v>431</v>
      </c>
      <c r="G9" s="141">
        <f t="shared" si="4"/>
        <v>444</v>
      </c>
      <c r="H9" s="141">
        <f t="shared" si="5"/>
        <v>444</v>
      </c>
      <c r="I9" s="143">
        <f t="shared" si="6"/>
        <v>443</v>
      </c>
      <c r="J9" s="144"/>
      <c r="K9" s="145"/>
      <c r="L9" s="124">
        <f t="shared" si="8"/>
        <v>7</v>
      </c>
    </row>
    <row r="10" spans="1:12" s="107" customFormat="1" ht="14.1" customHeight="1" thickTop="1">
      <c r="A10" s="126">
        <f>A9+1</f>
        <v>2014</v>
      </c>
      <c r="B10" s="127"/>
      <c r="C10" s="128">
        <f t="shared" ref="C10:C27" si="9">I85</f>
        <v>452</v>
      </c>
      <c r="D10" s="129">
        <f t="shared" ref="D10:D27" si="10">I134</f>
        <v>453</v>
      </c>
      <c r="E10" s="128">
        <f t="shared" ref="E10:E27" si="11">I184</f>
        <v>453</v>
      </c>
      <c r="F10" s="128">
        <f t="shared" ref="F10:F27" si="12">I233</f>
        <v>433</v>
      </c>
      <c r="G10" s="128">
        <f t="shared" ref="G10:G27" si="13">I282</f>
        <v>453</v>
      </c>
      <c r="H10" s="128">
        <f t="shared" ref="H10:H27" si="14">I331</f>
        <v>452</v>
      </c>
      <c r="I10" s="130">
        <f t="shared" si="6"/>
        <v>453</v>
      </c>
      <c r="J10" s="131"/>
      <c r="K10" s="132"/>
      <c r="L10" s="106">
        <f>+L9+1</f>
        <v>8</v>
      </c>
    </row>
    <row r="11" spans="1:12" s="139" customFormat="1" ht="14.1" customHeight="1">
      <c r="A11" s="117">
        <f t="shared" si="7"/>
        <v>2015</v>
      </c>
      <c r="B11" s="140"/>
      <c r="C11" s="141">
        <f t="shared" si="9"/>
        <v>461</v>
      </c>
      <c r="D11" s="142">
        <f t="shared" si="10"/>
        <v>463</v>
      </c>
      <c r="E11" s="141">
        <f t="shared" si="11"/>
        <v>464</v>
      </c>
      <c r="F11" s="141">
        <f t="shared" si="12"/>
        <v>436</v>
      </c>
      <c r="G11" s="141">
        <f t="shared" si="13"/>
        <v>462</v>
      </c>
      <c r="H11" s="141">
        <f t="shared" si="14"/>
        <v>460</v>
      </c>
      <c r="I11" s="143">
        <f t="shared" si="6"/>
        <v>464</v>
      </c>
      <c r="J11" s="144"/>
      <c r="K11" s="145"/>
      <c r="L11" s="138">
        <f t="shared" si="8"/>
        <v>9</v>
      </c>
    </row>
    <row r="12" spans="1:12" s="139" customFormat="1" ht="14.1" customHeight="1">
      <c r="A12" s="329">
        <f t="shared" si="7"/>
        <v>2016</v>
      </c>
      <c r="B12" s="330"/>
      <c r="C12" s="331">
        <f t="shared" si="9"/>
        <v>470</v>
      </c>
      <c r="D12" s="332">
        <f t="shared" si="10"/>
        <v>474</v>
      </c>
      <c r="E12" s="331">
        <f t="shared" si="11"/>
        <v>474</v>
      </c>
      <c r="F12" s="331">
        <f t="shared" si="12"/>
        <v>438</v>
      </c>
      <c r="G12" s="331">
        <f t="shared" si="13"/>
        <v>471</v>
      </c>
      <c r="H12" s="331">
        <f t="shared" si="14"/>
        <v>468</v>
      </c>
      <c r="I12" s="333">
        <f t="shared" si="6"/>
        <v>474</v>
      </c>
      <c r="J12" s="334"/>
      <c r="K12" s="335"/>
      <c r="L12" s="138">
        <f t="shared" si="8"/>
        <v>10</v>
      </c>
    </row>
    <row r="13" spans="1:12" s="139" customFormat="1" ht="14.1" customHeight="1">
      <c r="A13" s="329">
        <f t="shared" si="7"/>
        <v>2017</v>
      </c>
      <c r="B13" s="330"/>
      <c r="C13" s="331">
        <f t="shared" si="9"/>
        <v>479</v>
      </c>
      <c r="D13" s="332">
        <f t="shared" si="10"/>
        <v>484</v>
      </c>
      <c r="E13" s="331">
        <f t="shared" si="11"/>
        <v>485</v>
      </c>
      <c r="F13" s="331">
        <f t="shared" si="12"/>
        <v>439</v>
      </c>
      <c r="G13" s="331">
        <f t="shared" si="13"/>
        <v>480</v>
      </c>
      <c r="H13" s="331">
        <f t="shared" si="14"/>
        <v>476</v>
      </c>
      <c r="I13" s="333">
        <f t="shared" si="6"/>
        <v>485</v>
      </c>
      <c r="J13" s="334"/>
      <c r="K13" s="335"/>
      <c r="L13" s="138">
        <f t="shared" si="8"/>
        <v>11</v>
      </c>
    </row>
    <row r="14" spans="1:12" s="125" customFormat="1" ht="14.1" customHeight="1">
      <c r="A14" s="329">
        <f t="shared" si="7"/>
        <v>2018</v>
      </c>
      <c r="B14" s="330"/>
      <c r="C14" s="331">
        <f t="shared" si="9"/>
        <v>488</v>
      </c>
      <c r="D14" s="332">
        <f t="shared" si="10"/>
        <v>495</v>
      </c>
      <c r="E14" s="331">
        <f t="shared" si="11"/>
        <v>496</v>
      </c>
      <c r="F14" s="331">
        <f t="shared" si="12"/>
        <v>441</v>
      </c>
      <c r="G14" s="331">
        <f t="shared" si="13"/>
        <v>489</v>
      </c>
      <c r="H14" s="331">
        <f t="shared" si="14"/>
        <v>484</v>
      </c>
      <c r="I14" s="333">
        <f t="shared" si="6"/>
        <v>496</v>
      </c>
      <c r="J14" s="334"/>
      <c r="K14" s="335"/>
      <c r="L14" s="124">
        <f t="shared" si="8"/>
        <v>12</v>
      </c>
    </row>
    <row r="15" spans="1:12" s="139" customFormat="1" ht="14.1" customHeight="1">
      <c r="A15" s="329">
        <f t="shared" si="7"/>
        <v>2019</v>
      </c>
      <c r="B15" s="330"/>
      <c r="C15" s="331">
        <f t="shared" si="9"/>
        <v>497</v>
      </c>
      <c r="D15" s="332">
        <f t="shared" si="10"/>
        <v>506</v>
      </c>
      <c r="E15" s="331">
        <f t="shared" si="11"/>
        <v>507</v>
      </c>
      <c r="F15" s="331">
        <f t="shared" si="12"/>
        <v>442</v>
      </c>
      <c r="G15" s="331">
        <f t="shared" si="13"/>
        <v>498</v>
      </c>
      <c r="H15" s="331">
        <f t="shared" si="14"/>
        <v>491</v>
      </c>
      <c r="I15" s="333">
        <f t="shared" si="6"/>
        <v>507</v>
      </c>
      <c r="J15" s="334"/>
      <c r="K15" s="335"/>
      <c r="L15" s="138">
        <f t="shared" si="8"/>
        <v>13</v>
      </c>
    </row>
    <row r="16" spans="1:12" s="139" customFormat="1" ht="14.1" customHeight="1">
      <c r="A16" s="117">
        <f t="shared" si="7"/>
        <v>2020</v>
      </c>
      <c r="B16" s="140"/>
      <c r="C16" s="141">
        <f t="shared" si="9"/>
        <v>506</v>
      </c>
      <c r="D16" s="142">
        <f t="shared" si="10"/>
        <v>517</v>
      </c>
      <c r="E16" s="141">
        <f t="shared" si="11"/>
        <v>518</v>
      </c>
      <c r="F16" s="141">
        <f t="shared" si="12"/>
        <v>444</v>
      </c>
      <c r="G16" s="141">
        <f t="shared" si="13"/>
        <v>507</v>
      </c>
      <c r="H16" s="141">
        <f t="shared" si="14"/>
        <v>498</v>
      </c>
      <c r="I16" s="143">
        <f t="shared" si="6"/>
        <v>518</v>
      </c>
      <c r="J16" s="144"/>
      <c r="K16" s="145"/>
      <c r="L16" s="138">
        <f t="shared" si="8"/>
        <v>14</v>
      </c>
    </row>
    <row r="17" spans="1:12" s="139" customFormat="1" ht="14.1" customHeight="1">
      <c r="A17" s="329">
        <f t="shared" si="7"/>
        <v>2021</v>
      </c>
      <c r="B17" s="330"/>
      <c r="C17" s="331">
        <f t="shared" si="9"/>
        <v>515</v>
      </c>
      <c r="D17" s="332">
        <f t="shared" si="10"/>
        <v>529</v>
      </c>
      <c r="E17" s="331">
        <f t="shared" si="11"/>
        <v>530</v>
      </c>
      <c r="F17" s="331">
        <f t="shared" si="12"/>
        <v>445</v>
      </c>
      <c r="G17" s="331">
        <f t="shared" si="13"/>
        <v>516</v>
      </c>
      <c r="H17" s="331">
        <f t="shared" si="14"/>
        <v>506</v>
      </c>
      <c r="I17" s="333">
        <f t="shared" si="6"/>
        <v>530</v>
      </c>
      <c r="J17" s="334"/>
      <c r="K17" s="335"/>
      <c r="L17" s="138">
        <f t="shared" si="8"/>
        <v>15</v>
      </c>
    </row>
    <row r="18" spans="1:12" s="139" customFormat="1" ht="14.1" customHeight="1">
      <c r="A18" s="329">
        <f t="shared" si="7"/>
        <v>2022</v>
      </c>
      <c r="B18" s="330"/>
      <c r="C18" s="331">
        <f t="shared" si="9"/>
        <v>524</v>
      </c>
      <c r="D18" s="332">
        <f t="shared" si="10"/>
        <v>541</v>
      </c>
      <c r="E18" s="331">
        <f t="shared" si="11"/>
        <v>542</v>
      </c>
      <c r="F18" s="331">
        <f t="shared" si="12"/>
        <v>446</v>
      </c>
      <c r="G18" s="331">
        <f t="shared" si="13"/>
        <v>524</v>
      </c>
      <c r="H18" s="331">
        <f t="shared" si="14"/>
        <v>513</v>
      </c>
      <c r="I18" s="333">
        <f t="shared" si="6"/>
        <v>542</v>
      </c>
      <c r="J18" s="334"/>
      <c r="K18" s="335"/>
      <c r="L18" s="138">
        <f t="shared" si="8"/>
        <v>16</v>
      </c>
    </row>
    <row r="19" spans="1:12" s="125" customFormat="1" ht="14.1" customHeight="1">
      <c r="A19" s="329">
        <f t="shared" si="7"/>
        <v>2023</v>
      </c>
      <c r="B19" s="330"/>
      <c r="C19" s="331">
        <f t="shared" si="9"/>
        <v>533</v>
      </c>
      <c r="D19" s="332">
        <f t="shared" si="10"/>
        <v>553</v>
      </c>
      <c r="E19" s="331">
        <f t="shared" si="11"/>
        <v>554</v>
      </c>
      <c r="F19" s="331">
        <f t="shared" si="12"/>
        <v>447</v>
      </c>
      <c r="G19" s="331">
        <f t="shared" si="13"/>
        <v>533</v>
      </c>
      <c r="H19" s="331">
        <f t="shared" si="14"/>
        <v>520</v>
      </c>
      <c r="I19" s="333">
        <f t="shared" si="6"/>
        <v>554</v>
      </c>
      <c r="J19" s="334"/>
      <c r="K19" s="335"/>
      <c r="L19" s="124">
        <f t="shared" si="8"/>
        <v>17</v>
      </c>
    </row>
    <row r="20" spans="1:12" s="139" customFormat="1" ht="14.1" customHeight="1">
      <c r="A20" s="329">
        <f t="shared" si="7"/>
        <v>2024</v>
      </c>
      <c r="B20" s="330"/>
      <c r="C20" s="331">
        <f t="shared" si="9"/>
        <v>542</v>
      </c>
      <c r="D20" s="332">
        <f t="shared" si="10"/>
        <v>565</v>
      </c>
      <c r="E20" s="331">
        <f t="shared" si="11"/>
        <v>567</v>
      </c>
      <c r="F20" s="331">
        <f t="shared" si="12"/>
        <v>448</v>
      </c>
      <c r="G20" s="331">
        <f t="shared" si="13"/>
        <v>542</v>
      </c>
      <c r="H20" s="331">
        <f t="shared" si="14"/>
        <v>527</v>
      </c>
      <c r="I20" s="333">
        <f t="shared" si="6"/>
        <v>567</v>
      </c>
      <c r="J20" s="334"/>
      <c r="K20" s="335"/>
      <c r="L20" s="138">
        <f t="shared" si="8"/>
        <v>18</v>
      </c>
    </row>
    <row r="21" spans="1:12" s="139" customFormat="1" ht="14.1" customHeight="1">
      <c r="A21" s="117">
        <f t="shared" si="7"/>
        <v>2025</v>
      </c>
      <c r="B21" s="140"/>
      <c r="C21" s="141">
        <f t="shared" si="9"/>
        <v>551</v>
      </c>
      <c r="D21" s="142">
        <f t="shared" si="10"/>
        <v>578</v>
      </c>
      <c r="E21" s="141">
        <f t="shared" si="11"/>
        <v>579</v>
      </c>
      <c r="F21" s="141">
        <f t="shared" si="12"/>
        <v>449</v>
      </c>
      <c r="G21" s="141">
        <f t="shared" si="13"/>
        <v>551</v>
      </c>
      <c r="H21" s="141">
        <f t="shared" si="14"/>
        <v>534</v>
      </c>
      <c r="I21" s="143">
        <f t="shared" si="6"/>
        <v>579</v>
      </c>
      <c r="J21" s="144"/>
      <c r="K21" s="145"/>
      <c r="L21" s="138">
        <f t="shared" si="8"/>
        <v>19</v>
      </c>
    </row>
    <row r="22" spans="1:12" s="139" customFormat="1" ht="14.1" customHeight="1">
      <c r="A22" s="329">
        <f t="shared" si="7"/>
        <v>2026</v>
      </c>
      <c r="B22" s="330"/>
      <c r="C22" s="331">
        <f t="shared" si="9"/>
        <v>560</v>
      </c>
      <c r="D22" s="332">
        <f t="shared" si="10"/>
        <v>590</v>
      </c>
      <c r="E22" s="331">
        <f t="shared" si="11"/>
        <v>593</v>
      </c>
      <c r="F22" s="331">
        <f t="shared" si="12"/>
        <v>450</v>
      </c>
      <c r="G22" s="331">
        <f t="shared" si="13"/>
        <v>559</v>
      </c>
      <c r="H22" s="331">
        <f t="shared" si="14"/>
        <v>540</v>
      </c>
      <c r="I22" s="333">
        <f t="shared" si="6"/>
        <v>593</v>
      </c>
      <c r="J22" s="334"/>
      <c r="K22" s="335"/>
      <c r="L22" s="138">
        <f t="shared" si="8"/>
        <v>20</v>
      </c>
    </row>
    <row r="23" spans="1:12" s="139" customFormat="1" ht="14.1" customHeight="1">
      <c r="A23" s="329">
        <f t="shared" si="7"/>
        <v>2027</v>
      </c>
      <c r="B23" s="330"/>
      <c r="C23" s="331">
        <f t="shared" si="9"/>
        <v>569</v>
      </c>
      <c r="D23" s="332">
        <f t="shared" si="10"/>
        <v>604</v>
      </c>
      <c r="E23" s="331">
        <f t="shared" si="11"/>
        <v>606</v>
      </c>
      <c r="F23" s="331">
        <f t="shared" si="12"/>
        <v>451</v>
      </c>
      <c r="G23" s="331">
        <f t="shared" si="13"/>
        <v>568</v>
      </c>
      <c r="H23" s="331">
        <f t="shared" si="14"/>
        <v>547</v>
      </c>
      <c r="I23" s="333">
        <f t="shared" si="6"/>
        <v>606</v>
      </c>
      <c r="J23" s="334"/>
      <c r="K23" s="335"/>
      <c r="L23" s="138">
        <f t="shared" si="8"/>
        <v>21</v>
      </c>
    </row>
    <row r="24" spans="1:12" s="125" customFormat="1" ht="14.1" customHeight="1">
      <c r="A24" s="329">
        <f t="shared" si="7"/>
        <v>2028</v>
      </c>
      <c r="B24" s="330"/>
      <c r="C24" s="331">
        <f t="shared" si="9"/>
        <v>578</v>
      </c>
      <c r="D24" s="332">
        <f t="shared" si="10"/>
        <v>617</v>
      </c>
      <c r="E24" s="331">
        <f t="shared" si="11"/>
        <v>620</v>
      </c>
      <c r="F24" s="331">
        <f t="shared" si="12"/>
        <v>452</v>
      </c>
      <c r="G24" s="331">
        <f t="shared" si="13"/>
        <v>576</v>
      </c>
      <c r="H24" s="331">
        <f t="shared" si="14"/>
        <v>553</v>
      </c>
      <c r="I24" s="333">
        <f t="shared" si="6"/>
        <v>620</v>
      </c>
      <c r="J24" s="334"/>
      <c r="K24" s="335"/>
      <c r="L24" s="124">
        <f t="shared" si="8"/>
        <v>22</v>
      </c>
    </row>
    <row r="25" spans="1:12" s="139" customFormat="1" ht="14.1" customHeight="1">
      <c r="A25" s="329">
        <f t="shared" si="7"/>
        <v>2029</v>
      </c>
      <c r="B25" s="330"/>
      <c r="C25" s="331">
        <f t="shared" si="9"/>
        <v>587</v>
      </c>
      <c r="D25" s="332">
        <f t="shared" si="10"/>
        <v>631</v>
      </c>
      <c r="E25" s="331">
        <f t="shared" si="11"/>
        <v>634</v>
      </c>
      <c r="F25" s="331">
        <f t="shared" si="12"/>
        <v>453</v>
      </c>
      <c r="G25" s="331">
        <f t="shared" si="13"/>
        <v>584</v>
      </c>
      <c r="H25" s="331">
        <f t="shared" si="14"/>
        <v>559</v>
      </c>
      <c r="I25" s="333">
        <f t="shared" si="6"/>
        <v>634</v>
      </c>
      <c r="J25" s="334"/>
      <c r="K25" s="335"/>
      <c r="L25" s="138">
        <f t="shared" si="8"/>
        <v>23</v>
      </c>
    </row>
    <row r="26" spans="1:12" s="139" customFormat="1" ht="14.1" customHeight="1">
      <c r="A26" s="117">
        <f t="shared" si="7"/>
        <v>2030</v>
      </c>
      <c r="B26" s="140"/>
      <c r="C26" s="141">
        <f t="shared" si="9"/>
        <v>596</v>
      </c>
      <c r="D26" s="142">
        <f t="shared" si="10"/>
        <v>645</v>
      </c>
      <c r="E26" s="141">
        <f t="shared" si="11"/>
        <v>648</v>
      </c>
      <c r="F26" s="141">
        <f t="shared" si="12"/>
        <v>453</v>
      </c>
      <c r="G26" s="141">
        <f t="shared" si="13"/>
        <v>593</v>
      </c>
      <c r="H26" s="141">
        <f t="shared" si="14"/>
        <v>566</v>
      </c>
      <c r="I26" s="143">
        <f t="shared" si="6"/>
        <v>648</v>
      </c>
      <c r="J26" s="144"/>
      <c r="K26" s="145"/>
      <c r="L26" s="138">
        <f t="shared" si="8"/>
        <v>24</v>
      </c>
    </row>
    <row r="27" spans="1:12" s="107" customFormat="1" ht="14.1" customHeight="1">
      <c r="A27" s="329">
        <f t="shared" si="7"/>
        <v>2031</v>
      </c>
      <c r="B27" s="330"/>
      <c r="C27" s="331">
        <f t="shared" si="9"/>
        <v>604</v>
      </c>
      <c r="D27" s="332">
        <f t="shared" si="10"/>
        <v>659</v>
      </c>
      <c r="E27" s="331">
        <f t="shared" si="11"/>
        <v>663</v>
      </c>
      <c r="F27" s="331">
        <f t="shared" si="12"/>
        <v>454</v>
      </c>
      <c r="G27" s="331">
        <f t="shared" si="13"/>
        <v>601</v>
      </c>
      <c r="H27" s="331">
        <f t="shared" si="14"/>
        <v>572</v>
      </c>
      <c r="I27" s="333">
        <f t="shared" si="6"/>
        <v>663</v>
      </c>
      <c r="J27" s="334"/>
      <c r="K27" s="335"/>
      <c r="L27" s="106">
        <f t="shared" si="8"/>
        <v>25</v>
      </c>
    </row>
    <row r="28" spans="1:12" s="107" customFormat="1" ht="14.1" customHeight="1">
      <c r="A28" s="329">
        <f t="shared" si="7"/>
        <v>2032</v>
      </c>
      <c r="B28" s="330"/>
      <c r="C28" s="331">
        <f>I103</f>
        <v>613</v>
      </c>
      <c r="D28" s="332">
        <f>I152</f>
        <v>674</v>
      </c>
      <c r="E28" s="331">
        <f>I202</f>
        <v>678</v>
      </c>
      <c r="F28" s="331">
        <f>I251</f>
        <v>455</v>
      </c>
      <c r="G28" s="331">
        <f>I300</f>
        <v>609</v>
      </c>
      <c r="H28" s="331">
        <f>I349</f>
        <v>578</v>
      </c>
      <c r="I28" s="333">
        <f t="shared" si="6"/>
        <v>678</v>
      </c>
      <c r="J28" s="334"/>
      <c r="K28" s="335"/>
      <c r="L28" s="106">
        <f t="shared" si="8"/>
        <v>26</v>
      </c>
    </row>
    <row r="29" spans="1:12" s="125" customFormat="1" ht="14.1" customHeight="1">
      <c r="A29" s="329">
        <f t="shared" si="7"/>
        <v>2033</v>
      </c>
      <c r="B29" s="330"/>
      <c r="C29" s="331">
        <f>I104</f>
        <v>622</v>
      </c>
      <c r="D29" s="332">
        <f>I153</f>
        <v>689</v>
      </c>
      <c r="E29" s="331">
        <f>I203</f>
        <v>694</v>
      </c>
      <c r="F29" s="331">
        <f>I252</f>
        <v>456</v>
      </c>
      <c r="G29" s="331">
        <f>I301</f>
        <v>617</v>
      </c>
      <c r="H29" s="331">
        <f>I350</f>
        <v>583</v>
      </c>
      <c r="I29" s="333">
        <f t="shared" si="6"/>
        <v>694</v>
      </c>
      <c r="J29" s="334"/>
      <c r="K29" s="335"/>
      <c r="L29" s="124">
        <f t="shared" si="8"/>
        <v>27</v>
      </c>
    </row>
    <row r="30" spans="1:12" s="107" customFormat="1" ht="14.1" customHeight="1">
      <c r="A30" s="329">
        <f t="shared" si="7"/>
        <v>2034</v>
      </c>
      <c r="B30" s="330"/>
      <c r="C30" s="331">
        <f>I105</f>
        <v>631</v>
      </c>
      <c r="D30" s="332">
        <f>I154</f>
        <v>704</v>
      </c>
      <c r="E30" s="331">
        <f>I204</f>
        <v>709</v>
      </c>
      <c r="F30" s="331">
        <f>I253</f>
        <v>456</v>
      </c>
      <c r="G30" s="331">
        <f>I302</f>
        <v>624</v>
      </c>
      <c r="H30" s="331">
        <f>I351</f>
        <v>589</v>
      </c>
      <c r="I30" s="333">
        <f>ROUND(SUMIF(C$33:H$33,"○",C30:H30),$G$1)</f>
        <v>709</v>
      </c>
      <c r="J30" s="334"/>
      <c r="K30" s="335"/>
      <c r="L30" s="124">
        <f t="shared" si="8"/>
        <v>28</v>
      </c>
    </row>
    <row r="31" spans="1:12" s="107" customFormat="1" ht="14.1" customHeight="1">
      <c r="A31" s="117">
        <f t="shared" si="7"/>
        <v>2035</v>
      </c>
      <c r="B31" s="140"/>
      <c r="C31" s="141">
        <f>I106</f>
        <v>640</v>
      </c>
      <c r="D31" s="142">
        <f>I155</f>
        <v>720</v>
      </c>
      <c r="E31" s="141">
        <f>I205</f>
        <v>726</v>
      </c>
      <c r="F31" s="141">
        <f>I254</f>
        <v>457</v>
      </c>
      <c r="G31" s="141">
        <f>I303</f>
        <v>632</v>
      </c>
      <c r="H31" s="141">
        <f>I352</f>
        <v>595</v>
      </c>
      <c r="I31" s="143">
        <f>ROUND(SUMIF(C$33:H$33,"○",C31:H31),$G$1)</f>
        <v>726</v>
      </c>
      <c r="J31" s="144"/>
      <c r="K31" s="145"/>
      <c r="L31" s="124">
        <f t="shared" si="8"/>
        <v>29</v>
      </c>
    </row>
    <row r="32" spans="1:12" s="107" customFormat="1" ht="14.1" hidden="1" customHeight="1">
      <c r="A32" s="117">
        <f t="shared" si="7"/>
        <v>2036</v>
      </c>
      <c r="B32" s="140"/>
      <c r="C32" s="141">
        <f>I107</f>
        <v>649</v>
      </c>
      <c r="D32" s="142">
        <f>I156</f>
        <v>736</v>
      </c>
      <c r="E32" s="141">
        <f>I206</f>
        <v>742</v>
      </c>
      <c r="F32" s="141">
        <f>I255</f>
        <v>457</v>
      </c>
      <c r="G32" s="141">
        <f>I304</f>
        <v>640</v>
      </c>
      <c r="H32" s="141">
        <f>I353</f>
        <v>600</v>
      </c>
      <c r="I32" s="143">
        <f>ROUND(SUMIF(C$33:H$33,"○",C32:H32),$G$1)</f>
        <v>742</v>
      </c>
      <c r="J32" s="144"/>
      <c r="K32" s="145"/>
      <c r="L32" s="124">
        <f t="shared" si="8"/>
        <v>30</v>
      </c>
    </row>
    <row r="33" spans="1:41" s="107" customFormat="1" ht="14.1" customHeight="1">
      <c r="A33" s="100" t="s">
        <v>106</v>
      </c>
      <c r="B33" s="101"/>
      <c r="C33" s="103"/>
      <c r="D33" s="103"/>
      <c r="E33" s="103" t="s">
        <v>379</v>
      </c>
      <c r="F33" s="103"/>
      <c r="G33" s="103"/>
      <c r="H33" s="103"/>
      <c r="I33" s="103"/>
      <c r="J33" s="146"/>
      <c r="K33" s="105"/>
      <c r="L33" s="147"/>
      <c r="M33" s="148"/>
      <c r="N33" s="148"/>
      <c r="O33" s="148"/>
      <c r="P33" s="148"/>
      <c r="Q33" s="148"/>
      <c r="R33" s="148"/>
      <c r="S33" s="148"/>
      <c r="T33" s="148"/>
      <c r="U33" s="149"/>
      <c r="V33" s="149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</row>
    <row r="34" spans="1:41" s="107" customFormat="1" ht="14.1" customHeight="1">
      <c r="A34" s="454" t="s">
        <v>380</v>
      </c>
      <c r="B34" s="455"/>
      <c r="C34" s="151">
        <f>F67</f>
        <v>0.20019889991996323</v>
      </c>
      <c r="D34" s="151">
        <f>G121</f>
        <v>0.20569464618050701</v>
      </c>
      <c r="E34" s="152">
        <f>G172</f>
        <v>0.20569464618050701</v>
      </c>
      <c r="F34" s="325">
        <f>H220</f>
        <v>9.0592061238781482E-2</v>
      </c>
      <c r="G34" s="151">
        <f>G270</f>
        <v>0.20448646956327182</v>
      </c>
      <c r="H34" s="153">
        <f>G319</f>
        <v>0.19437740794352287</v>
      </c>
      <c r="I34" s="154"/>
      <c r="J34" s="456"/>
      <c r="K34" s="457"/>
      <c r="L34" s="155"/>
      <c r="M34" s="155"/>
      <c r="N34" s="155"/>
      <c r="O34" s="155"/>
      <c r="P34" s="155"/>
      <c r="Q34" s="155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</row>
    <row r="35" spans="1:41" s="107" customFormat="1" ht="14.1" customHeight="1">
      <c r="A35" s="454" t="s">
        <v>109</v>
      </c>
      <c r="B35" s="455"/>
      <c r="C35" s="156">
        <f>F68</f>
        <v>5.5919999999999996</v>
      </c>
      <c r="D35" s="156">
        <f>G122</f>
        <v>5.5640000000000009</v>
      </c>
      <c r="E35" s="157">
        <f>G173</f>
        <v>5.5640000000000009</v>
      </c>
      <c r="F35" s="326">
        <f>H221</f>
        <v>6.371999999999999</v>
      </c>
      <c r="G35" s="156">
        <f>G271</f>
        <v>5.5630000000000006</v>
      </c>
      <c r="H35" s="158">
        <f>G320</f>
        <v>5.6379999999999999</v>
      </c>
      <c r="I35" s="159"/>
      <c r="J35" s="456"/>
      <c r="K35" s="457"/>
      <c r="L35" s="160"/>
      <c r="M35" s="160"/>
      <c r="N35" s="160"/>
      <c r="O35" s="160"/>
      <c r="P35" s="160"/>
      <c r="Q35" s="160"/>
      <c r="R35" s="148"/>
      <c r="S35" s="148"/>
      <c r="T35" s="148"/>
      <c r="U35" s="149"/>
      <c r="V35" s="149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</row>
    <row r="36" spans="1:41" s="107" customFormat="1" ht="14.1" customHeight="1">
      <c r="A36" s="454" t="s">
        <v>381</v>
      </c>
      <c r="B36" s="455"/>
      <c r="C36" s="156">
        <f>F69</f>
        <v>3.5669999999999997</v>
      </c>
      <c r="D36" s="156">
        <f>G123</f>
        <v>3.3550000000000004</v>
      </c>
      <c r="E36" s="157">
        <f>G174</f>
        <v>3.3550000000000004</v>
      </c>
      <c r="F36" s="326">
        <f>H222</f>
        <v>4.6909999999999998</v>
      </c>
      <c r="G36" s="156">
        <f>G272</f>
        <v>3.4470000000000001</v>
      </c>
      <c r="H36" s="158">
        <f>G321</f>
        <v>3.702</v>
      </c>
      <c r="I36" s="159"/>
      <c r="J36" s="456"/>
      <c r="K36" s="457"/>
      <c r="L36" s="160"/>
      <c r="M36" s="160"/>
      <c r="N36" s="160"/>
      <c r="O36" s="160"/>
      <c r="P36" s="160"/>
      <c r="Q36" s="160"/>
      <c r="R36" s="148"/>
      <c r="S36" s="148"/>
      <c r="T36" s="148"/>
      <c r="U36" s="149"/>
      <c r="V36" s="149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</row>
    <row r="37" spans="1:41" s="107" customFormat="1" ht="14.1" customHeight="1">
      <c r="A37" s="454" t="s">
        <v>382</v>
      </c>
      <c r="B37" s="455"/>
      <c r="C37" s="161">
        <f>F70</f>
        <v>5.981292679203043</v>
      </c>
      <c r="D37" s="161">
        <f>G124</f>
        <v>6.0331979587687377</v>
      </c>
      <c r="E37" s="162">
        <f>G175</f>
        <v>6.0331979587687377</v>
      </c>
      <c r="F37" s="327">
        <f>H223</f>
        <v>6.6045189883273281</v>
      </c>
      <c r="G37" s="161">
        <f>G273</f>
        <v>6.008072444740435</v>
      </c>
      <c r="H37" s="163">
        <f>G322</f>
        <v>5.9924779857992858</v>
      </c>
      <c r="I37" s="164"/>
      <c r="J37" s="456"/>
      <c r="K37" s="457"/>
      <c r="L37" s="165"/>
      <c r="M37" s="165"/>
      <c r="N37" s="165"/>
      <c r="O37" s="165"/>
      <c r="P37" s="165"/>
      <c r="Q37" s="165"/>
      <c r="R37" s="148"/>
      <c r="S37" s="148"/>
      <c r="T37" s="148"/>
      <c r="U37" s="149"/>
      <c r="V37" s="149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</row>
    <row r="38" spans="1:41" s="107" customFormat="1" ht="14.1" customHeight="1">
      <c r="A38" s="454" t="s">
        <v>383</v>
      </c>
      <c r="B38" s="455"/>
      <c r="C38" s="161">
        <f>F71</f>
        <v>2.5752620940083117</v>
      </c>
      <c r="D38" s="161">
        <f>G125</f>
        <v>2.5613602167026843</v>
      </c>
      <c r="E38" s="162">
        <f>G176</f>
        <v>2.5613602167026843</v>
      </c>
      <c r="F38" s="327">
        <f>H224</f>
        <v>3.0392879695729724</v>
      </c>
      <c r="G38" s="163">
        <f>G274</f>
        <v>2.5688074308082252</v>
      </c>
      <c r="H38" s="163">
        <f>G323</f>
        <v>2.6044958004885803</v>
      </c>
      <c r="I38" s="164"/>
      <c r="J38" s="456"/>
      <c r="K38" s="457"/>
      <c r="L38" s="165"/>
      <c r="M38" s="165"/>
      <c r="N38" s="165"/>
      <c r="O38" s="165"/>
      <c r="P38" s="165"/>
      <c r="Q38" s="165"/>
      <c r="R38" s="148"/>
      <c r="S38" s="148"/>
      <c r="T38" s="148"/>
      <c r="U38" s="149"/>
      <c r="V38" s="149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</row>
    <row r="39" spans="1:41" s="107" customFormat="1" ht="20.100000000000001" customHeight="1">
      <c r="A39" s="166"/>
      <c r="B39" s="167"/>
      <c r="C39" s="168"/>
      <c r="D39" s="168"/>
      <c r="E39" s="168"/>
      <c r="F39" s="169"/>
      <c r="G39" s="169"/>
      <c r="H39" s="169"/>
      <c r="I39" s="169"/>
      <c r="J39" s="170"/>
      <c r="K39" s="171"/>
      <c r="L39" s="172"/>
      <c r="M39" s="172"/>
      <c r="N39" s="172"/>
      <c r="O39" s="172"/>
      <c r="P39" s="172"/>
      <c r="Q39" s="172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</row>
    <row r="40" spans="1:41" s="107" customFormat="1" ht="20.100000000000001" customHeight="1">
      <c r="A40" s="166"/>
      <c r="B40" s="167"/>
      <c r="C40" s="168"/>
      <c r="D40" s="168"/>
      <c r="E40" s="168"/>
      <c r="F40" s="169"/>
      <c r="G40" s="169"/>
      <c r="H40" s="169"/>
      <c r="I40" s="169"/>
      <c r="J40" s="173"/>
      <c r="K40" s="150"/>
      <c r="L40" s="149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</row>
    <row r="41" spans="1:41" s="107" customFormat="1" ht="20.100000000000001" customHeight="1">
      <c r="A41" s="166"/>
      <c r="B41" s="167"/>
      <c r="C41" s="168"/>
      <c r="D41" s="168"/>
      <c r="E41" s="168"/>
      <c r="F41" s="169"/>
      <c r="G41" s="169"/>
      <c r="H41" s="169"/>
      <c r="I41" s="169"/>
      <c r="J41" s="173"/>
      <c r="K41" s="150"/>
      <c r="L41" s="149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</row>
    <row r="42" spans="1:41" s="107" customFormat="1" ht="20.100000000000001" customHeight="1">
      <c r="A42" s="166"/>
      <c r="B42" s="167"/>
      <c r="C42" s="168"/>
      <c r="D42" s="168"/>
      <c r="E42" s="168"/>
      <c r="F42" s="169"/>
      <c r="G42" s="169"/>
      <c r="H42" s="169"/>
      <c r="I42" s="169"/>
      <c r="J42" s="173"/>
      <c r="K42" s="150"/>
      <c r="L42" s="149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</row>
    <row r="43" spans="1:41" s="107" customFormat="1" ht="20.100000000000001" customHeight="1">
      <c r="A43" s="166"/>
      <c r="B43" s="167"/>
      <c r="C43" s="168"/>
      <c r="D43" s="168"/>
      <c r="E43" s="168"/>
      <c r="F43" s="169"/>
      <c r="G43" s="169"/>
      <c r="H43" s="169"/>
      <c r="I43" s="169"/>
      <c r="J43" s="173"/>
      <c r="K43" s="150"/>
      <c r="L43" s="149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</row>
    <row r="44" spans="1:41" s="107" customFormat="1" ht="20.100000000000001" customHeight="1">
      <c r="A44" s="166"/>
      <c r="B44" s="167"/>
      <c r="C44" s="168"/>
      <c r="D44" s="168"/>
      <c r="E44" s="168"/>
      <c r="F44" s="169"/>
      <c r="G44" s="169"/>
      <c r="H44" s="169"/>
      <c r="I44" s="169"/>
      <c r="J44" s="173"/>
      <c r="K44" s="150"/>
      <c r="L44" s="149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</row>
    <row r="45" spans="1:41" s="107" customFormat="1" ht="20.100000000000001" customHeight="1">
      <c r="A45" s="166"/>
      <c r="B45" s="167"/>
      <c r="C45" s="168"/>
      <c r="D45" s="168"/>
      <c r="E45" s="168"/>
      <c r="F45" s="169"/>
      <c r="G45" s="169"/>
      <c r="H45" s="169"/>
      <c r="I45" s="169"/>
      <c r="J45" s="173"/>
      <c r="K45" s="150"/>
      <c r="L45" s="149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</row>
    <row r="46" spans="1:41" s="107" customFormat="1" ht="20.100000000000001" customHeight="1">
      <c r="A46" s="166"/>
      <c r="B46" s="167"/>
      <c r="C46" s="168"/>
      <c r="D46" s="168"/>
      <c r="E46" s="168"/>
      <c r="F46" s="169"/>
      <c r="G46" s="169"/>
      <c r="H46" s="169"/>
      <c r="I46" s="169"/>
      <c r="J46" s="173"/>
      <c r="K46" s="150"/>
      <c r="L46" s="149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</row>
    <row r="47" spans="1:41" s="107" customFormat="1" ht="20.100000000000001" customHeight="1">
      <c r="A47" s="166"/>
      <c r="B47" s="167"/>
      <c r="C47" s="168"/>
      <c r="D47" s="168"/>
      <c r="E47" s="168"/>
      <c r="F47" s="169"/>
      <c r="G47" s="169"/>
      <c r="H47" s="169"/>
      <c r="I47" s="169"/>
      <c r="J47" s="173"/>
      <c r="K47" s="150"/>
      <c r="L47" s="149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</row>
    <row r="48" spans="1:41" s="107" customFormat="1" ht="20.100000000000001" customHeight="1">
      <c r="A48" s="166"/>
      <c r="B48" s="167"/>
      <c r="C48" s="168"/>
      <c r="D48" s="168"/>
      <c r="E48" s="168"/>
      <c r="F48" s="169"/>
      <c r="G48" s="169"/>
      <c r="H48" s="169"/>
      <c r="I48" s="169"/>
      <c r="J48" s="173"/>
      <c r="K48" s="150"/>
      <c r="L48" s="149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</row>
    <row r="49" spans="1:109" s="107" customFormat="1" ht="20.100000000000001" customHeight="1">
      <c r="A49" s="166"/>
      <c r="B49" s="167"/>
      <c r="C49" s="168"/>
      <c r="D49" s="168"/>
      <c r="E49" s="168"/>
      <c r="F49" s="169"/>
      <c r="G49" s="169"/>
      <c r="H49" s="169"/>
      <c r="I49" s="169"/>
      <c r="J49" s="173"/>
      <c r="K49" s="150"/>
      <c r="L49" s="149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</row>
    <row r="50" spans="1:109" s="107" customFormat="1" ht="20.100000000000001" customHeight="1">
      <c r="A50" s="166"/>
      <c r="B50" s="167"/>
      <c r="C50" s="168"/>
      <c r="D50" s="168"/>
      <c r="E50" s="168"/>
      <c r="F50" s="169"/>
      <c r="G50" s="169"/>
      <c r="H50" s="169"/>
      <c r="I50" s="169"/>
      <c r="J50" s="173"/>
      <c r="K50" s="150"/>
      <c r="L50" s="149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</row>
    <row r="51" spans="1:109" s="107" customFormat="1" ht="20.100000000000001" customHeight="1">
      <c r="A51" s="166"/>
      <c r="B51" s="167"/>
      <c r="C51" s="168"/>
      <c r="D51" s="168"/>
      <c r="E51" s="168"/>
      <c r="F51" s="169"/>
      <c r="G51" s="169"/>
      <c r="H51" s="169"/>
      <c r="I51" s="169"/>
      <c r="J51" s="173"/>
      <c r="K51" s="150"/>
      <c r="L51" s="149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</row>
    <row r="52" spans="1:109" s="107" customFormat="1" ht="20.100000000000001" customHeight="1">
      <c r="A52" s="166"/>
      <c r="B52" s="167"/>
      <c r="C52" s="168"/>
      <c r="D52" s="168"/>
      <c r="E52" s="168"/>
      <c r="F52" s="169"/>
      <c r="G52" s="169"/>
      <c r="H52" s="169"/>
      <c r="I52" s="169"/>
      <c r="J52" s="173"/>
      <c r="K52" s="150"/>
      <c r="L52" s="149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</row>
    <row r="53" spans="1:109" s="107" customFormat="1" ht="20.100000000000001" customHeight="1">
      <c r="A53" s="166"/>
      <c r="B53" s="167"/>
      <c r="C53" s="168"/>
      <c r="D53" s="168"/>
      <c r="E53" s="168"/>
      <c r="F53" s="169"/>
      <c r="G53" s="169"/>
      <c r="H53" s="169"/>
      <c r="I53" s="169"/>
      <c r="J53" s="173"/>
      <c r="K53" s="150"/>
      <c r="L53" s="149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</row>
    <row r="54" spans="1:109" s="107" customFormat="1" ht="20.100000000000001" customHeight="1">
      <c r="A54" s="166"/>
      <c r="B54" s="167"/>
      <c r="C54" s="168"/>
      <c r="D54" s="168"/>
      <c r="E54" s="168"/>
      <c r="F54" s="169"/>
      <c r="G54" s="169"/>
      <c r="H54" s="169"/>
      <c r="I54" s="169"/>
      <c r="J54" s="173"/>
      <c r="K54" s="150"/>
      <c r="L54" s="149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</row>
    <row r="55" spans="1:109" s="107" customFormat="1" ht="20.100000000000001" customHeight="1">
      <c r="A55" s="166"/>
      <c r="B55" s="167"/>
      <c r="C55" s="168"/>
      <c r="D55" s="168"/>
      <c r="E55" s="168"/>
      <c r="F55" s="169"/>
      <c r="G55" s="169"/>
      <c r="H55" s="169"/>
      <c r="I55" s="169"/>
      <c r="J55" s="173"/>
      <c r="K55" s="150"/>
      <c r="L55" s="149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</row>
    <row r="56" spans="1:109" s="107" customFormat="1" ht="20.100000000000001" customHeight="1">
      <c r="A56" s="166"/>
      <c r="B56" s="167"/>
      <c r="C56" s="168"/>
      <c r="D56" s="168"/>
      <c r="E56" s="168"/>
      <c r="F56" s="169"/>
      <c r="G56" s="169"/>
      <c r="H56" s="169"/>
      <c r="I56" s="169"/>
      <c r="J56" s="173"/>
      <c r="K56" s="150"/>
      <c r="L56" s="149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</row>
    <row r="57" spans="1:109" s="107" customFormat="1" ht="20.100000000000001" customHeight="1">
      <c r="A57" s="166"/>
      <c r="B57" s="167"/>
      <c r="C57" s="168"/>
      <c r="D57" s="168"/>
      <c r="E57" s="168"/>
      <c r="F57" s="169"/>
      <c r="G57" s="169"/>
      <c r="H57" s="169"/>
      <c r="I57" s="169"/>
      <c r="J57" s="173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</row>
    <row r="58" spans="1:109" s="107" customFormat="1" ht="20.100000000000001" customHeight="1">
      <c r="A58" s="166"/>
      <c r="B58" s="167"/>
      <c r="C58" s="168"/>
      <c r="D58" s="168"/>
      <c r="E58" s="168"/>
      <c r="F58" s="169"/>
      <c r="G58" s="169"/>
      <c r="H58" s="169"/>
      <c r="I58" s="169"/>
      <c r="J58" s="173"/>
      <c r="K58" s="150"/>
      <c r="L58" s="149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</row>
    <row r="59" spans="1:109" s="107" customFormat="1" ht="20.100000000000001" customHeight="1">
      <c r="A59" s="166"/>
      <c r="B59" s="167"/>
      <c r="C59" s="168"/>
      <c r="D59" s="168"/>
      <c r="E59" s="168"/>
      <c r="F59" s="169"/>
      <c r="G59" s="169"/>
      <c r="H59" s="169"/>
      <c r="I59" s="169"/>
      <c r="J59" s="173"/>
      <c r="K59" s="150"/>
      <c r="L59" s="149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</row>
    <row r="60" spans="1:109" s="98" customFormat="1" ht="15" customHeight="1">
      <c r="A60" s="174" t="s">
        <v>384</v>
      </c>
      <c r="B60" s="175"/>
      <c r="C60" s="94"/>
      <c r="D60" s="94"/>
      <c r="E60" s="94"/>
      <c r="F60" s="94"/>
      <c r="G60" s="94"/>
      <c r="H60" s="94"/>
      <c r="I60" s="176"/>
      <c r="J60" s="94"/>
      <c r="K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</row>
    <row r="61" spans="1:109" s="98" customFormat="1" ht="15" customHeight="1">
      <c r="A61" s="177" t="s">
        <v>102</v>
      </c>
      <c r="B61" s="178" t="s">
        <v>385</v>
      </c>
      <c r="C61" s="179" t="s">
        <v>129</v>
      </c>
      <c r="D61" s="180"/>
      <c r="E61" s="180"/>
      <c r="F61" s="181"/>
      <c r="G61" s="182"/>
      <c r="H61" s="182" t="s">
        <v>116</v>
      </c>
      <c r="I61" s="183">
        <f>RSQ(I62:I84,B62:B84)</f>
        <v>0.20019889991996323</v>
      </c>
      <c r="J61" s="184" t="s">
        <v>130</v>
      </c>
      <c r="K61" s="185" t="s">
        <v>131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</row>
    <row r="62" spans="1:109" s="98" customFormat="1" ht="15" customHeight="1">
      <c r="A62" s="186">
        <f t="shared" ref="A62:B67" si="15">A4</f>
        <v>2008</v>
      </c>
      <c r="B62" s="187">
        <f t="shared" si="15"/>
        <v>444</v>
      </c>
      <c r="C62" s="188">
        <f>A62-$E$1+1</f>
        <v>1</v>
      </c>
      <c r="D62" s="189" t="s">
        <v>119</v>
      </c>
      <c r="E62" s="190"/>
      <c r="F62" s="190"/>
      <c r="G62" s="191"/>
      <c r="H62" s="192"/>
      <c r="I62" s="193">
        <f t="shared" ref="I62:I67" si="16">ROUND($E$64*C62+$E$65,$G$1)</f>
        <v>399</v>
      </c>
      <c r="J62" s="194">
        <f t="shared" ref="J62:J67" si="17">ABS(B62-I62)/B62*100</f>
        <v>10.135135135135135</v>
      </c>
      <c r="K62" s="193">
        <f t="shared" ref="K62:K67" si="18">(B62-I62)^2/1000</f>
        <v>2.0249999999999999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</row>
    <row r="63" spans="1:109" s="98" customFormat="1" ht="15" customHeight="1">
      <c r="A63" s="186">
        <f t="shared" si="15"/>
        <v>2009</v>
      </c>
      <c r="B63" s="187">
        <f t="shared" si="15"/>
        <v>354</v>
      </c>
      <c r="C63" s="188">
        <f t="shared" ref="C63:C103" si="19">A63-$E$1+1</f>
        <v>2</v>
      </c>
      <c r="D63" s="94"/>
      <c r="E63" s="195"/>
      <c r="F63" s="94"/>
      <c r="G63" s="191"/>
      <c r="H63" s="192"/>
      <c r="I63" s="196">
        <f t="shared" si="16"/>
        <v>408</v>
      </c>
      <c r="J63" s="197">
        <f t="shared" si="17"/>
        <v>15.254237288135593</v>
      </c>
      <c r="K63" s="196">
        <f t="shared" si="18"/>
        <v>2.9159999999999999</v>
      </c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</row>
    <row r="64" spans="1:109" s="98" customFormat="1" ht="15" customHeight="1">
      <c r="A64" s="186">
        <f t="shared" si="15"/>
        <v>2010</v>
      </c>
      <c r="B64" s="187">
        <f t="shared" si="15"/>
        <v>424</v>
      </c>
      <c r="C64" s="188">
        <f t="shared" si="19"/>
        <v>3</v>
      </c>
      <c r="D64" s="189" t="s">
        <v>120</v>
      </c>
      <c r="E64" s="198">
        <f>INDEX(LINEST(B62:B67,C62:C67),1)</f>
        <v>8.9428571428571395</v>
      </c>
      <c r="F64" s="94"/>
      <c r="G64" s="199"/>
      <c r="H64" s="192"/>
      <c r="I64" s="196">
        <f t="shared" si="16"/>
        <v>417</v>
      </c>
      <c r="J64" s="197">
        <f t="shared" si="17"/>
        <v>1.6509433962264151</v>
      </c>
      <c r="K64" s="196">
        <f t="shared" si="18"/>
        <v>4.9000000000000002E-2</v>
      </c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</row>
    <row r="65" spans="1:109" s="98" customFormat="1" ht="15" customHeight="1">
      <c r="A65" s="186">
        <f t="shared" si="15"/>
        <v>2011</v>
      </c>
      <c r="B65" s="187">
        <f t="shared" si="15"/>
        <v>407</v>
      </c>
      <c r="C65" s="188">
        <f t="shared" si="19"/>
        <v>4</v>
      </c>
      <c r="D65" s="189" t="s">
        <v>121</v>
      </c>
      <c r="E65" s="198">
        <f>INDEX(LINEST(B62:B67,C62:C67),2)</f>
        <v>389.86666666666667</v>
      </c>
      <c r="F65" s="94"/>
      <c r="G65" s="199"/>
      <c r="H65" s="192"/>
      <c r="I65" s="196">
        <f t="shared" si="16"/>
        <v>426</v>
      </c>
      <c r="J65" s="197">
        <f t="shared" si="17"/>
        <v>4.6683046683046676</v>
      </c>
      <c r="K65" s="196">
        <f t="shared" si="18"/>
        <v>0.36099999999999999</v>
      </c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</row>
    <row r="66" spans="1:109" s="98" customFormat="1" ht="15" customHeight="1">
      <c r="A66" s="186">
        <f t="shared" si="15"/>
        <v>2012</v>
      </c>
      <c r="B66" s="187">
        <f t="shared" si="15"/>
        <v>439</v>
      </c>
      <c r="C66" s="188">
        <f t="shared" si="19"/>
        <v>5</v>
      </c>
      <c r="D66" s="94"/>
      <c r="E66" s="94"/>
      <c r="F66" s="94"/>
      <c r="G66" s="199"/>
      <c r="H66" s="192"/>
      <c r="I66" s="196">
        <f t="shared" si="16"/>
        <v>435</v>
      </c>
      <c r="J66" s="197">
        <f t="shared" si="17"/>
        <v>0.91116173120728927</v>
      </c>
      <c r="K66" s="196">
        <f t="shared" si="18"/>
        <v>1.6E-2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</row>
    <row r="67" spans="1:109" s="98" customFormat="1" ht="15" customHeight="1">
      <c r="A67" s="186">
        <f t="shared" si="15"/>
        <v>2013</v>
      </c>
      <c r="B67" s="187">
        <f t="shared" si="15"/>
        <v>459</v>
      </c>
      <c r="C67" s="188">
        <f t="shared" si="19"/>
        <v>6</v>
      </c>
      <c r="D67" s="454" t="s">
        <v>108</v>
      </c>
      <c r="E67" s="458"/>
      <c r="F67" s="200">
        <f>I61</f>
        <v>0.20019889991996323</v>
      </c>
      <c r="G67" s="199"/>
      <c r="H67" s="192"/>
      <c r="I67" s="196">
        <f t="shared" si="16"/>
        <v>444</v>
      </c>
      <c r="J67" s="197">
        <f t="shared" si="17"/>
        <v>3.2679738562091507</v>
      </c>
      <c r="K67" s="196">
        <f t="shared" si="18"/>
        <v>0.22500000000000001</v>
      </c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</row>
    <row r="68" spans="1:109" s="98" customFormat="1" ht="15" customHeight="1">
      <c r="A68" s="186"/>
      <c r="B68" s="187"/>
      <c r="C68" s="188"/>
      <c r="D68" s="454" t="s">
        <v>109</v>
      </c>
      <c r="E68" s="458"/>
      <c r="F68" s="201">
        <f>SUM(K62:K84)</f>
        <v>5.5919999999999996</v>
      </c>
      <c r="G68" s="199"/>
      <c r="H68" s="192"/>
      <c r="I68" s="196"/>
      <c r="J68" s="197"/>
      <c r="K68" s="196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</row>
    <row r="69" spans="1:109" s="98" customFormat="1" ht="15" customHeight="1">
      <c r="A69" s="186"/>
      <c r="B69" s="187"/>
      <c r="C69" s="188"/>
      <c r="D69" s="454" t="s">
        <v>174</v>
      </c>
      <c r="E69" s="458"/>
      <c r="F69" s="201">
        <f>SUM(K63:K72)</f>
        <v>3.5669999999999997</v>
      </c>
      <c r="G69" s="199"/>
      <c r="H69" s="192"/>
      <c r="I69" s="196"/>
      <c r="J69" s="197"/>
      <c r="K69" s="196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</row>
    <row r="70" spans="1:109" s="98" customFormat="1" ht="15" customHeight="1">
      <c r="A70" s="186"/>
      <c r="B70" s="187"/>
      <c r="C70" s="188"/>
      <c r="D70" s="454" t="s">
        <v>111</v>
      </c>
      <c r="E70" s="458"/>
      <c r="F70" s="202">
        <f>SUM(J62:J72)/C67</f>
        <v>5.981292679203043</v>
      </c>
      <c r="G70" s="189"/>
      <c r="H70" s="195"/>
      <c r="I70" s="196"/>
      <c r="J70" s="197"/>
      <c r="K70" s="196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</row>
    <row r="71" spans="1:109" s="98" customFormat="1" ht="15" customHeight="1">
      <c r="A71" s="186"/>
      <c r="B71" s="187"/>
      <c r="C71" s="188"/>
      <c r="D71" s="454" t="s">
        <v>112</v>
      </c>
      <c r="E71" s="458"/>
      <c r="F71" s="202">
        <f>SUM(J63:J72)/10</f>
        <v>2.5752620940083117</v>
      </c>
      <c r="G71" s="189"/>
      <c r="H71" s="195"/>
      <c r="I71" s="196"/>
      <c r="J71" s="197"/>
      <c r="K71" s="196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</row>
    <row r="72" spans="1:109" s="98" customFormat="1" ht="15" customHeight="1">
      <c r="A72" s="186"/>
      <c r="B72" s="187"/>
      <c r="C72" s="188"/>
      <c r="D72" s="94"/>
      <c r="E72" s="94"/>
      <c r="F72" s="94"/>
      <c r="G72" s="189"/>
      <c r="H72" s="195"/>
      <c r="I72" s="196"/>
      <c r="J72" s="197"/>
      <c r="K72" s="196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</row>
    <row r="73" spans="1:109" s="98" customFormat="1" ht="15" customHeight="1">
      <c r="A73" s="186"/>
      <c r="B73" s="187"/>
      <c r="C73" s="188"/>
      <c r="D73" s="94"/>
      <c r="E73" s="94"/>
      <c r="F73" s="195"/>
      <c r="G73" s="189"/>
      <c r="H73" s="195"/>
      <c r="I73" s="196"/>
      <c r="J73" s="197"/>
      <c r="K73" s="196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</row>
    <row r="74" spans="1:109" s="98" customFormat="1" ht="15" customHeight="1">
      <c r="A74" s="186"/>
      <c r="B74" s="187"/>
      <c r="C74" s="188"/>
      <c r="D74" s="94"/>
      <c r="E74" s="94"/>
      <c r="F74" s="195"/>
      <c r="G74" s="189"/>
      <c r="H74" s="195"/>
      <c r="I74" s="196"/>
      <c r="J74" s="197"/>
      <c r="K74" s="196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</row>
    <row r="75" spans="1:109" s="98" customFormat="1" ht="15" customHeight="1">
      <c r="A75" s="186"/>
      <c r="B75" s="187"/>
      <c r="C75" s="188"/>
      <c r="D75" s="94"/>
      <c r="E75" s="94"/>
      <c r="F75" s="195"/>
      <c r="G75" s="189"/>
      <c r="H75" s="195"/>
      <c r="I75" s="196"/>
      <c r="J75" s="197"/>
      <c r="K75" s="196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</row>
    <row r="76" spans="1:109" ht="15" customHeight="1">
      <c r="A76" s="186"/>
      <c r="B76" s="187"/>
      <c r="C76" s="188"/>
      <c r="F76" s="195"/>
      <c r="G76" s="189"/>
      <c r="H76" s="195"/>
      <c r="I76" s="196"/>
      <c r="J76" s="197"/>
      <c r="K76" s="196"/>
    </row>
    <row r="77" spans="1:109" ht="15" customHeight="1">
      <c r="A77" s="186"/>
      <c r="B77" s="187"/>
      <c r="C77" s="188"/>
      <c r="D77" s="189"/>
      <c r="E77" s="189"/>
      <c r="F77" s="195"/>
      <c r="G77" s="189"/>
      <c r="H77" s="195"/>
      <c r="I77" s="196"/>
      <c r="J77" s="197"/>
      <c r="K77" s="196"/>
    </row>
    <row r="78" spans="1:109" ht="15" customHeight="1">
      <c r="A78" s="186"/>
      <c r="B78" s="187"/>
      <c r="C78" s="188"/>
      <c r="D78" s="189"/>
      <c r="E78" s="189"/>
      <c r="F78" s="195"/>
      <c r="G78" s="189"/>
      <c r="H78" s="195"/>
      <c r="I78" s="196"/>
      <c r="J78" s="197"/>
      <c r="K78" s="196"/>
    </row>
    <row r="79" spans="1:109" s="195" customFormat="1" ht="15" customHeight="1">
      <c r="A79" s="186"/>
      <c r="B79" s="187"/>
      <c r="C79" s="188"/>
      <c r="G79" s="189"/>
      <c r="H79" s="189"/>
      <c r="I79" s="196"/>
      <c r="J79" s="197"/>
      <c r="K79" s="196"/>
      <c r="L79" s="203"/>
    </row>
    <row r="80" spans="1:109" s="195" customFormat="1" ht="15" customHeight="1">
      <c r="A80" s="186"/>
      <c r="B80" s="187"/>
      <c r="C80" s="188"/>
      <c r="G80" s="189"/>
      <c r="H80" s="189"/>
      <c r="I80" s="196"/>
      <c r="J80" s="197"/>
      <c r="K80" s="196"/>
      <c r="L80" s="203"/>
    </row>
    <row r="81" spans="1:109" s="195" customFormat="1" ht="15" customHeight="1">
      <c r="A81" s="186"/>
      <c r="B81" s="187"/>
      <c r="C81" s="188"/>
      <c r="G81" s="189"/>
      <c r="H81" s="189"/>
      <c r="I81" s="196"/>
      <c r="J81" s="197"/>
      <c r="K81" s="196"/>
      <c r="L81" s="203"/>
    </row>
    <row r="82" spans="1:109" ht="15" customHeight="1">
      <c r="A82" s="186"/>
      <c r="B82" s="187"/>
      <c r="C82" s="188"/>
      <c r="D82" s="195"/>
      <c r="E82" s="195"/>
      <c r="F82" s="195"/>
      <c r="G82" s="189"/>
      <c r="H82" s="195"/>
      <c r="I82" s="196"/>
      <c r="J82" s="197"/>
      <c r="K82" s="196"/>
    </row>
    <row r="83" spans="1:109" s="195" customFormat="1" ht="15" customHeight="1">
      <c r="A83" s="186"/>
      <c r="B83" s="187"/>
      <c r="C83" s="188"/>
      <c r="G83" s="189"/>
      <c r="I83" s="196"/>
      <c r="J83" s="197"/>
      <c r="K83" s="196"/>
      <c r="L83" s="203"/>
    </row>
    <row r="84" spans="1:109" s="195" customFormat="1" ht="15" customHeight="1" thickBot="1">
      <c r="A84" s="204"/>
      <c r="B84" s="205"/>
      <c r="C84" s="206"/>
      <c r="D84" s="207"/>
      <c r="E84" s="207"/>
      <c r="F84" s="207"/>
      <c r="G84" s="207"/>
      <c r="H84" s="207"/>
      <c r="I84" s="208"/>
      <c r="J84" s="209"/>
      <c r="K84" s="208"/>
      <c r="L84" s="203"/>
    </row>
    <row r="85" spans="1:109" s="195" customFormat="1" ht="15" customHeight="1" thickTop="1">
      <c r="A85" s="186">
        <f>A67+1</f>
        <v>2014</v>
      </c>
      <c r="B85" s="187">
        <f t="shared" ref="B85:B107" si="20">ROUND(E$64*C85+E$65,$G$1)</f>
        <v>452</v>
      </c>
      <c r="C85" s="188">
        <f t="shared" si="19"/>
        <v>7</v>
      </c>
      <c r="D85" s="210"/>
      <c r="E85" s="210"/>
      <c r="I85" s="196">
        <f t="shared" ref="I85:I107" si="21">ROUND($E$64*C85+$E$65,$G$1)</f>
        <v>452</v>
      </c>
      <c r="J85" s="211"/>
      <c r="K85" s="211"/>
      <c r="L85" s="203"/>
    </row>
    <row r="86" spans="1:109" ht="15" customHeight="1">
      <c r="A86" s="186">
        <f t="shared" ref="A86:A107" si="22">A85+1</f>
        <v>2015</v>
      </c>
      <c r="B86" s="187">
        <f t="shared" si="20"/>
        <v>461</v>
      </c>
      <c r="C86" s="188">
        <f t="shared" si="19"/>
        <v>8</v>
      </c>
      <c r="D86" s="210"/>
      <c r="E86" s="210"/>
      <c r="F86" s="195"/>
      <c r="G86" s="195"/>
      <c r="H86" s="195"/>
      <c r="I86" s="196">
        <f t="shared" si="21"/>
        <v>461</v>
      </c>
      <c r="J86" s="211"/>
      <c r="K86" s="211"/>
    </row>
    <row r="87" spans="1:109" ht="15" customHeight="1">
      <c r="A87" s="186">
        <f t="shared" si="22"/>
        <v>2016</v>
      </c>
      <c r="B87" s="187">
        <f t="shared" si="20"/>
        <v>470</v>
      </c>
      <c r="C87" s="188">
        <f t="shared" si="19"/>
        <v>9</v>
      </c>
      <c r="D87" s="210"/>
      <c r="E87" s="210"/>
      <c r="F87" s="195"/>
      <c r="G87" s="195"/>
      <c r="H87" s="195"/>
      <c r="I87" s="196">
        <f t="shared" si="21"/>
        <v>470</v>
      </c>
      <c r="J87" s="211"/>
      <c r="K87" s="211"/>
    </row>
    <row r="88" spans="1:109" ht="15" customHeight="1">
      <c r="A88" s="186">
        <f t="shared" si="22"/>
        <v>2017</v>
      </c>
      <c r="B88" s="187">
        <f t="shared" si="20"/>
        <v>479</v>
      </c>
      <c r="C88" s="188">
        <f t="shared" si="19"/>
        <v>10</v>
      </c>
      <c r="D88" s="210"/>
      <c r="E88" s="210"/>
      <c r="F88" s="195"/>
      <c r="G88" s="195"/>
      <c r="H88" s="195"/>
      <c r="I88" s="196">
        <f t="shared" si="21"/>
        <v>479</v>
      </c>
      <c r="J88" s="211"/>
      <c r="K88" s="211"/>
    </row>
    <row r="89" spans="1:109" ht="15" customHeight="1">
      <c r="A89" s="186">
        <f t="shared" si="22"/>
        <v>2018</v>
      </c>
      <c r="B89" s="187">
        <f t="shared" si="20"/>
        <v>488</v>
      </c>
      <c r="C89" s="188">
        <f t="shared" si="19"/>
        <v>11</v>
      </c>
      <c r="D89" s="210"/>
      <c r="E89" s="210"/>
      <c r="F89" s="195"/>
      <c r="G89" s="195"/>
      <c r="H89" s="195"/>
      <c r="I89" s="196">
        <f t="shared" si="21"/>
        <v>488</v>
      </c>
      <c r="J89" s="211"/>
      <c r="K89" s="211"/>
    </row>
    <row r="90" spans="1:109" ht="15" customHeight="1">
      <c r="A90" s="186">
        <f t="shared" si="22"/>
        <v>2019</v>
      </c>
      <c r="B90" s="187">
        <f t="shared" si="20"/>
        <v>497</v>
      </c>
      <c r="C90" s="188">
        <f t="shared" si="19"/>
        <v>12</v>
      </c>
      <c r="D90" s="210"/>
      <c r="E90" s="210"/>
      <c r="F90" s="195"/>
      <c r="G90" s="195"/>
      <c r="H90" s="195"/>
      <c r="I90" s="196">
        <f t="shared" si="21"/>
        <v>497</v>
      </c>
      <c r="J90" s="211"/>
      <c r="K90" s="211"/>
    </row>
    <row r="91" spans="1:109" ht="15" customHeight="1">
      <c r="A91" s="186">
        <f t="shared" si="22"/>
        <v>2020</v>
      </c>
      <c r="B91" s="187">
        <f t="shared" si="20"/>
        <v>506</v>
      </c>
      <c r="C91" s="188">
        <f t="shared" si="19"/>
        <v>13</v>
      </c>
      <c r="D91" s="210"/>
      <c r="E91" s="210"/>
      <c r="F91" s="195"/>
      <c r="G91" s="195"/>
      <c r="H91" s="195"/>
      <c r="I91" s="196">
        <f t="shared" si="21"/>
        <v>506</v>
      </c>
      <c r="J91" s="211"/>
      <c r="K91" s="211"/>
    </row>
    <row r="92" spans="1:109" ht="15" customHeight="1">
      <c r="A92" s="186">
        <f t="shared" si="22"/>
        <v>2021</v>
      </c>
      <c r="B92" s="187">
        <f t="shared" si="20"/>
        <v>515</v>
      </c>
      <c r="C92" s="188">
        <f t="shared" si="19"/>
        <v>14</v>
      </c>
      <c r="D92" s="210"/>
      <c r="E92" s="210"/>
      <c r="F92" s="195"/>
      <c r="G92" s="195"/>
      <c r="H92" s="195"/>
      <c r="I92" s="196">
        <f t="shared" si="21"/>
        <v>515</v>
      </c>
      <c r="J92" s="211"/>
      <c r="K92" s="211"/>
    </row>
    <row r="93" spans="1:109" ht="15" customHeight="1">
      <c r="A93" s="186">
        <f t="shared" si="22"/>
        <v>2022</v>
      </c>
      <c r="B93" s="187">
        <f t="shared" si="20"/>
        <v>524</v>
      </c>
      <c r="C93" s="188">
        <f t="shared" si="19"/>
        <v>15</v>
      </c>
      <c r="D93" s="210"/>
      <c r="E93" s="210"/>
      <c r="F93" s="195"/>
      <c r="G93" s="195"/>
      <c r="H93" s="195"/>
      <c r="I93" s="196">
        <f t="shared" si="21"/>
        <v>524</v>
      </c>
      <c r="J93" s="211"/>
      <c r="K93" s="211"/>
    </row>
    <row r="94" spans="1:109" ht="15" customHeight="1">
      <c r="A94" s="186">
        <f t="shared" si="22"/>
        <v>2023</v>
      </c>
      <c r="B94" s="187">
        <f t="shared" si="20"/>
        <v>533</v>
      </c>
      <c r="C94" s="188">
        <f t="shared" si="19"/>
        <v>16</v>
      </c>
      <c r="D94" s="210"/>
      <c r="E94" s="210"/>
      <c r="F94" s="195"/>
      <c r="G94" s="195"/>
      <c r="H94" s="195"/>
      <c r="I94" s="196">
        <f t="shared" si="21"/>
        <v>533</v>
      </c>
      <c r="J94" s="211"/>
      <c r="K94" s="211"/>
    </row>
    <row r="95" spans="1:109" ht="15" customHeight="1">
      <c r="A95" s="186">
        <f t="shared" si="22"/>
        <v>2024</v>
      </c>
      <c r="B95" s="187">
        <f t="shared" si="20"/>
        <v>542</v>
      </c>
      <c r="C95" s="188">
        <f t="shared" si="19"/>
        <v>17</v>
      </c>
      <c r="D95" s="210"/>
      <c r="E95" s="210"/>
      <c r="F95" s="195"/>
      <c r="G95" s="195"/>
      <c r="H95" s="195"/>
      <c r="I95" s="196">
        <f t="shared" si="21"/>
        <v>542</v>
      </c>
      <c r="J95" s="211"/>
      <c r="K95" s="211"/>
    </row>
    <row r="96" spans="1:109" s="98" customFormat="1" ht="15" customHeight="1">
      <c r="A96" s="186">
        <f t="shared" si="22"/>
        <v>2025</v>
      </c>
      <c r="B96" s="187">
        <f t="shared" si="20"/>
        <v>551</v>
      </c>
      <c r="C96" s="188">
        <f t="shared" si="19"/>
        <v>18</v>
      </c>
      <c r="D96" s="210"/>
      <c r="E96" s="210"/>
      <c r="F96" s="195"/>
      <c r="G96" s="195"/>
      <c r="H96" s="195"/>
      <c r="I96" s="196">
        <f t="shared" si="21"/>
        <v>551</v>
      </c>
      <c r="J96" s="211"/>
      <c r="K96" s="211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</row>
    <row r="97" spans="1:109" s="98" customFormat="1" ht="15" customHeight="1">
      <c r="A97" s="186">
        <f t="shared" si="22"/>
        <v>2026</v>
      </c>
      <c r="B97" s="187">
        <f t="shared" si="20"/>
        <v>560</v>
      </c>
      <c r="C97" s="188">
        <f t="shared" si="19"/>
        <v>19</v>
      </c>
      <c r="D97" s="210"/>
      <c r="E97" s="210"/>
      <c r="F97" s="195"/>
      <c r="G97" s="195"/>
      <c r="H97" s="195"/>
      <c r="I97" s="196">
        <f t="shared" si="21"/>
        <v>560</v>
      </c>
      <c r="J97" s="211"/>
      <c r="K97" s="211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</row>
    <row r="98" spans="1:109" s="98" customFormat="1" ht="15" customHeight="1">
      <c r="A98" s="186">
        <f t="shared" si="22"/>
        <v>2027</v>
      </c>
      <c r="B98" s="187">
        <f t="shared" si="20"/>
        <v>569</v>
      </c>
      <c r="C98" s="188">
        <f t="shared" si="19"/>
        <v>20</v>
      </c>
      <c r="D98" s="210"/>
      <c r="E98" s="210"/>
      <c r="F98" s="195"/>
      <c r="G98" s="195"/>
      <c r="H98" s="195"/>
      <c r="I98" s="196">
        <f t="shared" si="21"/>
        <v>569</v>
      </c>
      <c r="J98" s="211"/>
      <c r="K98" s="211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4"/>
    </row>
    <row r="99" spans="1:109" s="98" customFormat="1" ht="15" customHeight="1">
      <c r="A99" s="186">
        <f t="shared" si="22"/>
        <v>2028</v>
      </c>
      <c r="B99" s="187">
        <f t="shared" si="20"/>
        <v>578</v>
      </c>
      <c r="C99" s="188">
        <f t="shared" si="19"/>
        <v>21</v>
      </c>
      <c r="D99" s="210"/>
      <c r="E99" s="210"/>
      <c r="F99" s="195"/>
      <c r="G99" s="195"/>
      <c r="H99" s="195"/>
      <c r="I99" s="196">
        <f t="shared" si="21"/>
        <v>578</v>
      </c>
      <c r="J99" s="211"/>
      <c r="K99" s="211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</row>
    <row r="100" spans="1:109" s="98" customFormat="1" ht="15" customHeight="1">
      <c r="A100" s="186">
        <f t="shared" si="22"/>
        <v>2029</v>
      </c>
      <c r="B100" s="187">
        <f t="shared" si="20"/>
        <v>587</v>
      </c>
      <c r="C100" s="188">
        <f t="shared" si="19"/>
        <v>22</v>
      </c>
      <c r="D100" s="210"/>
      <c r="E100" s="210"/>
      <c r="F100" s="195"/>
      <c r="G100" s="195"/>
      <c r="H100" s="195"/>
      <c r="I100" s="196">
        <f t="shared" si="21"/>
        <v>587</v>
      </c>
      <c r="J100" s="211"/>
      <c r="K100" s="211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</row>
    <row r="101" spans="1:109" s="98" customFormat="1" ht="15" customHeight="1">
      <c r="A101" s="186">
        <f t="shared" si="22"/>
        <v>2030</v>
      </c>
      <c r="B101" s="187">
        <f t="shared" si="20"/>
        <v>596</v>
      </c>
      <c r="C101" s="188">
        <f t="shared" si="19"/>
        <v>23</v>
      </c>
      <c r="D101" s="210"/>
      <c r="E101" s="210"/>
      <c r="F101" s="195"/>
      <c r="G101" s="195"/>
      <c r="H101" s="195"/>
      <c r="I101" s="196">
        <f t="shared" si="21"/>
        <v>596</v>
      </c>
      <c r="J101" s="211"/>
      <c r="K101" s="211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</row>
    <row r="102" spans="1:109" s="98" customFormat="1" ht="15" customHeight="1">
      <c r="A102" s="186">
        <f t="shared" si="22"/>
        <v>2031</v>
      </c>
      <c r="B102" s="212">
        <f t="shared" si="20"/>
        <v>604</v>
      </c>
      <c r="C102" s="188">
        <f t="shared" si="19"/>
        <v>24</v>
      </c>
      <c r="D102" s="213"/>
      <c r="E102" s="210"/>
      <c r="F102" s="195"/>
      <c r="G102" s="195"/>
      <c r="H102" s="214"/>
      <c r="I102" s="196">
        <f t="shared" si="21"/>
        <v>604</v>
      </c>
      <c r="J102" s="211"/>
      <c r="K102" s="211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</row>
    <row r="103" spans="1:109" s="98" customFormat="1" ht="15" customHeight="1">
      <c r="A103" s="186">
        <f t="shared" si="22"/>
        <v>2032</v>
      </c>
      <c r="B103" s="212">
        <f t="shared" si="20"/>
        <v>613</v>
      </c>
      <c r="C103" s="188">
        <f t="shared" si="19"/>
        <v>25</v>
      </c>
      <c r="D103" s="213"/>
      <c r="E103" s="210"/>
      <c r="F103" s="195"/>
      <c r="G103" s="195"/>
      <c r="H103" s="214"/>
      <c r="I103" s="196">
        <f t="shared" si="21"/>
        <v>613</v>
      </c>
      <c r="J103" s="211"/>
      <c r="K103" s="211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</row>
    <row r="104" spans="1:109" s="98" customFormat="1" ht="15" customHeight="1">
      <c r="A104" s="186">
        <f t="shared" si="22"/>
        <v>2033</v>
      </c>
      <c r="B104" s="212">
        <f t="shared" si="20"/>
        <v>622</v>
      </c>
      <c r="C104" s="188">
        <f>A104-$E$1+1</f>
        <v>26</v>
      </c>
      <c r="D104" s="213"/>
      <c r="E104" s="210"/>
      <c r="F104" s="195"/>
      <c r="G104" s="195"/>
      <c r="H104" s="214"/>
      <c r="I104" s="196">
        <f t="shared" si="21"/>
        <v>622</v>
      </c>
      <c r="J104" s="215"/>
      <c r="K104" s="211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</row>
    <row r="105" spans="1:109" s="98" customFormat="1" ht="15" customHeight="1">
      <c r="A105" s="186">
        <f t="shared" si="22"/>
        <v>2034</v>
      </c>
      <c r="B105" s="212">
        <f t="shared" si="20"/>
        <v>631</v>
      </c>
      <c r="C105" s="188">
        <f>A105-$E$1+1</f>
        <v>27</v>
      </c>
      <c r="D105" s="213"/>
      <c r="E105" s="210"/>
      <c r="F105" s="195"/>
      <c r="G105" s="195"/>
      <c r="H105" s="214"/>
      <c r="I105" s="196">
        <f t="shared" si="21"/>
        <v>631</v>
      </c>
      <c r="J105" s="215"/>
      <c r="K105" s="211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</row>
    <row r="106" spans="1:109" s="98" customFormat="1" ht="15" customHeight="1">
      <c r="A106" s="186">
        <f t="shared" si="22"/>
        <v>2035</v>
      </c>
      <c r="B106" s="212">
        <f t="shared" si="20"/>
        <v>640</v>
      </c>
      <c r="C106" s="188">
        <f>A106-$E$1+1</f>
        <v>28</v>
      </c>
      <c r="D106" s="213"/>
      <c r="E106" s="210"/>
      <c r="F106" s="195"/>
      <c r="G106" s="195"/>
      <c r="H106" s="214"/>
      <c r="I106" s="196">
        <f t="shared" si="21"/>
        <v>640</v>
      </c>
      <c r="J106" s="215"/>
      <c r="K106" s="211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</row>
    <row r="107" spans="1:109" s="98" customFormat="1" ht="15" customHeight="1">
      <c r="A107" s="216">
        <f t="shared" si="22"/>
        <v>2036</v>
      </c>
      <c r="B107" s="217">
        <f t="shared" si="20"/>
        <v>649</v>
      </c>
      <c r="C107" s="218">
        <f>A107-$E$1+1</f>
        <v>29</v>
      </c>
      <c r="D107" s="219"/>
      <c r="E107" s="220"/>
      <c r="F107" s="176"/>
      <c r="G107" s="176"/>
      <c r="H107" s="221"/>
      <c r="I107" s="222">
        <f t="shared" si="21"/>
        <v>649</v>
      </c>
      <c r="J107" s="223"/>
      <c r="K107" s="22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</row>
    <row r="108" spans="1:109" s="98" customFormat="1" ht="15" customHeight="1">
      <c r="A108" s="225"/>
      <c r="B108" s="226"/>
      <c r="C108" s="189"/>
      <c r="D108" s="210"/>
      <c r="E108" s="210"/>
      <c r="F108" s="195"/>
      <c r="G108" s="195"/>
      <c r="H108" s="195"/>
      <c r="I108" s="227"/>
      <c r="J108" s="227"/>
      <c r="K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</row>
    <row r="109" spans="1:109" s="98" customFormat="1" ht="15" customHeight="1">
      <c r="A109" s="174" t="s">
        <v>126</v>
      </c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</row>
    <row r="110" spans="1:109" s="98" customFormat="1" ht="15" customHeight="1">
      <c r="A110" s="177" t="s">
        <v>102</v>
      </c>
      <c r="B110" s="178" t="s">
        <v>127</v>
      </c>
      <c r="C110" s="179" t="s">
        <v>128</v>
      </c>
      <c r="D110" s="179" t="s">
        <v>129</v>
      </c>
      <c r="E110" s="228"/>
      <c r="F110" s="180"/>
      <c r="G110" s="181"/>
      <c r="H110" s="182" t="s">
        <v>116</v>
      </c>
      <c r="I110" s="183">
        <f>RSQ(I111:I133,B111:B133)</f>
        <v>0.20569464618050701</v>
      </c>
      <c r="J110" s="184" t="s">
        <v>130</v>
      </c>
      <c r="K110" s="185" t="s">
        <v>131</v>
      </c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</row>
    <row r="111" spans="1:109" s="98" customFormat="1" ht="15" customHeight="1">
      <c r="A111" s="186">
        <f t="shared" ref="A111:B116" si="23">A62</f>
        <v>2008</v>
      </c>
      <c r="B111" s="187">
        <f t="shared" si="23"/>
        <v>444</v>
      </c>
      <c r="C111" s="229">
        <f t="shared" ref="C111:C116" si="24">LN(B111)</f>
        <v>6.0958245624322247</v>
      </c>
      <c r="D111" s="188">
        <f>C62</f>
        <v>1</v>
      </c>
      <c r="E111" s="230" t="s">
        <v>386</v>
      </c>
      <c r="F111" s="231"/>
      <c r="G111" s="232"/>
      <c r="H111" s="233"/>
      <c r="I111" s="193">
        <f t="shared" ref="I111:I116" si="25">ROUND($F$118*(1+$F$119)^D111,$G$1)</f>
        <v>397</v>
      </c>
      <c r="J111" s="194">
        <f t="shared" ref="J111:J116" si="26">ABS(B111-I111)/B111*100</f>
        <v>10.585585585585585</v>
      </c>
      <c r="K111" s="193">
        <f t="shared" ref="K111:K116" si="27">(B111-I111)^2/1000</f>
        <v>2.2090000000000001</v>
      </c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</row>
    <row r="112" spans="1:109" s="98" customFormat="1" ht="15" customHeight="1">
      <c r="A112" s="186">
        <f t="shared" si="23"/>
        <v>2009</v>
      </c>
      <c r="B112" s="187">
        <f t="shared" si="23"/>
        <v>354</v>
      </c>
      <c r="C112" s="229">
        <f t="shared" si="24"/>
        <v>5.8692969131337742</v>
      </c>
      <c r="D112" s="188">
        <f t="shared" ref="D112:D152" si="28">C63</f>
        <v>2</v>
      </c>
      <c r="E112" s="230" t="s">
        <v>387</v>
      </c>
      <c r="F112" s="189"/>
      <c r="G112" s="195"/>
      <c r="H112" s="192"/>
      <c r="I112" s="196">
        <f t="shared" si="25"/>
        <v>406</v>
      </c>
      <c r="J112" s="197">
        <f t="shared" si="26"/>
        <v>14.689265536723164</v>
      </c>
      <c r="K112" s="196">
        <f t="shared" si="27"/>
        <v>2.7040000000000002</v>
      </c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</row>
    <row r="113" spans="1:109" s="98" customFormat="1" ht="15" customHeight="1">
      <c r="A113" s="186">
        <f t="shared" si="23"/>
        <v>2010</v>
      </c>
      <c r="B113" s="187">
        <f t="shared" si="23"/>
        <v>424</v>
      </c>
      <c r="C113" s="229">
        <f t="shared" si="24"/>
        <v>6.0497334552319577</v>
      </c>
      <c r="D113" s="188">
        <f t="shared" si="28"/>
        <v>3</v>
      </c>
      <c r="E113" s="94" t="s">
        <v>388</v>
      </c>
      <c r="F113" s="94"/>
      <c r="G113" s="195"/>
      <c r="H113" s="192"/>
      <c r="I113" s="196">
        <f t="shared" si="25"/>
        <v>415</v>
      </c>
      <c r="J113" s="197">
        <f t="shared" si="26"/>
        <v>2.1226415094339623</v>
      </c>
      <c r="K113" s="196">
        <f t="shared" si="27"/>
        <v>8.1000000000000003E-2</v>
      </c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</row>
    <row r="114" spans="1:109" s="98" customFormat="1" ht="15" customHeight="1">
      <c r="A114" s="186">
        <f t="shared" si="23"/>
        <v>2011</v>
      </c>
      <c r="B114" s="187">
        <f t="shared" si="23"/>
        <v>407</v>
      </c>
      <c r="C114" s="229">
        <f t="shared" si="24"/>
        <v>6.0088131854425946</v>
      </c>
      <c r="D114" s="188">
        <f t="shared" si="28"/>
        <v>4</v>
      </c>
      <c r="E114" s="94"/>
      <c r="F114" s="94"/>
      <c r="G114" s="94"/>
      <c r="H114" s="192"/>
      <c r="I114" s="196">
        <f t="shared" si="25"/>
        <v>424</v>
      </c>
      <c r="J114" s="197">
        <f t="shared" si="26"/>
        <v>4.176904176904177</v>
      </c>
      <c r="K114" s="196">
        <f t="shared" si="27"/>
        <v>0.28899999999999998</v>
      </c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</row>
    <row r="115" spans="1:109" s="98" customFormat="1" ht="15" customHeight="1">
      <c r="A115" s="186">
        <f t="shared" si="23"/>
        <v>2012</v>
      </c>
      <c r="B115" s="187">
        <f t="shared" si="23"/>
        <v>439</v>
      </c>
      <c r="C115" s="229">
        <f t="shared" si="24"/>
        <v>6.0844994130751715</v>
      </c>
      <c r="D115" s="188">
        <f t="shared" si="28"/>
        <v>5</v>
      </c>
      <c r="E115" s="97" t="s">
        <v>389</v>
      </c>
      <c r="F115" s="199" t="s">
        <v>390</v>
      </c>
      <c r="G115" s="234">
        <f>INDEX(LINEST(C111:C116,D111:D116),2)</f>
        <v>5.9624547430784016</v>
      </c>
      <c r="H115" s="192"/>
      <c r="I115" s="196">
        <f t="shared" si="25"/>
        <v>434</v>
      </c>
      <c r="J115" s="197">
        <f t="shared" si="26"/>
        <v>1.1389521640091116</v>
      </c>
      <c r="K115" s="196">
        <f t="shared" si="27"/>
        <v>2.5000000000000001E-2</v>
      </c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</row>
    <row r="116" spans="1:109" s="98" customFormat="1" ht="15" customHeight="1">
      <c r="A116" s="186">
        <f t="shared" si="23"/>
        <v>2013</v>
      </c>
      <c r="B116" s="187">
        <f t="shared" si="23"/>
        <v>459</v>
      </c>
      <c r="C116" s="229">
        <f t="shared" si="24"/>
        <v>6.1290502100605453</v>
      </c>
      <c r="D116" s="188">
        <f t="shared" si="28"/>
        <v>6</v>
      </c>
      <c r="E116" s="97" t="s">
        <v>391</v>
      </c>
      <c r="F116" s="199" t="s">
        <v>392</v>
      </c>
      <c r="G116" s="234">
        <f>INDEX(LINEST(C111:C116,D111:D116),1)</f>
        <v>2.2023299090755202E-2</v>
      </c>
      <c r="H116" s="192"/>
      <c r="I116" s="196">
        <f t="shared" si="25"/>
        <v>443</v>
      </c>
      <c r="J116" s="197">
        <f t="shared" si="26"/>
        <v>3.4858387799564272</v>
      </c>
      <c r="K116" s="196">
        <f t="shared" si="27"/>
        <v>0.25600000000000001</v>
      </c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</row>
    <row r="117" spans="1:109" s="98" customFormat="1" ht="15" customHeight="1">
      <c r="A117" s="186"/>
      <c r="B117" s="187"/>
      <c r="C117" s="229"/>
      <c r="D117" s="188"/>
      <c r="E117" s="94"/>
      <c r="F117" s="94"/>
      <c r="G117" s="94"/>
      <c r="H117" s="192"/>
      <c r="I117" s="196"/>
      <c r="J117" s="197"/>
      <c r="K117" s="196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</row>
    <row r="118" spans="1:109" s="98" customFormat="1" ht="15" customHeight="1">
      <c r="A118" s="186"/>
      <c r="B118" s="187"/>
      <c r="C118" s="229"/>
      <c r="D118" s="188"/>
      <c r="E118" s="97" t="s">
        <v>393</v>
      </c>
      <c r="F118" s="235">
        <f>EXP(G115)</f>
        <v>388.5627762870152</v>
      </c>
      <c r="G118" s="195"/>
      <c r="H118" s="192"/>
      <c r="I118" s="196"/>
      <c r="J118" s="197"/>
      <c r="K118" s="196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</row>
    <row r="119" spans="1:109" s="98" customFormat="1" ht="15" customHeight="1">
      <c r="A119" s="186"/>
      <c r="B119" s="187"/>
      <c r="C119" s="229"/>
      <c r="D119" s="188"/>
      <c r="E119" s="97" t="s">
        <v>394</v>
      </c>
      <c r="F119" s="236">
        <f>EXP(G116)-1</f>
        <v>2.2267602098610118E-2</v>
      </c>
      <c r="G119" s="195"/>
      <c r="H119" s="195"/>
      <c r="I119" s="196"/>
      <c r="J119" s="197"/>
      <c r="K119" s="196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</row>
    <row r="120" spans="1:109" s="98" customFormat="1" ht="15" customHeight="1">
      <c r="A120" s="186"/>
      <c r="B120" s="187"/>
      <c r="C120" s="229"/>
      <c r="D120" s="188"/>
      <c r="E120" s="94"/>
      <c r="F120" s="94"/>
      <c r="G120" s="237"/>
      <c r="H120" s="195"/>
      <c r="I120" s="196"/>
      <c r="J120" s="197"/>
      <c r="K120" s="196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</row>
    <row r="121" spans="1:109" s="98" customFormat="1" ht="15" customHeight="1">
      <c r="A121" s="186"/>
      <c r="B121" s="187"/>
      <c r="C121" s="229"/>
      <c r="D121" s="188"/>
      <c r="E121" s="454" t="s">
        <v>395</v>
      </c>
      <c r="F121" s="458"/>
      <c r="G121" s="200">
        <f>I110</f>
        <v>0.20569464618050701</v>
      </c>
      <c r="H121" s="195"/>
      <c r="I121" s="196"/>
      <c r="J121" s="197"/>
      <c r="K121" s="196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</row>
    <row r="122" spans="1:109" s="98" customFormat="1" ht="15" customHeight="1">
      <c r="A122" s="186"/>
      <c r="B122" s="187"/>
      <c r="C122" s="229"/>
      <c r="D122" s="188"/>
      <c r="E122" s="454" t="s">
        <v>396</v>
      </c>
      <c r="F122" s="458"/>
      <c r="G122" s="201">
        <f>SUM(K111:K133)</f>
        <v>5.5640000000000009</v>
      </c>
      <c r="H122" s="195"/>
      <c r="I122" s="196"/>
      <c r="J122" s="197"/>
      <c r="K122" s="196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</row>
    <row r="123" spans="1:109" s="98" customFormat="1" ht="15" customHeight="1">
      <c r="A123" s="186"/>
      <c r="B123" s="187"/>
      <c r="C123" s="229"/>
      <c r="D123" s="188"/>
      <c r="E123" s="454" t="s">
        <v>397</v>
      </c>
      <c r="F123" s="458"/>
      <c r="G123" s="201">
        <f>SUM(K112:K121)</f>
        <v>3.3550000000000004</v>
      </c>
      <c r="H123" s="195"/>
      <c r="I123" s="196"/>
      <c r="J123" s="197"/>
      <c r="K123" s="196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</row>
    <row r="124" spans="1:109" s="98" customFormat="1" ht="15" customHeight="1">
      <c r="A124" s="186"/>
      <c r="B124" s="187"/>
      <c r="C124" s="229"/>
      <c r="D124" s="188"/>
      <c r="E124" s="454" t="s">
        <v>398</v>
      </c>
      <c r="F124" s="458"/>
      <c r="G124" s="202">
        <f>SUM(J111:J121)/D116</f>
        <v>6.0331979587687377</v>
      </c>
      <c r="H124" s="195"/>
      <c r="I124" s="196"/>
      <c r="J124" s="197"/>
      <c r="K124" s="196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</row>
    <row r="125" spans="1:109" s="98" customFormat="1" ht="15" customHeight="1">
      <c r="A125" s="186"/>
      <c r="B125" s="187"/>
      <c r="C125" s="229"/>
      <c r="D125" s="188"/>
      <c r="E125" s="454" t="s">
        <v>399</v>
      </c>
      <c r="F125" s="458"/>
      <c r="G125" s="202">
        <f>SUM(J112:J121)/10</f>
        <v>2.5613602167026843</v>
      </c>
      <c r="H125" s="195"/>
      <c r="I125" s="196"/>
      <c r="J125" s="197"/>
      <c r="K125" s="196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</row>
    <row r="126" spans="1:109" s="98" customFormat="1" ht="15" customHeight="1">
      <c r="A126" s="186"/>
      <c r="B126" s="187"/>
      <c r="C126" s="229"/>
      <c r="D126" s="188"/>
      <c r="E126" s="230"/>
      <c r="F126" s="189"/>
      <c r="G126" s="195"/>
      <c r="H126" s="195"/>
      <c r="I126" s="196"/>
      <c r="J126" s="197"/>
      <c r="K126" s="196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</row>
    <row r="127" spans="1:109" s="98" customFormat="1" ht="15" customHeight="1">
      <c r="A127" s="186"/>
      <c r="B127" s="187"/>
      <c r="C127" s="229"/>
      <c r="D127" s="188"/>
      <c r="E127" s="195"/>
      <c r="F127" s="195"/>
      <c r="G127" s="238"/>
      <c r="H127" s="195"/>
      <c r="I127" s="196"/>
      <c r="J127" s="197"/>
      <c r="K127" s="196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</row>
    <row r="128" spans="1:109" s="195" customFormat="1" ht="15" customHeight="1">
      <c r="A128" s="186"/>
      <c r="B128" s="187"/>
      <c r="C128" s="229"/>
      <c r="D128" s="188"/>
      <c r="G128" s="238"/>
      <c r="I128" s="196"/>
      <c r="J128" s="197"/>
      <c r="K128" s="196"/>
      <c r="L128" s="203"/>
    </row>
    <row r="129" spans="1:109" ht="15" customHeight="1">
      <c r="A129" s="186"/>
      <c r="B129" s="187"/>
      <c r="C129" s="229"/>
      <c r="D129" s="188"/>
      <c r="E129" s="239"/>
      <c r="F129" s="195"/>
      <c r="G129" s="195"/>
      <c r="H129" s="195"/>
      <c r="I129" s="196"/>
      <c r="J129" s="197"/>
      <c r="K129" s="196"/>
    </row>
    <row r="130" spans="1:109" s="195" customFormat="1" ht="15" customHeight="1">
      <c r="A130" s="186"/>
      <c r="B130" s="187"/>
      <c r="C130" s="229"/>
      <c r="D130" s="188"/>
      <c r="E130" s="239"/>
      <c r="I130" s="196"/>
      <c r="J130" s="197"/>
      <c r="K130" s="196"/>
      <c r="L130" s="203"/>
    </row>
    <row r="131" spans="1:109" s="195" customFormat="1" ht="15" customHeight="1">
      <c r="A131" s="186"/>
      <c r="B131" s="187"/>
      <c r="C131" s="229"/>
      <c r="D131" s="188"/>
      <c r="E131" s="239"/>
      <c r="I131" s="196"/>
      <c r="J131" s="197"/>
      <c r="K131" s="196"/>
      <c r="L131" s="203"/>
    </row>
    <row r="132" spans="1:109" s="195" customFormat="1" ht="15" customHeight="1">
      <c r="A132" s="186"/>
      <c r="B132" s="187"/>
      <c r="C132" s="229"/>
      <c r="D132" s="188"/>
      <c r="E132" s="239"/>
      <c r="I132" s="196"/>
      <c r="J132" s="197"/>
      <c r="K132" s="196"/>
      <c r="L132" s="203"/>
    </row>
    <row r="133" spans="1:109" s="195" customFormat="1" ht="15" customHeight="1" thickBot="1">
      <c r="A133" s="204"/>
      <c r="B133" s="205"/>
      <c r="C133" s="240"/>
      <c r="D133" s="206"/>
      <c r="E133" s="241"/>
      <c r="F133" s="207"/>
      <c r="G133" s="207"/>
      <c r="H133" s="207"/>
      <c r="I133" s="208"/>
      <c r="J133" s="209"/>
      <c r="K133" s="208"/>
      <c r="L133" s="203"/>
    </row>
    <row r="134" spans="1:109" ht="15" customHeight="1" thickTop="1">
      <c r="A134" s="186">
        <f t="shared" ref="A134:A156" si="29">A85</f>
        <v>2014</v>
      </c>
      <c r="B134" s="187">
        <f t="shared" ref="B134:B156" si="30">ROUND($F$118*(1+$F$119)^D134,$G$1)</f>
        <v>453</v>
      </c>
      <c r="C134" s="242"/>
      <c r="D134" s="188">
        <f t="shared" si="28"/>
        <v>7</v>
      </c>
      <c r="E134" s="243"/>
      <c r="F134" s="210"/>
      <c r="G134" s="195"/>
      <c r="H134" s="195"/>
      <c r="I134" s="196">
        <f t="shared" ref="I134:I156" si="31">ROUND($F$118*(1+$F$119)^D134,$G$1)</f>
        <v>453</v>
      </c>
      <c r="J134" s="211"/>
      <c r="K134" s="211"/>
    </row>
    <row r="135" spans="1:109" ht="15" customHeight="1">
      <c r="A135" s="186">
        <f t="shared" si="29"/>
        <v>2015</v>
      </c>
      <c r="B135" s="187">
        <f t="shared" si="30"/>
        <v>463</v>
      </c>
      <c r="C135" s="242"/>
      <c r="D135" s="188">
        <f t="shared" si="28"/>
        <v>8</v>
      </c>
      <c r="E135" s="243"/>
      <c r="F135" s="210"/>
      <c r="G135" s="195"/>
      <c r="H135" s="195"/>
      <c r="I135" s="196">
        <f t="shared" si="31"/>
        <v>463</v>
      </c>
      <c r="J135" s="211"/>
      <c r="K135" s="211"/>
    </row>
    <row r="136" spans="1:109" ht="15" customHeight="1">
      <c r="A136" s="186">
        <f t="shared" si="29"/>
        <v>2016</v>
      </c>
      <c r="B136" s="187">
        <f t="shared" si="30"/>
        <v>474</v>
      </c>
      <c r="C136" s="242"/>
      <c r="D136" s="188">
        <f t="shared" si="28"/>
        <v>9</v>
      </c>
      <c r="E136" s="243"/>
      <c r="F136" s="210"/>
      <c r="G136" s="195"/>
      <c r="H136" s="195"/>
      <c r="I136" s="196">
        <f t="shared" si="31"/>
        <v>474</v>
      </c>
      <c r="J136" s="211"/>
      <c r="K136" s="211"/>
    </row>
    <row r="137" spans="1:109" ht="15" customHeight="1">
      <c r="A137" s="186">
        <f t="shared" si="29"/>
        <v>2017</v>
      </c>
      <c r="B137" s="187">
        <f t="shared" si="30"/>
        <v>484</v>
      </c>
      <c r="C137" s="242"/>
      <c r="D137" s="188">
        <f t="shared" si="28"/>
        <v>10</v>
      </c>
      <c r="E137" s="243"/>
      <c r="F137" s="210"/>
      <c r="G137" s="195"/>
      <c r="H137" s="195"/>
      <c r="I137" s="196">
        <f t="shared" si="31"/>
        <v>484</v>
      </c>
      <c r="J137" s="211"/>
      <c r="K137" s="211"/>
    </row>
    <row r="138" spans="1:109" ht="15" customHeight="1">
      <c r="A138" s="186">
        <f t="shared" si="29"/>
        <v>2018</v>
      </c>
      <c r="B138" s="187">
        <f t="shared" si="30"/>
        <v>495</v>
      </c>
      <c r="C138" s="242"/>
      <c r="D138" s="188">
        <f t="shared" si="28"/>
        <v>11</v>
      </c>
      <c r="E138" s="243"/>
      <c r="F138" s="210"/>
      <c r="G138" s="195"/>
      <c r="H138" s="195"/>
      <c r="I138" s="196">
        <f t="shared" si="31"/>
        <v>495</v>
      </c>
      <c r="J138" s="211"/>
      <c r="K138" s="211"/>
    </row>
    <row r="139" spans="1:109" ht="15" customHeight="1">
      <c r="A139" s="186">
        <f t="shared" si="29"/>
        <v>2019</v>
      </c>
      <c r="B139" s="187">
        <f t="shared" si="30"/>
        <v>506</v>
      </c>
      <c r="C139" s="242"/>
      <c r="D139" s="188">
        <f t="shared" si="28"/>
        <v>12</v>
      </c>
      <c r="E139" s="243"/>
      <c r="F139" s="210"/>
      <c r="G139" s="195"/>
      <c r="H139" s="195"/>
      <c r="I139" s="196">
        <f t="shared" si="31"/>
        <v>506</v>
      </c>
      <c r="J139" s="211"/>
      <c r="K139" s="211"/>
    </row>
    <row r="140" spans="1:109" ht="15" customHeight="1">
      <c r="A140" s="186">
        <f t="shared" si="29"/>
        <v>2020</v>
      </c>
      <c r="B140" s="187">
        <f t="shared" si="30"/>
        <v>517</v>
      </c>
      <c r="C140" s="242"/>
      <c r="D140" s="188">
        <f t="shared" si="28"/>
        <v>13</v>
      </c>
      <c r="E140" s="243"/>
      <c r="F140" s="210"/>
      <c r="G140" s="195"/>
      <c r="H140" s="195"/>
      <c r="I140" s="196">
        <f t="shared" si="31"/>
        <v>517</v>
      </c>
      <c r="J140" s="211"/>
      <c r="K140" s="211"/>
    </row>
    <row r="141" spans="1:109" ht="15" customHeight="1">
      <c r="A141" s="186">
        <f t="shared" si="29"/>
        <v>2021</v>
      </c>
      <c r="B141" s="187">
        <f t="shared" si="30"/>
        <v>529</v>
      </c>
      <c r="C141" s="242"/>
      <c r="D141" s="188">
        <f t="shared" si="28"/>
        <v>14</v>
      </c>
      <c r="E141" s="243"/>
      <c r="F141" s="210"/>
      <c r="G141" s="195"/>
      <c r="H141" s="195"/>
      <c r="I141" s="196">
        <f t="shared" si="31"/>
        <v>529</v>
      </c>
      <c r="J141" s="211"/>
      <c r="K141" s="211"/>
    </row>
    <row r="142" spans="1:109" ht="15" customHeight="1">
      <c r="A142" s="186">
        <f t="shared" si="29"/>
        <v>2022</v>
      </c>
      <c r="B142" s="187">
        <f t="shared" si="30"/>
        <v>541</v>
      </c>
      <c r="C142" s="242"/>
      <c r="D142" s="188">
        <f t="shared" si="28"/>
        <v>15</v>
      </c>
      <c r="E142" s="243"/>
      <c r="F142" s="210"/>
      <c r="G142" s="195"/>
      <c r="H142" s="195"/>
      <c r="I142" s="196">
        <f t="shared" si="31"/>
        <v>541</v>
      </c>
      <c r="J142" s="211"/>
      <c r="K142" s="211"/>
    </row>
    <row r="143" spans="1:109" ht="15" customHeight="1">
      <c r="A143" s="186">
        <f t="shared" si="29"/>
        <v>2023</v>
      </c>
      <c r="B143" s="187">
        <f t="shared" si="30"/>
        <v>553</v>
      </c>
      <c r="C143" s="242"/>
      <c r="D143" s="188">
        <f t="shared" si="28"/>
        <v>16</v>
      </c>
      <c r="E143" s="243"/>
      <c r="F143" s="210"/>
      <c r="G143" s="195"/>
      <c r="H143" s="195"/>
      <c r="I143" s="196">
        <f t="shared" si="31"/>
        <v>553</v>
      </c>
      <c r="J143" s="211"/>
      <c r="K143" s="211"/>
    </row>
    <row r="144" spans="1:109" s="98" customFormat="1" ht="15" customHeight="1">
      <c r="A144" s="186">
        <f t="shared" si="29"/>
        <v>2024</v>
      </c>
      <c r="B144" s="187">
        <f t="shared" si="30"/>
        <v>565</v>
      </c>
      <c r="C144" s="242"/>
      <c r="D144" s="188">
        <f t="shared" si="28"/>
        <v>17</v>
      </c>
      <c r="E144" s="243"/>
      <c r="F144" s="210"/>
      <c r="G144" s="195"/>
      <c r="H144" s="195"/>
      <c r="I144" s="196">
        <f t="shared" si="31"/>
        <v>565</v>
      </c>
      <c r="J144" s="211"/>
      <c r="K144" s="211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</row>
    <row r="145" spans="1:109" s="98" customFormat="1" ht="15" customHeight="1">
      <c r="A145" s="186">
        <f t="shared" si="29"/>
        <v>2025</v>
      </c>
      <c r="B145" s="187">
        <f t="shared" si="30"/>
        <v>578</v>
      </c>
      <c r="C145" s="242"/>
      <c r="D145" s="188">
        <f t="shared" si="28"/>
        <v>18</v>
      </c>
      <c r="E145" s="243"/>
      <c r="F145" s="210"/>
      <c r="G145" s="195"/>
      <c r="H145" s="195"/>
      <c r="I145" s="196">
        <f t="shared" si="31"/>
        <v>578</v>
      </c>
      <c r="J145" s="211"/>
      <c r="K145" s="211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</row>
    <row r="146" spans="1:109" s="98" customFormat="1" ht="15" customHeight="1">
      <c r="A146" s="186">
        <f t="shared" si="29"/>
        <v>2026</v>
      </c>
      <c r="B146" s="187">
        <f t="shared" si="30"/>
        <v>590</v>
      </c>
      <c r="C146" s="242"/>
      <c r="D146" s="188">
        <f t="shared" si="28"/>
        <v>19</v>
      </c>
      <c r="E146" s="243"/>
      <c r="F146" s="210"/>
      <c r="G146" s="195"/>
      <c r="H146" s="195"/>
      <c r="I146" s="196">
        <f t="shared" si="31"/>
        <v>590</v>
      </c>
      <c r="J146" s="211"/>
      <c r="K146" s="211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  <c r="DA146" s="94"/>
      <c r="DB146" s="94"/>
      <c r="DC146" s="94"/>
      <c r="DD146" s="94"/>
      <c r="DE146" s="94"/>
    </row>
    <row r="147" spans="1:109" s="98" customFormat="1" ht="15" customHeight="1">
      <c r="A147" s="186">
        <f t="shared" si="29"/>
        <v>2027</v>
      </c>
      <c r="B147" s="187">
        <f t="shared" si="30"/>
        <v>604</v>
      </c>
      <c r="C147" s="242"/>
      <c r="D147" s="188">
        <f t="shared" si="28"/>
        <v>20</v>
      </c>
      <c r="E147" s="243"/>
      <c r="F147" s="210"/>
      <c r="G147" s="195"/>
      <c r="H147" s="195"/>
      <c r="I147" s="196">
        <f t="shared" si="31"/>
        <v>604</v>
      </c>
      <c r="J147" s="211"/>
      <c r="K147" s="211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  <c r="DD147" s="94"/>
      <c r="DE147" s="94"/>
    </row>
    <row r="148" spans="1:109" s="98" customFormat="1" ht="15" customHeight="1">
      <c r="A148" s="186">
        <f t="shared" si="29"/>
        <v>2028</v>
      </c>
      <c r="B148" s="187">
        <f t="shared" si="30"/>
        <v>617</v>
      </c>
      <c r="C148" s="242"/>
      <c r="D148" s="188">
        <f t="shared" si="28"/>
        <v>21</v>
      </c>
      <c r="E148" s="243"/>
      <c r="F148" s="210"/>
      <c r="G148" s="195"/>
      <c r="H148" s="195"/>
      <c r="I148" s="196">
        <f t="shared" si="31"/>
        <v>617</v>
      </c>
      <c r="J148" s="211"/>
      <c r="K148" s="211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</row>
    <row r="149" spans="1:109" s="98" customFormat="1" ht="15" customHeight="1">
      <c r="A149" s="186">
        <f t="shared" si="29"/>
        <v>2029</v>
      </c>
      <c r="B149" s="187">
        <f t="shared" si="30"/>
        <v>631</v>
      </c>
      <c r="C149" s="242"/>
      <c r="D149" s="188">
        <f t="shared" si="28"/>
        <v>22</v>
      </c>
      <c r="E149" s="243"/>
      <c r="F149" s="210"/>
      <c r="G149" s="195"/>
      <c r="H149" s="195"/>
      <c r="I149" s="196">
        <f t="shared" si="31"/>
        <v>631</v>
      </c>
      <c r="J149" s="211"/>
      <c r="K149" s="211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</row>
    <row r="150" spans="1:109" s="98" customFormat="1" ht="15" customHeight="1">
      <c r="A150" s="186">
        <f t="shared" si="29"/>
        <v>2030</v>
      </c>
      <c r="B150" s="187">
        <f t="shared" si="30"/>
        <v>645</v>
      </c>
      <c r="C150" s="242"/>
      <c r="D150" s="188">
        <f t="shared" si="28"/>
        <v>23</v>
      </c>
      <c r="E150" s="243"/>
      <c r="F150" s="210"/>
      <c r="G150" s="195"/>
      <c r="H150" s="195"/>
      <c r="I150" s="196">
        <f t="shared" si="31"/>
        <v>645</v>
      </c>
      <c r="J150" s="211"/>
      <c r="K150" s="211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</row>
    <row r="151" spans="1:109" s="98" customFormat="1" ht="15" customHeight="1">
      <c r="A151" s="186">
        <f t="shared" si="29"/>
        <v>2031</v>
      </c>
      <c r="B151" s="212">
        <f t="shared" si="30"/>
        <v>659</v>
      </c>
      <c r="C151" s="244"/>
      <c r="D151" s="188">
        <f t="shared" si="28"/>
        <v>24</v>
      </c>
      <c r="E151" s="243"/>
      <c r="F151" s="210"/>
      <c r="G151" s="195"/>
      <c r="H151" s="214"/>
      <c r="I151" s="196">
        <f t="shared" si="31"/>
        <v>659</v>
      </c>
      <c r="J151" s="211"/>
      <c r="K151" s="211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</row>
    <row r="152" spans="1:109" s="98" customFormat="1" ht="15" customHeight="1">
      <c r="A152" s="186">
        <f t="shared" si="29"/>
        <v>2032</v>
      </c>
      <c r="B152" s="212">
        <f t="shared" si="30"/>
        <v>674</v>
      </c>
      <c r="C152" s="244"/>
      <c r="D152" s="188">
        <f t="shared" si="28"/>
        <v>25</v>
      </c>
      <c r="E152" s="243"/>
      <c r="F152" s="210"/>
      <c r="G152" s="195"/>
      <c r="H152" s="214"/>
      <c r="I152" s="196">
        <f t="shared" si="31"/>
        <v>674</v>
      </c>
      <c r="J152" s="211"/>
      <c r="K152" s="211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</row>
    <row r="153" spans="1:109" s="98" customFormat="1" ht="15" customHeight="1">
      <c r="A153" s="186">
        <f t="shared" si="29"/>
        <v>2033</v>
      </c>
      <c r="B153" s="212">
        <f t="shared" si="30"/>
        <v>689</v>
      </c>
      <c r="C153" s="244"/>
      <c r="D153" s="188">
        <f>C104</f>
        <v>26</v>
      </c>
      <c r="E153" s="243"/>
      <c r="F153" s="210"/>
      <c r="G153" s="195"/>
      <c r="H153" s="214"/>
      <c r="I153" s="196">
        <f t="shared" si="31"/>
        <v>689</v>
      </c>
      <c r="J153" s="211"/>
      <c r="K153" s="211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</row>
    <row r="154" spans="1:109" s="98" customFormat="1" ht="15" customHeight="1">
      <c r="A154" s="186">
        <f t="shared" si="29"/>
        <v>2034</v>
      </c>
      <c r="B154" s="212">
        <f t="shared" si="30"/>
        <v>704</v>
      </c>
      <c r="C154" s="244"/>
      <c r="D154" s="188">
        <f>C105</f>
        <v>27</v>
      </c>
      <c r="E154" s="243"/>
      <c r="F154" s="210"/>
      <c r="G154" s="195"/>
      <c r="H154" s="214"/>
      <c r="I154" s="196">
        <f t="shared" si="31"/>
        <v>704</v>
      </c>
      <c r="J154" s="211"/>
      <c r="K154" s="211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</row>
    <row r="155" spans="1:109" s="98" customFormat="1" ht="15" customHeight="1">
      <c r="A155" s="186">
        <f t="shared" si="29"/>
        <v>2035</v>
      </c>
      <c r="B155" s="212">
        <f t="shared" si="30"/>
        <v>720</v>
      </c>
      <c r="C155" s="244"/>
      <c r="D155" s="188">
        <f>C106</f>
        <v>28</v>
      </c>
      <c r="E155" s="243"/>
      <c r="F155" s="210"/>
      <c r="G155" s="195"/>
      <c r="H155" s="214"/>
      <c r="I155" s="196">
        <f t="shared" si="31"/>
        <v>720</v>
      </c>
      <c r="J155" s="211"/>
      <c r="K155" s="211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</row>
    <row r="156" spans="1:109" s="98" customFormat="1" ht="15" customHeight="1">
      <c r="A156" s="216">
        <f t="shared" si="29"/>
        <v>2036</v>
      </c>
      <c r="B156" s="217">
        <f t="shared" si="30"/>
        <v>736</v>
      </c>
      <c r="C156" s="245"/>
      <c r="D156" s="218">
        <f>C107</f>
        <v>29</v>
      </c>
      <c r="E156" s="246"/>
      <c r="F156" s="220"/>
      <c r="G156" s="176"/>
      <c r="H156" s="221"/>
      <c r="I156" s="222">
        <f t="shared" si="31"/>
        <v>736</v>
      </c>
      <c r="J156" s="224"/>
      <c r="K156" s="22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</row>
    <row r="157" spans="1:109" s="98" customFormat="1" ht="15" customHeight="1">
      <c r="A157" s="225"/>
      <c r="B157" s="247"/>
      <c r="C157" s="195"/>
      <c r="D157" s="189"/>
      <c r="E157" s="248"/>
      <c r="F157" s="210"/>
      <c r="G157" s="195"/>
      <c r="H157" s="195"/>
      <c r="I157" s="247"/>
      <c r="J157" s="215"/>
      <c r="K157" s="215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</row>
    <row r="158" spans="1:109" s="98" customFormat="1" ht="15" customHeight="1">
      <c r="A158" s="225"/>
      <c r="B158" s="249"/>
      <c r="C158" s="195"/>
      <c r="D158" s="189"/>
      <c r="E158" s="248"/>
      <c r="F158" s="210"/>
      <c r="G158" s="195"/>
      <c r="H158" s="195"/>
      <c r="I158" s="250"/>
      <c r="J158" s="250"/>
      <c r="K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</row>
    <row r="159" spans="1:109" s="98" customFormat="1" ht="15" customHeight="1">
      <c r="A159" s="174" t="s">
        <v>400</v>
      </c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</row>
    <row r="160" spans="1:109" ht="15" customHeight="1">
      <c r="A160" s="177" t="s">
        <v>102</v>
      </c>
      <c r="B160" s="178" t="s">
        <v>401</v>
      </c>
      <c r="C160" s="179" t="s">
        <v>402</v>
      </c>
      <c r="D160" s="179" t="s">
        <v>403</v>
      </c>
      <c r="E160" s="228"/>
      <c r="F160" s="180"/>
      <c r="G160" s="181"/>
      <c r="H160" s="182" t="s">
        <v>404</v>
      </c>
      <c r="I160" s="183">
        <f>RSQ(I161:I183,B161:B183)</f>
        <v>0.20569464618050701</v>
      </c>
      <c r="J160" s="184" t="s">
        <v>405</v>
      </c>
      <c r="K160" s="185" t="s">
        <v>406</v>
      </c>
      <c r="M160" s="251" t="s">
        <v>402</v>
      </c>
      <c r="N160" s="181"/>
      <c r="O160" s="181"/>
      <c r="P160" s="252" t="s">
        <v>407</v>
      </c>
      <c r="Q160" s="253">
        <f>RSQ($B161:$B183,Q161:Q183)</f>
        <v>0.20569464618050701</v>
      </c>
      <c r="R160" s="185" t="s">
        <v>406</v>
      </c>
      <c r="T160" s="251" t="s">
        <v>402</v>
      </c>
      <c r="U160" s="181"/>
      <c r="V160" s="181"/>
      <c r="W160" s="252" t="s">
        <v>407</v>
      </c>
      <c r="X160" s="253">
        <f>RSQ($B161:$B183,X161:X183)</f>
        <v>0.20569464618050701</v>
      </c>
      <c r="Y160" s="185" t="s">
        <v>406</v>
      </c>
      <c r="AA160" s="251" t="s">
        <v>402</v>
      </c>
      <c r="AB160" s="181"/>
      <c r="AC160" s="181"/>
      <c r="AD160" s="252" t="s">
        <v>407</v>
      </c>
      <c r="AE160" s="253">
        <f>RSQ($B161:$B183,AE161:AE183)</f>
        <v>0.20569464618050701</v>
      </c>
      <c r="AF160" s="185" t="s">
        <v>406</v>
      </c>
      <c r="AH160" s="251" t="s">
        <v>402</v>
      </c>
      <c r="AI160" s="181"/>
      <c r="AJ160" s="181"/>
      <c r="AK160" s="252" t="s">
        <v>407</v>
      </c>
      <c r="AL160" s="253">
        <f>RSQ($B161:$B183,AL161:AL183)</f>
        <v>0.20569464618050701</v>
      </c>
      <c r="AM160" s="185" t="s">
        <v>406</v>
      </c>
      <c r="AO160" s="251" t="s">
        <v>402</v>
      </c>
      <c r="AP160" s="181"/>
      <c r="AQ160" s="181"/>
      <c r="AR160" s="252" t="s">
        <v>407</v>
      </c>
      <c r="AS160" s="253">
        <f>RSQ($B161:$B183,AS161:AS183)</f>
        <v>0.20569464618050701</v>
      </c>
      <c r="AT160" s="185" t="s">
        <v>406</v>
      </c>
      <c r="AV160" s="251" t="s">
        <v>402</v>
      </c>
      <c r="AW160" s="181"/>
      <c r="AX160" s="181"/>
      <c r="AY160" s="252" t="s">
        <v>407</v>
      </c>
      <c r="AZ160" s="253">
        <f>RSQ($B161:$B183,AZ161:AZ183)</f>
        <v>0.20569464618050701</v>
      </c>
      <c r="BA160" s="185" t="s">
        <v>406</v>
      </c>
      <c r="BC160" s="251" t="s">
        <v>402</v>
      </c>
      <c r="BD160" s="181"/>
      <c r="BE160" s="181"/>
      <c r="BF160" s="252" t="s">
        <v>407</v>
      </c>
      <c r="BG160" s="253">
        <f>RSQ($B161:$B183,BG161:BG183)</f>
        <v>0.20569464618050701</v>
      </c>
      <c r="BH160" s="185" t="s">
        <v>406</v>
      </c>
      <c r="BJ160" s="251" t="s">
        <v>402</v>
      </c>
      <c r="BK160" s="181"/>
      <c r="BL160" s="181"/>
      <c r="BM160" s="252" t="s">
        <v>407</v>
      </c>
      <c r="BN160" s="253">
        <f>RSQ($B161:$B183,BN161:BN183)</f>
        <v>0.20569464618050701</v>
      </c>
      <c r="BO160" s="185" t="s">
        <v>406</v>
      </c>
      <c r="BQ160" s="251" t="s">
        <v>402</v>
      </c>
      <c r="BR160" s="181"/>
      <c r="BS160" s="181"/>
      <c r="BT160" s="252" t="s">
        <v>407</v>
      </c>
      <c r="BU160" s="253">
        <f>RSQ($B161:$B183,BU161:BU183)</f>
        <v>0.20569464618050701</v>
      </c>
      <c r="BV160" s="185" t="s">
        <v>406</v>
      </c>
      <c r="BX160" s="251" t="s">
        <v>402</v>
      </c>
      <c r="BY160" s="181"/>
      <c r="BZ160" s="181"/>
      <c r="CA160" s="252" t="s">
        <v>407</v>
      </c>
      <c r="CB160" s="253">
        <f>RSQ($B161:$B183,CB161:CB183)</f>
        <v>0.20569464618050701</v>
      </c>
      <c r="CC160" s="185" t="s">
        <v>406</v>
      </c>
      <c r="CE160" s="251" t="s">
        <v>402</v>
      </c>
      <c r="CF160" s="181"/>
      <c r="CG160" s="181"/>
      <c r="CH160" s="252" t="s">
        <v>407</v>
      </c>
      <c r="CI160" s="253">
        <f>RSQ($B161:$B183,CI161:CI183)</f>
        <v>0.20569464618050701</v>
      </c>
      <c r="CJ160" s="185" t="s">
        <v>406</v>
      </c>
      <c r="CL160" s="251" t="s">
        <v>402</v>
      </c>
      <c r="CM160" s="181"/>
      <c r="CN160" s="181"/>
      <c r="CO160" s="252" t="s">
        <v>407</v>
      </c>
      <c r="CP160" s="253">
        <f>RSQ($B161:$B183,CP161:CP183)</f>
        <v>0.20569464618050701</v>
      </c>
      <c r="CQ160" s="185" t="s">
        <v>406</v>
      </c>
      <c r="CS160" s="251" t="s">
        <v>402</v>
      </c>
      <c r="CT160" s="181"/>
      <c r="CU160" s="181"/>
      <c r="CV160" s="252" t="s">
        <v>407</v>
      </c>
      <c r="CW160" s="253">
        <f>RSQ($B161:$B183,CW161:CW183)</f>
        <v>0.20569464618050701</v>
      </c>
      <c r="CX160" s="185" t="s">
        <v>406</v>
      </c>
      <c r="CZ160" s="251" t="s">
        <v>402</v>
      </c>
      <c r="DA160" s="181"/>
      <c r="DB160" s="181"/>
      <c r="DC160" s="252" t="s">
        <v>407</v>
      </c>
      <c r="DD160" s="253">
        <f>RSQ($B161:$B183,DD161:DD183)</f>
        <v>0.20569464618050701</v>
      </c>
      <c r="DE160" s="185" t="s">
        <v>406</v>
      </c>
    </row>
    <row r="161" spans="1:109" ht="15" customHeight="1">
      <c r="A161" s="186">
        <f t="shared" ref="A161:B166" si="32">A111</f>
        <v>2008</v>
      </c>
      <c r="B161" s="187">
        <f t="shared" si="32"/>
        <v>444</v>
      </c>
      <c r="C161" s="229">
        <f t="shared" ref="C161:C166" si="33">LN(B161-$F$165)</f>
        <v>6.045005314036012</v>
      </c>
      <c r="D161" s="188">
        <f>D111</f>
        <v>1</v>
      </c>
      <c r="E161" s="230" t="s">
        <v>153</v>
      </c>
      <c r="F161" s="231"/>
      <c r="G161" s="232"/>
      <c r="H161" s="233"/>
      <c r="I161" s="193">
        <f t="shared" ref="I161:I166" si="34">ROUND($F$169*(1+$F$170)^D161+$F$165,$G$1)</f>
        <v>397</v>
      </c>
      <c r="J161" s="194">
        <f t="shared" ref="J161:J166" si="35">ABS(B161-I161)/B161*100</f>
        <v>10.585585585585585</v>
      </c>
      <c r="K161" s="193">
        <f t="shared" ref="K161:K166" si="36">(B161-I161)^2/1000</f>
        <v>2.2090000000000001</v>
      </c>
      <c r="M161" s="254">
        <f t="shared" ref="M161:M166" si="37">LN($B161-O$165)</f>
        <v>6.0958245624322247</v>
      </c>
      <c r="N161" s="255"/>
      <c r="O161" s="255"/>
      <c r="P161" s="255"/>
      <c r="Q161" s="256">
        <f t="shared" ref="Q161:Q166" si="38">ROUND(O$169*(1+O$170)^$D161+O$165,$G$1)</f>
        <v>397</v>
      </c>
      <c r="R161" s="193">
        <f t="shared" ref="R161:R166" si="39">($B161-Q161)^2/1000</f>
        <v>2.2090000000000001</v>
      </c>
      <c r="T161" s="254">
        <f t="shared" ref="T161:T166" si="40">LN($B161-V$165)</f>
        <v>6.0730445341004051</v>
      </c>
      <c r="U161" s="255"/>
      <c r="V161" s="255"/>
      <c r="W161" s="255"/>
      <c r="X161" s="256">
        <f t="shared" ref="X161:X166" si="41">ROUND(V$169*(1+V$170)^$D161+V$165,$G$1)</f>
        <v>397</v>
      </c>
      <c r="Y161" s="193">
        <f t="shared" ref="Y161:Y171" si="42">($B161-X161)^2/1000</f>
        <v>2.2090000000000001</v>
      </c>
      <c r="AA161" s="254">
        <f t="shared" ref="AA161:AA166" si="43">LN($B161-AC$165)</f>
        <v>6.0707377280024897</v>
      </c>
      <c r="AB161" s="255"/>
      <c r="AC161" s="255"/>
      <c r="AD161" s="255"/>
      <c r="AE161" s="256">
        <f t="shared" ref="AE161:AE166" si="44">ROUND(AC$169*(1+AC$170)^$D161+AC$165,$G$1)</f>
        <v>397</v>
      </c>
      <c r="AF161" s="193">
        <f t="shared" ref="AF161:AF166" si="45">($B161-AE161)^2/1000</f>
        <v>2.2090000000000001</v>
      </c>
      <c r="AH161" s="254">
        <f t="shared" ref="AH161:AH166" si="46">LN($B161-AJ$165)</f>
        <v>6.0684255882441107</v>
      </c>
      <c r="AI161" s="255"/>
      <c r="AJ161" s="255"/>
      <c r="AK161" s="255"/>
      <c r="AL161" s="256">
        <f t="shared" ref="AL161:AL166" si="47">ROUND(AJ$169*(1+AJ$170)^$D161+AJ$165,$G$1)</f>
        <v>397</v>
      </c>
      <c r="AM161" s="193">
        <f t="shared" ref="AM161:AM166" si="48">($B161-AL161)^2/1000</f>
        <v>2.2090000000000001</v>
      </c>
      <c r="AO161" s="254">
        <f t="shared" ref="AO161:AO166" si="49">LN($B161-AQ$165)</f>
        <v>6.0661080901037474</v>
      </c>
      <c r="AP161" s="255"/>
      <c r="AQ161" s="255"/>
      <c r="AR161" s="255"/>
      <c r="AS161" s="256">
        <f t="shared" ref="AS161:AS166" si="50">ROUND(AQ$169*(1+AQ$170)^$D161+AQ$165,$G$1)</f>
        <v>397</v>
      </c>
      <c r="AT161" s="193">
        <f t="shared" ref="AT161:AT166" si="51">($B161-AS161)^2/1000</f>
        <v>2.2090000000000001</v>
      </c>
      <c r="AV161" s="254">
        <f t="shared" ref="AV161:AV166" si="52">LN($B161-AX$165)</f>
        <v>6.0637852086876078</v>
      </c>
      <c r="AW161" s="255"/>
      <c r="AX161" s="255"/>
      <c r="AY161" s="255"/>
      <c r="AZ161" s="256">
        <f t="shared" ref="AZ161:AZ166" si="53">ROUND(AX$169*(1+AX$170)^$D161+AX$165,$G$1)</f>
        <v>397</v>
      </c>
      <c r="BA161" s="193">
        <f t="shared" ref="BA161:BA166" si="54">($B161-AZ161)^2/1000</f>
        <v>2.2090000000000001</v>
      </c>
      <c r="BC161" s="254">
        <f t="shared" ref="BC161:BC166" si="55">LN($B161-BE$165)</f>
        <v>6.061456918928017</v>
      </c>
      <c r="BD161" s="255"/>
      <c r="BE161" s="255"/>
      <c r="BF161" s="255"/>
      <c r="BG161" s="256">
        <f t="shared" ref="BG161:BG166" si="56">ROUND(BE$169*(1+BE$170)^$D161+BE$165,$G$1)</f>
        <v>397</v>
      </c>
      <c r="BH161" s="193">
        <f t="shared" ref="BH161:BH166" si="57">($B161-BG161)^2/1000</f>
        <v>2.2090000000000001</v>
      </c>
      <c r="BJ161" s="254">
        <f t="shared" ref="BJ161:BJ166" si="58">LN($B161-BL$165)</f>
        <v>6.0591231955817966</v>
      </c>
      <c r="BK161" s="255"/>
      <c r="BL161" s="255"/>
      <c r="BM161" s="255"/>
      <c r="BN161" s="256">
        <f t="shared" ref="BN161:BN166" si="59">ROUND(BL$169*(1+BL$170)^$D161+BL$165,$G$1)</f>
        <v>397</v>
      </c>
      <c r="BO161" s="193">
        <f t="shared" ref="BO161:BO166" si="60">($B161-BN161)^2/1000</f>
        <v>2.2090000000000001</v>
      </c>
      <c r="BQ161" s="254">
        <f t="shared" ref="BQ161:BQ166" si="61">LN($B161-BS$165)</f>
        <v>6.0567840132286248</v>
      </c>
      <c r="BR161" s="255"/>
      <c r="BS161" s="255"/>
      <c r="BT161" s="255"/>
      <c r="BU161" s="256">
        <f t="shared" ref="BU161:BU166" si="62">ROUND(BS$169*(1+BS$170)^$D161+BS$165,$G$1)</f>
        <v>397</v>
      </c>
      <c r="BV161" s="193">
        <f t="shared" ref="BV161:BV166" si="63">($B161-BU161)^2/1000</f>
        <v>2.2090000000000001</v>
      </c>
      <c r="BX161" s="254">
        <f t="shared" ref="BX161:BX166" si="64">LN($B161-BZ$165)</f>
        <v>6.0544393462693709</v>
      </c>
      <c r="BY161" s="255"/>
      <c r="BZ161" s="255"/>
      <c r="CA161" s="255"/>
      <c r="CB161" s="256">
        <f t="shared" ref="CB161:CB166" si="65">ROUND(BZ$169*(1+BZ$170)^$D161+BZ$165,$G$1)</f>
        <v>397</v>
      </c>
      <c r="CC161" s="193">
        <f t="shared" ref="CC161:CC166" si="66">($B161-CB161)^2/1000</f>
        <v>2.2090000000000001</v>
      </c>
      <c r="CE161" s="254">
        <f t="shared" ref="CE161:CE166" si="67">LN($B161-CG$165)</f>
        <v>6.0520891689244172</v>
      </c>
      <c r="CF161" s="255"/>
      <c r="CG161" s="255"/>
      <c r="CH161" s="255"/>
      <c r="CI161" s="256">
        <f t="shared" ref="CI161:CI166" si="68">ROUND(CG$169*(1+CG$170)^$D161+CG$165,$G$1)</f>
        <v>397</v>
      </c>
      <c r="CJ161" s="193">
        <f t="shared" ref="CJ161:CJ166" si="69">($B161-CI161)^2/1000</f>
        <v>2.2090000000000001</v>
      </c>
      <c r="CL161" s="254">
        <f t="shared" ref="CL161:CL166" si="70">LN($B161-CN$165)</f>
        <v>6.0497334552319577</v>
      </c>
      <c r="CM161" s="255"/>
      <c r="CN161" s="255"/>
      <c r="CO161" s="255"/>
      <c r="CP161" s="256">
        <f t="shared" ref="CP161:CP166" si="71">ROUND(CN$169*(1+CN$170)^$D161+CN$165,$G$1)</f>
        <v>397</v>
      </c>
      <c r="CQ161" s="193">
        <f t="shared" ref="CQ161:CQ166" si="72">($B161-CP161)^2/1000</f>
        <v>2.2090000000000001</v>
      </c>
      <c r="CS161" s="254">
        <f t="shared" ref="CS161:CS166" si="73">LN($B161-CU$165)</f>
        <v>6.0473721790462776</v>
      </c>
      <c r="CT161" s="255"/>
      <c r="CU161" s="255"/>
      <c r="CV161" s="255"/>
      <c r="CW161" s="256">
        <f t="shared" ref="CW161:CW166" si="74">ROUND(CU$169*(1+CU$170)^$D161+CU$165,$G$1)</f>
        <v>397</v>
      </c>
      <c r="CX161" s="193">
        <f t="shared" ref="CX161:CX166" si="75">($B161-CW161)^2/1000</f>
        <v>2.2090000000000001</v>
      </c>
      <c r="CZ161" s="254">
        <f t="shared" ref="CZ161:CZ166" si="76">LN($B161-DB$165)</f>
        <v>6.045005314036012</v>
      </c>
      <c r="DA161" s="255"/>
      <c r="DB161" s="255"/>
      <c r="DC161" s="255"/>
      <c r="DD161" s="256">
        <f t="shared" ref="DD161:DD166" si="77">ROUND(DB$169*(1+DB$170)^$D161+DB$165,$G$1)</f>
        <v>397</v>
      </c>
      <c r="DE161" s="193">
        <f t="shared" ref="DE161:DE166" si="78">($B161-DD161)^2/1000</f>
        <v>2.2090000000000001</v>
      </c>
    </row>
    <row r="162" spans="1:109" ht="15" customHeight="1">
      <c r="A162" s="186">
        <f t="shared" si="32"/>
        <v>2009</v>
      </c>
      <c r="B162" s="187">
        <f t="shared" si="32"/>
        <v>354</v>
      </c>
      <c r="C162" s="229">
        <f t="shared" si="33"/>
        <v>5.8051349689164882</v>
      </c>
      <c r="D162" s="188">
        <f t="shared" ref="D162:D206" si="79">D112</f>
        <v>2</v>
      </c>
      <c r="E162" s="230" t="s">
        <v>408</v>
      </c>
      <c r="F162" s="189"/>
      <c r="G162" s="195"/>
      <c r="H162" s="192"/>
      <c r="I162" s="196">
        <f t="shared" si="34"/>
        <v>406</v>
      </c>
      <c r="J162" s="197">
        <f t="shared" si="35"/>
        <v>14.689265536723164</v>
      </c>
      <c r="K162" s="196">
        <f t="shared" si="36"/>
        <v>2.7040000000000002</v>
      </c>
      <c r="M162" s="257">
        <f t="shared" si="37"/>
        <v>5.8692969131337742</v>
      </c>
      <c r="N162" s="195"/>
      <c r="O162" s="195"/>
      <c r="P162" s="195"/>
      <c r="Q162" s="196">
        <f t="shared" si="38"/>
        <v>406</v>
      </c>
      <c r="R162" s="196">
        <f t="shared" si="39"/>
        <v>2.7040000000000002</v>
      </c>
      <c r="T162" s="257">
        <f t="shared" si="40"/>
        <v>5.8406416573733981</v>
      </c>
      <c r="U162" s="195"/>
      <c r="V162" s="195"/>
      <c r="W162" s="195"/>
      <c r="X162" s="196">
        <f t="shared" si="41"/>
        <v>406</v>
      </c>
      <c r="Y162" s="196">
        <f t="shared" si="42"/>
        <v>2.7040000000000002</v>
      </c>
      <c r="AA162" s="257">
        <f t="shared" si="43"/>
        <v>5.8377304471659395</v>
      </c>
      <c r="AB162" s="195"/>
      <c r="AC162" s="195"/>
      <c r="AD162" s="195"/>
      <c r="AE162" s="196">
        <f t="shared" si="44"/>
        <v>406</v>
      </c>
      <c r="AF162" s="196">
        <f t="shared" si="45"/>
        <v>2.7040000000000002</v>
      </c>
      <c r="AH162" s="257">
        <f t="shared" si="46"/>
        <v>5.8348107370626048</v>
      </c>
      <c r="AI162" s="195"/>
      <c r="AJ162" s="195"/>
      <c r="AK162" s="195"/>
      <c r="AL162" s="196">
        <f t="shared" si="47"/>
        <v>406</v>
      </c>
      <c r="AM162" s="196">
        <f t="shared" si="48"/>
        <v>2.7040000000000002</v>
      </c>
      <c r="AO162" s="257">
        <f t="shared" si="49"/>
        <v>5.8318824772835169</v>
      </c>
      <c r="AP162" s="195"/>
      <c r="AQ162" s="195"/>
      <c r="AR162" s="195"/>
      <c r="AS162" s="196">
        <f t="shared" si="50"/>
        <v>406</v>
      </c>
      <c r="AT162" s="196">
        <f t="shared" si="51"/>
        <v>2.7040000000000002</v>
      </c>
      <c r="AV162" s="257">
        <f t="shared" si="52"/>
        <v>5.8289456176102075</v>
      </c>
      <c r="AW162" s="195"/>
      <c r="AX162" s="195"/>
      <c r="AY162" s="195"/>
      <c r="AZ162" s="196">
        <f t="shared" si="53"/>
        <v>406</v>
      </c>
      <c r="BA162" s="196">
        <f t="shared" si="54"/>
        <v>2.7040000000000002</v>
      </c>
      <c r="BC162" s="257">
        <f t="shared" si="55"/>
        <v>5.8260001073804499</v>
      </c>
      <c r="BD162" s="195"/>
      <c r="BE162" s="195"/>
      <c r="BF162" s="195"/>
      <c r="BG162" s="196">
        <f t="shared" si="56"/>
        <v>406</v>
      </c>
      <c r="BH162" s="196">
        <f t="shared" si="57"/>
        <v>2.7040000000000002</v>
      </c>
      <c r="BJ162" s="257">
        <f t="shared" si="58"/>
        <v>5.8230458954830189</v>
      </c>
      <c r="BK162" s="195"/>
      <c r="BL162" s="195"/>
      <c r="BM162" s="195"/>
      <c r="BN162" s="196">
        <f t="shared" si="59"/>
        <v>406</v>
      </c>
      <c r="BO162" s="196">
        <f t="shared" si="60"/>
        <v>2.7040000000000002</v>
      </c>
      <c r="BQ162" s="257">
        <f t="shared" si="61"/>
        <v>5.8200829303523616</v>
      </c>
      <c r="BR162" s="195"/>
      <c r="BS162" s="195"/>
      <c r="BT162" s="195"/>
      <c r="BU162" s="196">
        <f t="shared" si="62"/>
        <v>406</v>
      </c>
      <c r="BV162" s="196">
        <f t="shared" si="63"/>
        <v>2.7040000000000002</v>
      </c>
      <c r="BX162" s="257">
        <f t="shared" si="64"/>
        <v>5.8171111599632042</v>
      </c>
      <c r="BY162" s="195"/>
      <c r="BZ162" s="195"/>
      <c r="CA162" s="195"/>
      <c r="CB162" s="196">
        <f t="shared" si="65"/>
        <v>406</v>
      </c>
      <c r="CC162" s="196">
        <f t="shared" si="66"/>
        <v>2.7040000000000002</v>
      </c>
      <c r="CE162" s="257">
        <f t="shared" si="67"/>
        <v>5.8141305318250662</v>
      </c>
      <c r="CF162" s="195"/>
      <c r="CG162" s="195"/>
      <c r="CH162" s="195"/>
      <c r="CI162" s="196">
        <f t="shared" si="68"/>
        <v>406</v>
      </c>
      <c r="CJ162" s="196">
        <f t="shared" si="69"/>
        <v>2.7040000000000002</v>
      </c>
      <c r="CL162" s="257">
        <f t="shared" si="70"/>
        <v>5.8111409929767008</v>
      </c>
      <c r="CM162" s="195"/>
      <c r="CN162" s="195"/>
      <c r="CO162" s="195"/>
      <c r="CP162" s="196">
        <f t="shared" si="71"/>
        <v>406</v>
      </c>
      <c r="CQ162" s="196">
        <f t="shared" si="72"/>
        <v>2.7040000000000002</v>
      </c>
      <c r="CS162" s="257">
        <f t="shared" si="73"/>
        <v>5.8081424899804439</v>
      </c>
      <c r="CT162" s="195"/>
      <c r="CU162" s="195"/>
      <c r="CV162" s="195"/>
      <c r="CW162" s="196">
        <f t="shared" si="74"/>
        <v>406</v>
      </c>
      <c r="CX162" s="196">
        <f t="shared" si="75"/>
        <v>2.7040000000000002</v>
      </c>
      <c r="CZ162" s="257">
        <f t="shared" si="76"/>
        <v>5.8051349689164882</v>
      </c>
      <c r="DA162" s="195"/>
      <c r="DB162" s="195"/>
      <c r="DC162" s="195"/>
      <c r="DD162" s="196">
        <f t="shared" si="77"/>
        <v>406</v>
      </c>
      <c r="DE162" s="196">
        <f t="shared" si="78"/>
        <v>2.7040000000000002</v>
      </c>
    </row>
    <row r="163" spans="1:109" ht="15" customHeight="1">
      <c r="A163" s="186">
        <f t="shared" si="32"/>
        <v>2010</v>
      </c>
      <c r="B163" s="187">
        <f t="shared" si="32"/>
        <v>424</v>
      </c>
      <c r="C163" s="229">
        <f t="shared" si="33"/>
        <v>5.9964520886190211</v>
      </c>
      <c r="D163" s="188">
        <f t="shared" si="79"/>
        <v>3</v>
      </c>
      <c r="E163" s="94" t="s">
        <v>409</v>
      </c>
      <c r="G163" s="195"/>
      <c r="H163" s="192"/>
      <c r="I163" s="196">
        <f t="shared" si="34"/>
        <v>415</v>
      </c>
      <c r="J163" s="197">
        <f t="shared" si="35"/>
        <v>2.1226415094339623</v>
      </c>
      <c r="K163" s="196">
        <f t="shared" si="36"/>
        <v>8.1000000000000003E-2</v>
      </c>
      <c r="M163" s="257">
        <f t="shared" si="37"/>
        <v>6.0497334552319577</v>
      </c>
      <c r="N163" s="195"/>
      <c r="O163" s="195"/>
      <c r="P163" s="195"/>
      <c r="Q163" s="196">
        <f t="shared" si="38"/>
        <v>415</v>
      </c>
      <c r="R163" s="196">
        <f t="shared" si="39"/>
        <v>8.1000000000000003E-2</v>
      </c>
      <c r="T163" s="257">
        <f t="shared" si="40"/>
        <v>6.0258659738253142</v>
      </c>
      <c r="U163" s="195"/>
      <c r="V163" s="195"/>
      <c r="W163" s="195"/>
      <c r="X163" s="196">
        <f t="shared" si="41"/>
        <v>415</v>
      </c>
      <c r="Y163" s="196">
        <f t="shared" si="42"/>
        <v>8.1000000000000003E-2</v>
      </c>
      <c r="AA163" s="257">
        <f t="shared" si="43"/>
        <v>6.0234475929610332</v>
      </c>
      <c r="AB163" s="195"/>
      <c r="AC163" s="195"/>
      <c r="AD163" s="195"/>
      <c r="AE163" s="196">
        <f t="shared" si="44"/>
        <v>415</v>
      </c>
      <c r="AF163" s="196">
        <f t="shared" si="45"/>
        <v>8.1000000000000003E-2</v>
      </c>
      <c r="AH163" s="257">
        <f t="shared" si="46"/>
        <v>6.0210233493495267</v>
      </c>
      <c r="AI163" s="195"/>
      <c r="AJ163" s="195"/>
      <c r="AK163" s="195"/>
      <c r="AL163" s="196">
        <f t="shared" si="47"/>
        <v>415</v>
      </c>
      <c r="AM163" s="196">
        <f t="shared" si="48"/>
        <v>8.1000000000000003E-2</v>
      </c>
      <c r="AO163" s="257">
        <f t="shared" si="49"/>
        <v>6.0185932144962342</v>
      </c>
      <c r="AP163" s="195"/>
      <c r="AQ163" s="195"/>
      <c r="AR163" s="195"/>
      <c r="AS163" s="196">
        <f t="shared" si="50"/>
        <v>415</v>
      </c>
      <c r="AT163" s="196">
        <f t="shared" si="51"/>
        <v>8.1000000000000003E-2</v>
      </c>
      <c r="AV163" s="257">
        <f t="shared" si="52"/>
        <v>6.0161571596983539</v>
      </c>
      <c r="AW163" s="195"/>
      <c r="AX163" s="195"/>
      <c r="AY163" s="195"/>
      <c r="AZ163" s="196">
        <f t="shared" si="53"/>
        <v>415</v>
      </c>
      <c r="BA163" s="196">
        <f t="shared" si="54"/>
        <v>8.1000000000000003E-2</v>
      </c>
      <c r="BC163" s="257">
        <f t="shared" si="55"/>
        <v>6.0137151560428022</v>
      </c>
      <c r="BD163" s="195"/>
      <c r="BE163" s="195"/>
      <c r="BF163" s="195"/>
      <c r="BG163" s="196">
        <f t="shared" si="56"/>
        <v>415</v>
      </c>
      <c r="BH163" s="196">
        <f t="shared" si="57"/>
        <v>8.1000000000000003E-2</v>
      </c>
      <c r="BJ163" s="257">
        <f t="shared" si="58"/>
        <v>6.0112671744041615</v>
      </c>
      <c r="BK163" s="195"/>
      <c r="BL163" s="195"/>
      <c r="BM163" s="195"/>
      <c r="BN163" s="196">
        <f t="shared" si="59"/>
        <v>415</v>
      </c>
      <c r="BO163" s="196">
        <f t="shared" si="60"/>
        <v>8.1000000000000003E-2</v>
      </c>
      <c r="BQ163" s="257">
        <f t="shared" si="61"/>
        <v>6.0088131854425946</v>
      </c>
      <c r="BR163" s="195"/>
      <c r="BS163" s="195"/>
      <c r="BT163" s="195"/>
      <c r="BU163" s="196">
        <f t="shared" si="62"/>
        <v>415</v>
      </c>
      <c r="BV163" s="196">
        <f t="shared" si="63"/>
        <v>8.1000000000000003E-2</v>
      </c>
      <c r="BX163" s="257">
        <f t="shared" si="64"/>
        <v>6.0063531596017325</v>
      </c>
      <c r="BY163" s="195"/>
      <c r="BZ163" s="195"/>
      <c r="CA163" s="195"/>
      <c r="CB163" s="196">
        <f t="shared" si="65"/>
        <v>415</v>
      </c>
      <c r="CC163" s="196">
        <f t="shared" si="66"/>
        <v>8.1000000000000003E-2</v>
      </c>
      <c r="CE163" s="257">
        <f t="shared" si="67"/>
        <v>6.0038870671065387</v>
      </c>
      <c r="CF163" s="195"/>
      <c r="CG163" s="195"/>
      <c r="CH163" s="195"/>
      <c r="CI163" s="196">
        <f t="shared" si="68"/>
        <v>415</v>
      </c>
      <c r="CJ163" s="196">
        <f t="shared" si="69"/>
        <v>8.1000000000000003E-2</v>
      </c>
      <c r="CL163" s="257">
        <f t="shared" si="70"/>
        <v>6.0014148779611505</v>
      </c>
      <c r="CM163" s="195"/>
      <c r="CN163" s="195"/>
      <c r="CO163" s="195"/>
      <c r="CP163" s="196">
        <f t="shared" si="71"/>
        <v>415</v>
      </c>
      <c r="CQ163" s="196">
        <f t="shared" si="72"/>
        <v>8.1000000000000003E-2</v>
      </c>
      <c r="CS163" s="257">
        <f t="shared" si="73"/>
        <v>5.9989365619466826</v>
      </c>
      <c r="CT163" s="195"/>
      <c r="CU163" s="195"/>
      <c r="CV163" s="195"/>
      <c r="CW163" s="196">
        <f t="shared" si="74"/>
        <v>415</v>
      </c>
      <c r="CX163" s="196">
        <f t="shared" si="75"/>
        <v>8.1000000000000003E-2</v>
      </c>
      <c r="CZ163" s="257">
        <f t="shared" si="76"/>
        <v>5.9964520886190211</v>
      </c>
      <c r="DA163" s="195"/>
      <c r="DB163" s="195"/>
      <c r="DC163" s="195"/>
      <c r="DD163" s="196">
        <f t="shared" si="77"/>
        <v>415</v>
      </c>
      <c r="DE163" s="196">
        <f t="shared" si="78"/>
        <v>8.1000000000000003E-2</v>
      </c>
    </row>
    <row r="164" spans="1:109" ht="15" customHeight="1">
      <c r="A164" s="186">
        <f t="shared" si="32"/>
        <v>2011</v>
      </c>
      <c r="B164" s="187">
        <f t="shared" si="32"/>
        <v>407</v>
      </c>
      <c r="C164" s="229">
        <f t="shared" si="33"/>
        <v>5.9532433342877846</v>
      </c>
      <c r="D164" s="188">
        <f t="shared" si="79"/>
        <v>4</v>
      </c>
      <c r="H164" s="192"/>
      <c r="I164" s="196">
        <f t="shared" si="34"/>
        <v>424</v>
      </c>
      <c r="J164" s="197">
        <f t="shared" si="35"/>
        <v>4.176904176904177</v>
      </c>
      <c r="K164" s="196">
        <f t="shared" si="36"/>
        <v>0.28899999999999998</v>
      </c>
      <c r="M164" s="257">
        <f t="shared" si="37"/>
        <v>6.0088131854425946</v>
      </c>
      <c r="N164" s="195"/>
      <c r="O164" s="195"/>
      <c r="P164" s="195"/>
      <c r="Q164" s="196">
        <f t="shared" si="38"/>
        <v>424</v>
      </c>
      <c r="R164" s="196">
        <f t="shared" si="39"/>
        <v>0.28899999999999998</v>
      </c>
      <c r="T164" s="257">
        <f t="shared" si="40"/>
        <v>5.9839362806871907</v>
      </c>
      <c r="U164" s="195"/>
      <c r="V164" s="195"/>
      <c r="W164" s="195"/>
      <c r="X164" s="196">
        <f t="shared" si="41"/>
        <v>424</v>
      </c>
      <c r="Y164" s="196">
        <f t="shared" si="42"/>
        <v>0.28899999999999998</v>
      </c>
      <c r="AA164" s="257">
        <f t="shared" si="43"/>
        <v>5.9814142112544806</v>
      </c>
      <c r="AB164" s="195"/>
      <c r="AC164" s="195"/>
      <c r="AD164" s="195"/>
      <c r="AE164" s="196">
        <f t="shared" si="44"/>
        <v>424</v>
      </c>
      <c r="AF164" s="196">
        <f t="shared" si="45"/>
        <v>0.28899999999999998</v>
      </c>
      <c r="AH164" s="257">
        <f t="shared" si="46"/>
        <v>5.978885764901122</v>
      </c>
      <c r="AI164" s="195"/>
      <c r="AJ164" s="195"/>
      <c r="AK164" s="195"/>
      <c r="AL164" s="196">
        <f t="shared" si="47"/>
        <v>424</v>
      </c>
      <c r="AM164" s="196">
        <f t="shared" si="48"/>
        <v>0.28899999999999998</v>
      </c>
      <c r="AO164" s="257">
        <f t="shared" si="49"/>
        <v>5.9763509092979339</v>
      </c>
      <c r="AP164" s="195"/>
      <c r="AQ164" s="195"/>
      <c r="AR164" s="195"/>
      <c r="AS164" s="196">
        <f t="shared" si="50"/>
        <v>424</v>
      </c>
      <c r="AT164" s="196">
        <f t="shared" si="51"/>
        <v>0.28899999999999998</v>
      </c>
      <c r="AV164" s="257">
        <f t="shared" si="52"/>
        <v>5.9738096118692612</v>
      </c>
      <c r="AW164" s="195"/>
      <c r="AX164" s="195"/>
      <c r="AY164" s="195"/>
      <c r="AZ164" s="196">
        <f t="shared" si="53"/>
        <v>424</v>
      </c>
      <c r="BA164" s="196">
        <f t="shared" si="54"/>
        <v>0.28899999999999998</v>
      </c>
      <c r="BC164" s="257">
        <f t="shared" si="55"/>
        <v>5.9712618397904622</v>
      </c>
      <c r="BD164" s="195"/>
      <c r="BE164" s="195"/>
      <c r="BF164" s="195"/>
      <c r="BG164" s="196">
        <f t="shared" si="56"/>
        <v>424</v>
      </c>
      <c r="BH164" s="196">
        <f t="shared" si="57"/>
        <v>0.28899999999999998</v>
      </c>
      <c r="BJ164" s="257">
        <f t="shared" si="58"/>
        <v>5.9687075599853658</v>
      </c>
      <c r="BK164" s="195"/>
      <c r="BL164" s="195"/>
      <c r="BM164" s="195"/>
      <c r="BN164" s="196">
        <f t="shared" si="59"/>
        <v>424</v>
      </c>
      <c r="BO164" s="196">
        <f t="shared" si="60"/>
        <v>0.28899999999999998</v>
      </c>
      <c r="BQ164" s="257">
        <f t="shared" si="61"/>
        <v>5.9661467391236922</v>
      </c>
      <c r="BR164" s="195"/>
      <c r="BS164" s="195"/>
      <c r="BT164" s="195"/>
      <c r="BU164" s="196">
        <f t="shared" si="62"/>
        <v>424</v>
      </c>
      <c r="BV164" s="196">
        <f t="shared" si="63"/>
        <v>0.28899999999999998</v>
      </c>
      <c r="BX164" s="257">
        <f t="shared" si="64"/>
        <v>5.9635793436184459</v>
      </c>
      <c r="BY164" s="195"/>
      <c r="BZ164" s="195"/>
      <c r="CA164" s="195"/>
      <c r="CB164" s="196">
        <f t="shared" si="65"/>
        <v>424</v>
      </c>
      <c r="CC164" s="196">
        <f t="shared" si="66"/>
        <v>0.28899999999999998</v>
      </c>
      <c r="CE164" s="257">
        <f t="shared" si="67"/>
        <v>5.9610053396232736</v>
      </c>
      <c r="CF164" s="195"/>
      <c r="CG164" s="195"/>
      <c r="CH164" s="195"/>
      <c r="CI164" s="196">
        <f t="shared" si="68"/>
        <v>424</v>
      </c>
      <c r="CJ164" s="196">
        <f t="shared" si="69"/>
        <v>0.28899999999999998</v>
      </c>
      <c r="CL164" s="257">
        <f t="shared" si="70"/>
        <v>5.9584246930297819</v>
      </c>
      <c r="CM164" s="195"/>
      <c r="CN164" s="195"/>
      <c r="CO164" s="195"/>
      <c r="CP164" s="196">
        <f t="shared" si="71"/>
        <v>424</v>
      </c>
      <c r="CQ164" s="196">
        <f t="shared" si="72"/>
        <v>0.28899999999999998</v>
      </c>
      <c r="CS164" s="257">
        <f t="shared" si="73"/>
        <v>5.955837369464831</v>
      </c>
      <c r="CT164" s="195"/>
      <c r="CU164" s="195"/>
      <c r="CV164" s="195"/>
      <c r="CW164" s="196">
        <f t="shared" si="74"/>
        <v>424</v>
      </c>
      <c r="CX164" s="196">
        <f t="shared" si="75"/>
        <v>0.28899999999999998</v>
      </c>
      <c r="CZ164" s="257">
        <f t="shared" si="76"/>
        <v>5.9532433342877846</v>
      </c>
      <c r="DA164" s="195"/>
      <c r="DB164" s="195"/>
      <c r="DC164" s="195"/>
      <c r="DD164" s="196">
        <f t="shared" si="77"/>
        <v>424</v>
      </c>
      <c r="DE164" s="196">
        <f t="shared" si="78"/>
        <v>0.28899999999999998</v>
      </c>
    </row>
    <row r="165" spans="1:109" ht="15" customHeight="1">
      <c r="A165" s="186">
        <f t="shared" si="32"/>
        <v>2012</v>
      </c>
      <c r="B165" s="187">
        <f t="shared" si="32"/>
        <v>439</v>
      </c>
      <c r="C165" s="229">
        <f t="shared" si="33"/>
        <v>6.0330862217988015</v>
      </c>
      <c r="D165" s="188">
        <f t="shared" si="79"/>
        <v>5</v>
      </c>
      <c r="E165" s="97" t="s">
        <v>410</v>
      </c>
      <c r="F165" s="258">
        <f>E199</f>
        <v>22</v>
      </c>
      <c r="H165" s="192"/>
      <c r="I165" s="196">
        <f t="shared" si="34"/>
        <v>434</v>
      </c>
      <c r="J165" s="197">
        <f t="shared" si="35"/>
        <v>1.1389521640091116</v>
      </c>
      <c r="K165" s="196">
        <f t="shared" si="36"/>
        <v>2.5000000000000001E-2</v>
      </c>
      <c r="M165" s="257">
        <f t="shared" si="37"/>
        <v>6.0844994130751715</v>
      </c>
      <c r="N165" s="199" t="s">
        <v>410</v>
      </c>
      <c r="O165" s="195">
        <v>0</v>
      </c>
      <c r="P165" s="195"/>
      <c r="Q165" s="196">
        <f t="shared" si="38"/>
        <v>434</v>
      </c>
      <c r="R165" s="196">
        <f t="shared" si="39"/>
        <v>2.5000000000000001E-2</v>
      </c>
      <c r="T165" s="257">
        <f t="shared" si="40"/>
        <v>6.061456918928017</v>
      </c>
      <c r="U165" s="199" t="s">
        <v>410</v>
      </c>
      <c r="V165" s="203">
        <f>10^U187</f>
        <v>10</v>
      </c>
      <c r="W165" s="195"/>
      <c r="X165" s="196">
        <f t="shared" si="41"/>
        <v>434</v>
      </c>
      <c r="Y165" s="196">
        <f t="shared" si="42"/>
        <v>2.5000000000000001E-2</v>
      </c>
      <c r="AA165" s="257">
        <f t="shared" si="43"/>
        <v>6.0591231955817966</v>
      </c>
      <c r="AB165" s="199" t="s">
        <v>411</v>
      </c>
      <c r="AC165" s="203">
        <f>V165+AB188</f>
        <v>11</v>
      </c>
      <c r="AD165" s="195"/>
      <c r="AE165" s="196">
        <f t="shared" si="44"/>
        <v>434</v>
      </c>
      <c r="AF165" s="196">
        <f t="shared" si="45"/>
        <v>2.5000000000000001E-2</v>
      </c>
      <c r="AH165" s="257">
        <f t="shared" si="46"/>
        <v>6.0567840132286248</v>
      </c>
      <c r="AI165" s="199" t="s">
        <v>411</v>
      </c>
      <c r="AJ165" s="203">
        <f>AC165+AI188</f>
        <v>12</v>
      </c>
      <c r="AK165" s="195"/>
      <c r="AL165" s="196">
        <f t="shared" si="47"/>
        <v>434</v>
      </c>
      <c r="AM165" s="196">
        <f t="shared" si="48"/>
        <v>2.5000000000000001E-2</v>
      </c>
      <c r="AO165" s="257">
        <f t="shared" si="49"/>
        <v>6.0544393462693709</v>
      </c>
      <c r="AP165" s="199" t="s">
        <v>411</v>
      </c>
      <c r="AQ165" s="203">
        <f>AJ165+AP188</f>
        <v>13</v>
      </c>
      <c r="AR165" s="195"/>
      <c r="AS165" s="196">
        <f t="shared" si="50"/>
        <v>434</v>
      </c>
      <c r="AT165" s="196">
        <f t="shared" si="51"/>
        <v>2.5000000000000001E-2</v>
      </c>
      <c r="AV165" s="257">
        <f t="shared" si="52"/>
        <v>6.0520891689244172</v>
      </c>
      <c r="AW165" s="199" t="s">
        <v>411</v>
      </c>
      <c r="AX165" s="203">
        <f>AQ165+AW188</f>
        <v>14</v>
      </c>
      <c r="AY165" s="195"/>
      <c r="AZ165" s="196">
        <f t="shared" si="53"/>
        <v>434</v>
      </c>
      <c r="BA165" s="196">
        <f t="shared" si="54"/>
        <v>2.5000000000000001E-2</v>
      </c>
      <c r="BC165" s="257">
        <f t="shared" si="55"/>
        <v>6.0497334552319577</v>
      </c>
      <c r="BD165" s="199" t="s">
        <v>411</v>
      </c>
      <c r="BE165" s="203">
        <f>AX165+BD188</f>
        <v>15</v>
      </c>
      <c r="BF165" s="195"/>
      <c r="BG165" s="196">
        <f t="shared" si="56"/>
        <v>434</v>
      </c>
      <c r="BH165" s="196">
        <f t="shared" si="57"/>
        <v>2.5000000000000001E-2</v>
      </c>
      <c r="BJ165" s="257">
        <f t="shared" si="58"/>
        <v>6.0473721790462776</v>
      </c>
      <c r="BK165" s="199" t="s">
        <v>411</v>
      </c>
      <c r="BL165" s="203">
        <f>BE165+BK188</f>
        <v>16</v>
      </c>
      <c r="BM165" s="195"/>
      <c r="BN165" s="196">
        <f t="shared" si="59"/>
        <v>434</v>
      </c>
      <c r="BO165" s="196">
        <f t="shared" si="60"/>
        <v>2.5000000000000001E-2</v>
      </c>
      <c r="BQ165" s="257">
        <f t="shared" si="61"/>
        <v>6.045005314036012</v>
      </c>
      <c r="BR165" s="199" t="s">
        <v>411</v>
      </c>
      <c r="BS165" s="203">
        <f>BL165+BR188</f>
        <v>17</v>
      </c>
      <c r="BT165" s="195"/>
      <c r="BU165" s="196">
        <f t="shared" si="62"/>
        <v>434</v>
      </c>
      <c r="BV165" s="196">
        <f t="shared" si="63"/>
        <v>2.5000000000000001E-2</v>
      </c>
      <c r="BX165" s="257">
        <f t="shared" si="64"/>
        <v>6.0426328336823811</v>
      </c>
      <c r="BY165" s="199" t="s">
        <v>411</v>
      </c>
      <c r="BZ165" s="203">
        <f>BS165+BY188</f>
        <v>18</v>
      </c>
      <c r="CA165" s="195"/>
      <c r="CB165" s="196">
        <f t="shared" si="65"/>
        <v>434</v>
      </c>
      <c r="CC165" s="196">
        <f t="shared" si="66"/>
        <v>2.5000000000000001E-2</v>
      </c>
      <c r="CE165" s="257">
        <f t="shared" si="67"/>
        <v>6.0402547112774139</v>
      </c>
      <c r="CF165" s="199" t="s">
        <v>411</v>
      </c>
      <c r="CG165" s="203">
        <f>BZ165+CF188</f>
        <v>19</v>
      </c>
      <c r="CH165" s="195"/>
      <c r="CI165" s="196">
        <f t="shared" si="68"/>
        <v>434</v>
      </c>
      <c r="CJ165" s="196">
        <f t="shared" si="69"/>
        <v>2.5000000000000001E-2</v>
      </c>
      <c r="CL165" s="257">
        <f t="shared" si="70"/>
        <v>6.0378709199221374</v>
      </c>
      <c r="CM165" s="199" t="s">
        <v>411</v>
      </c>
      <c r="CN165" s="203">
        <f>CG165+CM188</f>
        <v>20</v>
      </c>
      <c r="CO165" s="195"/>
      <c r="CP165" s="196">
        <f t="shared" si="71"/>
        <v>434</v>
      </c>
      <c r="CQ165" s="196">
        <f t="shared" si="72"/>
        <v>2.5000000000000001E-2</v>
      </c>
      <c r="CS165" s="257">
        <f t="shared" si="73"/>
        <v>6.0354814325247563</v>
      </c>
      <c r="CT165" s="199" t="s">
        <v>411</v>
      </c>
      <c r="CU165" s="203">
        <f>CN165+CT188</f>
        <v>21</v>
      </c>
      <c r="CV165" s="195"/>
      <c r="CW165" s="196">
        <f t="shared" si="74"/>
        <v>434</v>
      </c>
      <c r="CX165" s="196">
        <f t="shared" si="75"/>
        <v>2.5000000000000001E-2</v>
      </c>
      <c r="CZ165" s="257">
        <f t="shared" si="76"/>
        <v>6.0330862217988015</v>
      </c>
      <c r="DA165" s="199" t="s">
        <v>411</v>
      </c>
      <c r="DB165" s="203">
        <f>CU165+DA188</f>
        <v>22</v>
      </c>
      <c r="DC165" s="195"/>
      <c r="DD165" s="196">
        <f t="shared" si="77"/>
        <v>434</v>
      </c>
      <c r="DE165" s="196">
        <f t="shared" si="78"/>
        <v>2.5000000000000001E-2</v>
      </c>
    </row>
    <row r="166" spans="1:109" ht="15" customHeight="1">
      <c r="A166" s="186">
        <f t="shared" si="32"/>
        <v>2013</v>
      </c>
      <c r="B166" s="187">
        <f t="shared" si="32"/>
        <v>459</v>
      </c>
      <c r="C166" s="229">
        <f t="shared" si="33"/>
        <v>6.0799331950955899</v>
      </c>
      <c r="D166" s="188">
        <f t="shared" si="79"/>
        <v>6</v>
      </c>
      <c r="E166" s="97" t="s">
        <v>412</v>
      </c>
      <c r="F166" s="199" t="s">
        <v>413</v>
      </c>
      <c r="G166" s="234">
        <f>INDEX(LINEST(C161:C166,D161:D166),2)</f>
        <v>5.9039474128309237</v>
      </c>
      <c r="H166" s="192"/>
      <c r="I166" s="196">
        <f t="shared" si="34"/>
        <v>443</v>
      </c>
      <c r="J166" s="197">
        <f t="shared" si="35"/>
        <v>3.4858387799564272</v>
      </c>
      <c r="K166" s="196">
        <f t="shared" si="36"/>
        <v>0.25600000000000001</v>
      </c>
      <c r="M166" s="257">
        <f t="shared" si="37"/>
        <v>6.1290502100605453</v>
      </c>
      <c r="N166" s="199" t="s">
        <v>412</v>
      </c>
      <c r="O166" s="199" t="s">
        <v>413</v>
      </c>
      <c r="P166" s="234">
        <f>INDEX(LINEST(M161:M166,$D161:$D166),2)</f>
        <v>5.9624547430784016</v>
      </c>
      <c r="Q166" s="196">
        <f t="shared" si="38"/>
        <v>443</v>
      </c>
      <c r="R166" s="196">
        <f t="shared" si="39"/>
        <v>0.25600000000000001</v>
      </c>
      <c r="T166" s="257">
        <f t="shared" si="40"/>
        <v>6.1070228877422545</v>
      </c>
      <c r="U166" s="199" t="s">
        <v>412</v>
      </c>
      <c r="V166" s="199" t="s">
        <v>413</v>
      </c>
      <c r="W166" s="234">
        <f>INDEX(LINEST(T161:T166,$D161:$D166),2)</f>
        <v>5.9362872561359321</v>
      </c>
      <c r="X166" s="196">
        <f t="shared" si="41"/>
        <v>443</v>
      </c>
      <c r="Y166" s="196">
        <f t="shared" si="42"/>
        <v>0.25600000000000001</v>
      </c>
      <c r="AA166" s="257">
        <f t="shared" si="43"/>
        <v>6.1047932324149849</v>
      </c>
      <c r="AB166" s="199" t="s">
        <v>412</v>
      </c>
      <c r="AC166" s="199" t="s">
        <v>413</v>
      </c>
      <c r="AD166" s="234">
        <f>INDEX(LINEST(AA161:AA166,$D161:$D166),2)</f>
        <v>5.9336321626697721</v>
      </c>
      <c r="AE166" s="196">
        <f t="shared" si="44"/>
        <v>443</v>
      </c>
      <c r="AF166" s="196">
        <f t="shared" si="45"/>
        <v>0.25600000000000001</v>
      </c>
      <c r="AH166" s="257">
        <f t="shared" si="46"/>
        <v>6.1025585946135692</v>
      </c>
      <c r="AI166" s="199" t="s">
        <v>412</v>
      </c>
      <c r="AJ166" s="199" t="s">
        <v>413</v>
      </c>
      <c r="AK166" s="234">
        <f>INDEX(LINEST(AH161:AH166,$D161:$D166),2)</f>
        <v>5.9309699469768979</v>
      </c>
      <c r="AL166" s="196">
        <f t="shared" si="47"/>
        <v>443</v>
      </c>
      <c r="AM166" s="196">
        <f t="shared" si="48"/>
        <v>0.25600000000000001</v>
      </c>
      <c r="AO166" s="257">
        <f t="shared" si="49"/>
        <v>6.1003189520200642</v>
      </c>
      <c r="AP166" s="199" t="s">
        <v>412</v>
      </c>
      <c r="AQ166" s="199" t="s">
        <v>413</v>
      </c>
      <c r="AR166" s="234">
        <f>INDEX(LINEST(AO161:AO166,$D161:$D166),2)</f>
        <v>5.9283005704443941</v>
      </c>
      <c r="AS166" s="196">
        <f t="shared" si="50"/>
        <v>443</v>
      </c>
      <c r="AT166" s="196">
        <f t="shared" si="51"/>
        <v>0.25600000000000001</v>
      </c>
      <c r="AV166" s="257">
        <f t="shared" si="52"/>
        <v>6.0980742821662401</v>
      </c>
      <c r="AW166" s="199" t="s">
        <v>412</v>
      </c>
      <c r="AX166" s="199" t="s">
        <v>413</v>
      </c>
      <c r="AY166" s="234">
        <f>INDEX(LINEST(AV161:AV166,$D161:$D166),2)</f>
        <v>5.9256239941420112</v>
      </c>
      <c r="AZ166" s="196">
        <f t="shared" si="53"/>
        <v>443</v>
      </c>
      <c r="BA166" s="196">
        <f t="shared" si="54"/>
        <v>0.25600000000000001</v>
      </c>
      <c r="BC166" s="257">
        <f t="shared" si="55"/>
        <v>6.0958245624322247</v>
      </c>
      <c r="BD166" s="199" t="s">
        <v>412</v>
      </c>
      <c r="BE166" s="199" t="s">
        <v>413</v>
      </c>
      <c r="BF166" s="234">
        <f>INDEX(LINEST(BC161:BC166,$D161:$D166),2)</f>
        <v>5.9229401788186644</v>
      </c>
      <c r="BG166" s="196">
        <f t="shared" si="56"/>
        <v>443</v>
      </c>
      <c r="BH166" s="196">
        <f t="shared" si="57"/>
        <v>0.25600000000000001</v>
      </c>
      <c r="BJ166" s="257">
        <f t="shared" si="58"/>
        <v>6.0935697700451357</v>
      </c>
      <c r="BK166" s="199" t="s">
        <v>412</v>
      </c>
      <c r="BL166" s="199" t="s">
        <v>413</v>
      </c>
      <c r="BM166" s="234">
        <f>INDEX(LINEST(BJ161:BJ166,$D161:$D166),2)</f>
        <v>5.9202490848988578</v>
      </c>
      <c r="BN166" s="196">
        <f t="shared" si="59"/>
        <v>443</v>
      </c>
      <c r="BO166" s="196">
        <f t="shared" si="60"/>
        <v>0.25600000000000001</v>
      </c>
      <c r="BQ166" s="257">
        <f t="shared" si="61"/>
        <v>6.0913098820776979</v>
      </c>
      <c r="BR166" s="199" t="s">
        <v>412</v>
      </c>
      <c r="BS166" s="199" t="s">
        <v>413</v>
      </c>
      <c r="BT166" s="234">
        <f>INDEX(LINEST(BQ161:BQ166,$D161:$D166),2)</f>
        <v>5.9175506724790878</v>
      </c>
      <c r="BU166" s="196">
        <f t="shared" si="62"/>
        <v>443</v>
      </c>
      <c r="BV166" s="196">
        <f t="shared" si="63"/>
        <v>0.25600000000000001</v>
      </c>
      <c r="BX166" s="257">
        <f t="shared" si="64"/>
        <v>6.089044875446846</v>
      </c>
      <c r="BY166" s="199" t="s">
        <v>412</v>
      </c>
      <c r="BZ166" s="199" t="s">
        <v>413</v>
      </c>
      <c r="CA166" s="234">
        <f>INDEX(LINEST(BX161:BX166,$D161:$D166),2)</f>
        <v>5.9148449013241677</v>
      </c>
      <c r="CB166" s="196">
        <f t="shared" si="65"/>
        <v>443</v>
      </c>
      <c r="CC166" s="196">
        <f t="shared" si="66"/>
        <v>0.25600000000000001</v>
      </c>
      <c r="CE166" s="257">
        <f t="shared" si="67"/>
        <v>6.0867747269123065</v>
      </c>
      <c r="CF166" s="199" t="s">
        <v>412</v>
      </c>
      <c r="CG166" s="199" t="s">
        <v>413</v>
      </c>
      <c r="CH166" s="234">
        <f>INDEX(LINEST(CE161:CE166,$D161:$D166),2)</f>
        <v>5.9121317308635142</v>
      </c>
      <c r="CI166" s="196">
        <f t="shared" si="68"/>
        <v>443</v>
      </c>
      <c r="CJ166" s="196">
        <f t="shared" si="69"/>
        <v>0.25600000000000001</v>
      </c>
      <c r="CL166" s="257">
        <f t="shared" si="70"/>
        <v>6.0844994130751715</v>
      </c>
      <c r="CM166" s="199" t="s">
        <v>412</v>
      </c>
      <c r="CN166" s="199" t="s">
        <v>413</v>
      </c>
      <c r="CO166" s="234">
        <f>INDEX(LINEST(CL161:CL166,$D161:$D166),2)</f>
        <v>5.9094111201873831</v>
      </c>
      <c r="CP166" s="196">
        <f t="shared" si="71"/>
        <v>443</v>
      </c>
      <c r="CQ166" s="196">
        <f t="shared" si="72"/>
        <v>0.25600000000000001</v>
      </c>
      <c r="CS166" s="257">
        <f t="shared" si="73"/>
        <v>6.0822189103764464</v>
      </c>
      <c r="CT166" s="199" t="s">
        <v>412</v>
      </c>
      <c r="CU166" s="199" t="s">
        <v>413</v>
      </c>
      <c r="CV166" s="234">
        <f>INDEX(LINEST(CS161:CS166,$D161:$D166),2)</f>
        <v>5.9066830280430462</v>
      </c>
      <c r="CW166" s="196">
        <f t="shared" si="74"/>
        <v>443</v>
      </c>
      <c r="CX166" s="196">
        <f t="shared" si="75"/>
        <v>0.25600000000000001</v>
      </c>
      <c r="CZ166" s="257">
        <f t="shared" si="76"/>
        <v>6.0799331950955899</v>
      </c>
      <c r="DA166" s="199" t="s">
        <v>412</v>
      </c>
      <c r="DB166" s="199" t="s">
        <v>413</v>
      </c>
      <c r="DC166" s="234">
        <f>INDEX(LINEST(CZ161:CZ166,$D161:$D166),2)</f>
        <v>5.9039474128309237</v>
      </c>
      <c r="DD166" s="196">
        <f t="shared" si="77"/>
        <v>443</v>
      </c>
      <c r="DE166" s="196">
        <f t="shared" si="78"/>
        <v>0.25600000000000001</v>
      </c>
    </row>
    <row r="167" spans="1:109" ht="15" customHeight="1">
      <c r="A167" s="186"/>
      <c r="B167" s="187"/>
      <c r="C167" s="229"/>
      <c r="D167" s="188"/>
      <c r="E167" s="97" t="s">
        <v>414</v>
      </c>
      <c r="F167" s="199" t="s">
        <v>415</v>
      </c>
      <c r="G167" s="234">
        <f>INDEX(LINEST(C161:C166,D161:D166),1)</f>
        <v>2.3293840274674075E-2</v>
      </c>
      <c r="H167" s="192"/>
      <c r="I167" s="196"/>
      <c r="J167" s="197"/>
      <c r="K167" s="196"/>
      <c r="M167" s="257"/>
      <c r="N167" s="199" t="s">
        <v>414</v>
      </c>
      <c r="O167" s="199" t="s">
        <v>415</v>
      </c>
      <c r="P167" s="234">
        <f>INDEX(LINEST(M161:M166,$D161:$D166),1)</f>
        <v>2.2023299090755202E-2</v>
      </c>
      <c r="Q167" s="196"/>
      <c r="R167" s="196"/>
      <c r="T167" s="257"/>
      <c r="U167" s="199" t="s">
        <v>414</v>
      </c>
      <c r="V167" s="199" t="s">
        <v>415</v>
      </c>
      <c r="W167" s="234">
        <f>INDEX(LINEST(T161:T166,$D161:$D166),1)</f>
        <v>2.2583081706713727E-2</v>
      </c>
      <c r="X167" s="196"/>
      <c r="Y167" s="196">
        <f t="shared" si="42"/>
        <v>0</v>
      </c>
      <c r="AA167" s="257"/>
      <c r="AB167" s="199" t="s">
        <v>414</v>
      </c>
      <c r="AC167" s="199" t="s">
        <v>415</v>
      </c>
      <c r="AD167" s="234">
        <f>INDEX(LINEST(AA161:AA166,$D161:$D166),1)</f>
        <v>2.2640639588671289E-2</v>
      </c>
      <c r="AE167" s="196"/>
      <c r="AF167" s="196"/>
      <c r="AH167" s="257"/>
      <c r="AI167" s="199" t="s">
        <v>414</v>
      </c>
      <c r="AJ167" s="199" t="s">
        <v>415</v>
      </c>
      <c r="AK167" s="234">
        <f>INDEX(LINEST(AH161:AH166,$D161:$D166),1)</f>
        <v>2.2698493597055645E-2</v>
      </c>
      <c r="AL167" s="196"/>
      <c r="AM167" s="196"/>
      <c r="AO167" s="257"/>
      <c r="AP167" s="199" t="s">
        <v>414</v>
      </c>
      <c r="AQ167" s="199" t="s">
        <v>415</v>
      </c>
      <c r="AR167" s="234">
        <f>INDEX(LINEST(AO161:AO166,$D161:$D166),1)</f>
        <v>2.2756646038309864E-2</v>
      </c>
      <c r="AS167" s="196"/>
      <c r="AT167" s="196"/>
      <c r="AV167" s="257"/>
      <c r="AW167" s="199" t="s">
        <v>414</v>
      </c>
      <c r="AX167" s="199" t="s">
        <v>415</v>
      </c>
      <c r="AY167" s="234">
        <f>INDEX(LINEST(AV161:AV166,$D161:$D166),1)</f>
        <v>2.2815099243048514E-2</v>
      </c>
      <c r="AZ167" s="196"/>
      <c r="BA167" s="196"/>
      <c r="BC167" s="257"/>
      <c r="BD167" s="199" t="s">
        <v>414</v>
      </c>
      <c r="BE167" s="199" t="s">
        <v>415</v>
      </c>
      <c r="BF167" s="234">
        <f>INDEX(LINEST(BC161:BC166,$D161:$D166),1)</f>
        <v>2.2873855566377766E-2</v>
      </c>
      <c r="BG167" s="196"/>
      <c r="BH167" s="196"/>
      <c r="BJ167" s="257"/>
      <c r="BK167" s="199" t="s">
        <v>414</v>
      </c>
      <c r="BL167" s="199" t="s">
        <v>415</v>
      </c>
      <c r="BM167" s="234">
        <f>INDEX(LINEST(BJ161:BJ166,$D161:$D166),1)</f>
        <v>2.2932917388219308E-2</v>
      </c>
      <c r="BN167" s="196"/>
      <c r="BO167" s="196"/>
      <c r="BQ167" s="257"/>
      <c r="BR167" s="199" t="s">
        <v>414</v>
      </c>
      <c r="BS167" s="199" t="s">
        <v>415</v>
      </c>
      <c r="BT167" s="234">
        <f>INDEX(LINEST(BQ161:BQ166,$D161:$D166),1)</f>
        <v>2.2992287113640406E-2</v>
      </c>
      <c r="BU167" s="196"/>
      <c r="BV167" s="196"/>
      <c r="BX167" s="257"/>
      <c r="BY167" s="199" t="s">
        <v>414</v>
      </c>
      <c r="BZ167" s="199" t="s">
        <v>415</v>
      </c>
      <c r="CA167" s="234">
        <f>INDEX(LINEST(BX161:BX166,$D161:$D166),1)</f>
        <v>2.3051967173189143E-2</v>
      </c>
      <c r="CB167" s="196"/>
      <c r="CC167" s="196"/>
      <c r="CE167" s="257"/>
      <c r="CF167" s="199" t="s">
        <v>414</v>
      </c>
      <c r="CG167" s="199" t="s">
        <v>415</v>
      </c>
      <c r="CH167" s="234">
        <f>INDEX(LINEST(CE161:CE166,$D161:$D166),1)</f>
        <v>2.311196002323497E-2</v>
      </c>
      <c r="CI167" s="196"/>
      <c r="CJ167" s="196"/>
      <c r="CL167" s="257"/>
      <c r="CM167" s="199" t="s">
        <v>414</v>
      </c>
      <c r="CN167" s="199" t="s">
        <v>415</v>
      </c>
      <c r="CO167" s="234">
        <f>INDEX(LINEST(CL161:CL166,$D161:$D166),1)</f>
        <v>2.317226814631456E-2</v>
      </c>
      <c r="CP167" s="196"/>
      <c r="CQ167" s="196"/>
      <c r="CS167" s="257"/>
      <c r="CT167" s="199" t="s">
        <v>414</v>
      </c>
      <c r="CU167" s="199" t="s">
        <v>415</v>
      </c>
      <c r="CV167" s="234">
        <f>INDEX(LINEST(CS161:CS166,$D161:$D166),1)</f>
        <v>2.3232894051483703E-2</v>
      </c>
      <c r="CW167" s="196"/>
      <c r="CX167" s="196"/>
      <c r="CZ167" s="257"/>
      <c r="DA167" s="199" t="s">
        <v>414</v>
      </c>
      <c r="DB167" s="199" t="s">
        <v>415</v>
      </c>
      <c r="DC167" s="234">
        <f>INDEX(LINEST(CZ161:CZ166,$D161:$D166),1)</f>
        <v>2.3293840274674075E-2</v>
      </c>
      <c r="DD167" s="196"/>
      <c r="DE167" s="196"/>
    </row>
    <row r="168" spans="1:109" ht="15" customHeight="1">
      <c r="A168" s="186"/>
      <c r="B168" s="187"/>
      <c r="C168" s="229"/>
      <c r="D168" s="188"/>
      <c r="H168" s="192"/>
      <c r="I168" s="196"/>
      <c r="J168" s="197"/>
      <c r="K168" s="196"/>
      <c r="M168" s="257"/>
      <c r="N168" s="195"/>
      <c r="O168" s="195"/>
      <c r="P168" s="195"/>
      <c r="Q168" s="196"/>
      <c r="R168" s="196"/>
      <c r="T168" s="257"/>
      <c r="U168" s="195"/>
      <c r="V168" s="195"/>
      <c r="W168" s="195"/>
      <c r="X168" s="196"/>
      <c r="Y168" s="196">
        <f t="shared" si="42"/>
        <v>0</v>
      </c>
      <c r="AA168" s="257"/>
      <c r="AB168" s="195"/>
      <c r="AC168" s="195"/>
      <c r="AD168" s="195"/>
      <c r="AE168" s="196"/>
      <c r="AF168" s="196"/>
      <c r="AH168" s="257"/>
      <c r="AI168" s="195"/>
      <c r="AJ168" s="195"/>
      <c r="AK168" s="195"/>
      <c r="AL168" s="196"/>
      <c r="AM168" s="196"/>
      <c r="AO168" s="257"/>
      <c r="AP168" s="195"/>
      <c r="AQ168" s="195"/>
      <c r="AR168" s="195"/>
      <c r="AS168" s="196"/>
      <c r="AT168" s="196"/>
      <c r="AV168" s="257"/>
      <c r="AW168" s="195"/>
      <c r="AX168" s="195"/>
      <c r="AY168" s="195"/>
      <c r="AZ168" s="196"/>
      <c r="BA168" s="196"/>
      <c r="BC168" s="257"/>
      <c r="BD168" s="195"/>
      <c r="BE168" s="195"/>
      <c r="BF168" s="195"/>
      <c r="BG168" s="196"/>
      <c r="BH168" s="196"/>
      <c r="BJ168" s="257"/>
      <c r="BK168" s="195"/>
      <c r="BL168" s="195"/>
      <c r="BM168" s="195"/>
      <c r="BN168" s="196"/>
      <c r="BO168" s="196"/>
      <c r="BQ168" s="257"/>
      <c r="BR168" s="195"/>
      <c r="BS168" s="195"/>
      <c r="BT168" s="195"/>
      <c r="BU168" s="196"/>
      <c r="BV168" s="196"/>
      <c r="BX168" s="257"/>
      <c r="BY168" s="195"/>
      <c r="BZ168" s="195"/>
      <c r="CA168" s="195"/>
      <c r="CB168" s="196"/>
      <c r="CC168" s="196"/>
      <c r="CE168" s="257"/>
      <c r="CF168" s="195"/>
      <c r="CG168" s="195"/>
      <c r="CH168" s="195"/>
      <c r="CI168" s="196"/>
      <c r="CJ168" s="196"/>
      <c r="CL168" s="257"/>
      <c r="CM168" s="195"/>
      <c r="CN168" s="195"/>
      <c r="CO168" s="195"/>
      <c r="CP168" s="196"/>
      <c r="CQ168" s="196"/>
      <c r="CS168" s="257"/>
      <c r="CT168" s="195"/>
      <c r="CU168" s="195"/>
      <c r="CV168" s="195"/>
      <c r="CW168" s="196"/>
      <c r="CX168" s="196"/>
      <c r="CZ168" s="257"/>
      <c r="DA168" s="195"/>
      <c r="DB168" s="195"/>
      <c r="DC168" s="195"/>
      <c r="DD168" s="196"/>
      <c r="DE168" s="196"/>
    </row>
    <row r="169" spans="1:109" ht="15" customHeight="1">
      <c r="A169" s="186"/>
      <c r="B169" s="187"/>
      <c r="C169" s="229"/>
      <c r="D169" s="188"/>
      <c r="E169" s="97" t="s">
        <v>416</v>
      </c>
      <c r="F169" s="235">
        <f>EXP(G166)</f>
        <v>366.48126921495094</v>
      </c>
      <c r="G169" s="195"/>
      <c r="H169" s="195"/>
      <c r="I169" s="196"/>
      <c r="J169" s="197"/>
      <c r="K169" s="196"/>
      <c r="M169" s="257"/>
      <c r="N169" s="199" t="s">
        <v>417</v>
      </c>
      <c r="O169" s="259">
        <f>EXP(P166)</f>
        <v>388.5627762870152</v>
      </c>
      <c r="P169" s="195"/>
      <c r="Q169" s="196"/>
      <c r="R169" s="196"/>
      <c r="T169" s="257"/>
      <c r="U169" s="199" t="s">
        <v>417</v>
      </c>
      <c r="V169" s="259">
        <f>EXP(W166)</f>
        <v>378.52694382227838</v>
      </c>
      <c r="W169" s="195"/>
      <c r="X169" s="196"/>
      <c r="Y169" s="196">
        <f t="shared" si="42"/>
        <v>0</v>
      </c>
      <c r="AA169" s="257"/>
      <c r="AB169" s="199" t="s">
        <v>416</v>
      </c>
      <c r="AC169" s="259">
        <f>EXP(AD166)</f>
        <v>377.52325244380944</v>
      </c>
      <c r="AD169" s="195"/>
      <c r="AE169" s="196"/>
      <c r="AF169" s="196"/>
      <c r="AH169" s="257"/>
      <c r="AI169" s="199" t="s">
        <v>417</v>
      </c>
      <c r="AJ169" s="259">
        <f>EXP(AK166)</f>
        <v>376.51954075803729</v>
      </c>
      <c r="AK169" s="195"/>
      <c r="AL169" s="196"/>
      <c r="AM169" s="196"/>
      <c r="AO169" s="257"/>
      <c r="AP169" s="199" t="s">
        <v>417</v>
      </c>
      <c r="AQ169" s="259">
        <f>EXP(AR166)</f>
        <v>375.51580859745945</v>
      </c>
      <c r="AR169" s="195"/>
      <c r="AS169" s="196"/>
      <c r="AT169" s="196"/>
      <c r="AV169" s="257"/>
      <c r="AW169" s="199" t="s">
        <v>139</v>
      </c>
      <c r="AX169" s="259">
        <f>EXP(AY166)</f>
        <v>374.51205579272812</v>
      </c>
      <c r="AY169" s="195"/>
      <c r="AZ169" s="196"/>
      <c r="BA169" s="196"/>
      <c r="BC169" s="257"/>
      <c r="BD169" s="199" t="s">
        <v>418</v>
      </c>
      <c r="BE169" s="259">
        <f>EXP(BF166)</f>
        <v>373.50828217262858</v>
      </c>
      <c r="BF169" s="195"/>
      <c r="BG169" s="196"/>
      <c r="BH169" s="196"/>
      <c r="BJ169" s="257"/>
      <c r="BK169" s="199" t="s">
        <v>418</v>
      </c>
      <c r="BL169" s="259">
        <f>EXP(BM166)</f>
        <v>372.50448756404921</v>
      </c>
      <c r="BM169" s="195"/>
      <c r="BN169" s="196"/>
      <c r="BO169" s="196"/>
      <c r="BQ169" s="257"/>
      <c r="BR169" s="199" t="s">
        <v>139</v>
      </c>
      <c r="BS169" s="259">
        <f>EXP(BT166)</f>
        <v>371.50067179196071</v>
      </c>
      <c r="BT169" s="195"/>
      <c r="BU169" s="196"/>
      <c r="BV169" s="196"/>
      <c r="BX169" s="257"/>
      <c r="BY169" s="199" t="s">
        <v>139</v>
      </c>
      <c r="BZ169" s="259">
        <f>EXP(CA166)</f>
        <v>370.49683467938502</v>
      </c>
      <c r="CA169" s="195"/>
      <c r="CB169" s="196"/>
      <c r="CC169" s="196"/>
      <c r="CE169" s="257"/>
      <c r="CF169" s="199" t="s">
        <v>139</v>
      </c>
      <c r="CG169" s="259">
        <f>EXP(CH166)</f>
        <v>369.49297604736893</v>
      </c>
      <c r="CH169" s="195"/>
      <c r="CI169" s="196"/>
      <c r="CJ169" s="196"/>
      <c r="CL169" s="257"/>
      <c r="CM169" s="199" t="s">
        <v>139</v>
      </c>
      <c r="CN169" s="259">
        <f>EXP(CO166)</f>
        <v>368.48909571495756</v>
      </c>
      <c r="CO169" s="195"/>
      <c r="CP169" s="196"/>
      <c r="CQ169" s="196"/>
      <c r="CS169" s="257"/>
      <c r="CT169" s="199" t="s">
        <v>419</v>
      </c>
      <c r="CU169" s="259">
        <f>EXP(CV166)</f>
        <v>367.4851934991654</v>
      </c>
      <c r="CV169" s="195"/>
      <c r="CW169" s="196"/>
      <c r="CX169" s="196"/>
      <c r="CZ169" s="257"/>
      <c r="DA169" s="199" t="s">
        <v>419</v>
      </c>
      <c r="DB169" s="259">
        <f>EXP(DC166)</f>
        <v>366.48126921495094</v>
      </c>
      <c r="DC169" s="195"/>
      <c r="DD169" s="196"/>
      <c r="DE169" s="196"/>
    </row>
    <row r="170" spans="1:109" ht="15" customHeight="1">
      <c r="A170" s="186"/>
      <c r="B170" s="187"/>
      <c r="C170" s="229"/>
      <c r="D170" s="188"/>
      <c r="E170" s="97" t="s">
        <v>420</v>
      </c>
      <c r="F170" s="236">
        <f>EXP(G167)-1</f>
        <v>2.3567260648084565E-2</v>
      </c>
      <c r="G170" s="195"/>
      <c r="H170" s="195"/>
      <c r="I170" s="196"/>
      <c r="J170" s="197"/>
      <c r="K170" s="196"/>
      <c r="M170" s="257"/>
      <c r="N170" s="199" t="s">
        <v>420</v>
      </c>
      <c r="O170" s="238">
        <f>EXP(P167)-1</f>
        <v>2.2267602098610118E-2</v>
      </c>
      <c r="P170" s="195"/>
      <c r="Q170" s="196"/>
      <c r="R170" s="196"/>
      <c r="T170" s="257"/>
      <c r="U170" s="199" t="s">
        <v>420</v>
      </c>
      <c r="V170" s="238">
        <f>EXP(W167)-1</f>
        <v>2.2840009928151161E-2</v>
      </c>
      <c r="W170" s="195"/>
      <c r="X170" s="196"/>
      <c r="Y170" s="196">
        <f t="shared" si="42"/>
        <v>0</v>
      </c>
      <c r="AA170" s="257"/>
      <c r="AB170" s="199" t="s">
        <v>420</v>
      </c>
      <c r="AC170" s="238">
        <f>EXP(AD167)-1</f>
        <v>2.289888412702501E-2</v>
      </c>
      <c r="AD170" s="195"/>
      <c r="AE170" s="196"/>
      <c r="AF170" s="196"/>
      <c r="AH170" s="257"/>
      <c r="AI170" s="199" t="s">
        <v>420</v>
      </c>
      <c r="AJ170" s="238">
        <f>EXP(AK167)-1</f>
        <v>2.2958064639541975E-2</v>
      </c>
      <c r="AK170" s="195"/>
      <c r="AL170" s="196"/>
      <c r="AM170" s="196"/>
      <c r="AO170" s="257"/>
      <c r="AP170" s="199" t="s">
        <v>420</v>
      </c>
      <c r="AQ170" s="238">
        <f>EXP(AR167)-1</f>
        <v>2.301755387800708E-2</v>
      </c>
      <c r="AR170" s="195"/>
      <c r="AS170" s="196"/>
      <c r="AT170" s="196"/>
      <c r="AV170" s="257"/>
      <c r="AW170" s="199" t="s">
        <v>420</v>
      </c>
      <c r="AX170" s="238">
        <f>EXP(AY167)-1</f>
        <v>2.3077354280280682E-2</v>
      </c>
      <c r="AY170" s="195"/>
      <c r="AZ170" s="196"/>
      <c r="BA170" s="196"/>
      <c r="BC170" s="257"/>
      <c r="BD170" s="199" t="s">
        <v>420</v>
      </c>
      <c r="BE170" s="238">
        <f>EXP(BF167)-1</f>
        <v>2.3137468310121978E-2</v>
      </c>
      <c r="BF170" s="195"/>
      <c r="BG170" s="196"/>
      <c r="BH170" s="196"/>
      <c r="BJ170" s="257"/>
      <c r="BK170" s="199" t="s">
        <v>420</v>
      </c>
      <c r="BL170" s="238">
        <f>EXP(BM167)-1</f>
        <v>2.3197898457534283E-2</v>
      </c>
      <c r="BM170" s="195"/>
      <c r="BN170" s="196"/>
      <c r="BO170" s="196"/>
      <c r="BQ170" s="257"/>
      <c r="BR170" s="199" t="s">
        <v>420</v>
      </c>
      <c r="BS170" s="238">
        <f>EXP(BT167)-1</f>
        <v>2.3258647239118746E-2</v>
      </c>
      <c r="BT170" s="195"/>
      <c r="BU170" s="196"/>
      <c r="BV170" s="196"/>
      <c r="BX170" s="257"/>
      <c r="BY170" s="199" t="s">
        <v>420</v>
      </c>
      <c r="BZ170" s="238">
        <f>EXP(CA167)-1</f>
        <v>2.3319717198430956E-2</v>
      </c>
      <c r="CA170" s="195"/>
      <c r="CB170" s="196"/>
      <c r="CC170" s="196"/>
      <c r="CE170" s="257"/>
      <c r="CF170" s="199" t="s">
        <v>420</v>
      </c>
      <c r="CG170" s="238">
        <f>EXP(CH167)-1</f>
        <v>2.3381110906347091E-2</v>
      </c>
      <c r="CH170" s="195"/>
      <c r="CI170" s="196"/>
      <c r="CJ170" s="196"/>
      <c r="CL170" s="257"/>
      <c r="CM170" s="199" t="s">
        <v>420</v>
      </c>
      <c r="CN170" s="238">
        <f>EXP(CO167)-1</f>
        <v>2.3442830961432515E-2</v>
      </c>
      <c r="CO170" s="195"/>
      <c r="CP170" s="196"/>
      <c r="CQ170" s="196"/>
      <c r="CS170" s="257"/>
      <c r="CT170" s="199" t="s">
        <v>420</v>
      </c>
      <c r="CU170" s="238">
        <f>EXP(CV167)-1</f>
        <v>2.3504879990318805E-2</v>
      </c>
      <c r="CV170" s="195"/>
      <c r="CW170" s="196"/>
      <c r="CX170" s="196"/>
      <c r="CZ170" s="257"/>
      <c r="DA170" s="199" t="s">
        <v>420</v>
      </c>
      <c r="DB170" s="238">
        <f>EXP(DC167)-1</f>
        <v>2.3567260648084565E-2</v>
      </c>
      <c r="DC170" s="195"/>
      <c r="DD170" s="196"/>
      <c r="DE170" s="196"/>
    </row>
    <row r="171" spans="1:109" ht="15" customHeight="1">
      <c r="A171" s="186"/>
      <c r="B171" s="187"/>
      <c r="C171" s="229"/>
      <c r="D171" s="188"/>
      <c r="G171" s="237"/>
      <c r="H171" s="195"/>
      <c r="I171" s="196"/>
      <c r="J171" s="197"/>
      <c r="K171" s="196"/>
      <c r="M171" s="257"/>
      <c r="N171" s="195"/>
      <c r="O171" s="195"/>
      <c r="P171" s="237"/>
      <c r="Q171" s="196"/>
      <c r="R171" s="196"/>
      <c r="T171" s="257"/>
      <c r="U171" s="195"/>
      <c r="V171" s="195"/>
      <c r="W171" s="237"/>
      <c r="X171" s="196"/>
      <c r="Y171" s="196">
        <f t="shared" si="42"/>
        <v>0</v>
      </c>
      <c r="AA171" s="257"/>
      <c r="AB171" s="195"/>
      <c r="AC171" s="195"/>
      <c r="AD171" s="237"/>
      <c r="AE171" s="196"/>
      <c r="AF171" s="196"/>
      <c r="AH171" s="257"/>
      <c r="AI171" s="195"/>
      <c r="AJ171" s="195"/>
      <c r="AK171" s="237"/>
      <c r="AL171" s="196"/>
      <c r="AM171" s="196"/>
      <c r="AO171" s="257"/>
      <c r="AP171" s="195"/>
      <c r="AQ171" s="195"/>
      <c r="AR171" s="237"/>
      <c r="AS171" s="196"/>
      <c r="AT171" s="196"/>
      <c r="AV171" s="257"/>
      <c r="AW171" s="195"/>
      <c r="AX171" s="195"/>
      <c r="AY171" s="237"/>
      <c r="AZ171" s="196"/>
      <c r="BA171" s="196"/>
      <c r="BC171" s="257"/>
      <c r="BD171" s="195"/>
      <c r="BE171" s="195"/>
      <c r="BF171" s="237"/>
      <c r="BG171" s="196"/>
      <c r="BH171" s="196"/>
      <c r="BJ171" s="257"/>
      <c r="BK171" s="195"/>
      <c r="BL171" s="195"/>
      <c r="BM171" s="237"/>
      <c r="BN171" s="196"/>
      <c r="BO171" s="196"/>
      <c r="BQ171" s="257"/>
      <c r="BR171" s="195"/>
      <c r="BS171" s="195"/>
      <c r="BT171" s="237"/>
      <c r="BU171" s="196"/>
      <c r="BV171" s="196"/>
      <c r="BX171" s="257"/>
      <c r="BY171" s="195"/>
      <c r="BZ171" s="195"/>
      <c r="CA171" s="237"/>
      <c r="CB171" s="196"/>
      <c r="CC171" s="196"/>
      <c r="CE171" s="257"/>
      <c r="CF171" s="195"/>
      <c r="CG171" s="195"/>
      <c r="CH171" s="237"/>
      <c r="CI171" s="196"/>
      <c r="CJ171" s="196"/>
      <c r="CL171" s="257"/>
      <c r="CM171" s="195"/>
      <c r="CN171" s="195"/>
      <c r="CO171" s="237"/>
      <c r="CP171" s="196"/>
      <c r="CQ171" s="196"/>
      <c r="CS171" s="257"/>
      <c r="CT171" s="195"/>
      <c r="CU171" s="195"/>
      <c r="CV171" s="237"/>
      <c r="CW171" s="196"/>
      <c r="CX171" s="196"/>
      <c r="CZ171" s="257"/>
      <c r="DA171" s="195"/>
      <c r="DB171" s="195"/>
      <c r="DC171" s="237"/>
      <c r="DD171" s="196"/>
      <c r="DE171" s="196"/>
    </row>
    <row r="172" spans="1:109" ht="15" customHeight="1">
      <c r="A172" s="186"/>
      <c r="B172" s="187"/>
      <c r="C172" s="229"/>
      <c r="D172" s="188"/>
      <c r="E172" s="454" t="s">
        <v>421</v>
      </c>
      <c r="F172" s="459"/>
      <c r="G172" s="200">
        <f>I160</f>
        <v>0.20569464618050701</v>
      </c>
      <c r="H172" s="195"/>
      <c r="I172" s="196"/>
      <c r="J172" s="197"/>
      <c r="K172" s="196"/>
      <c r="M172" s="257"/>
      <c r="N172" s="189" t="s">
        <v>422</v>
      </c>
      <c r="O172" s="234">
        <f>Q160</f>
        <v>0.20569464618050701</v>
      </c>
      <c r="P172" s="237"/>
      <c r="Q172" s="196"/>
      <c r="R172" s="196"/>
      <c r="T172" s="257"/>
      <c r="U172" s="189" t="s">
        <v>166</v>
      </c>
      <c r="V172" s="234">
        <f>X160</f>
        <v>0.20569464618050701</v>
      </c>
      <c r="W172" s="237"/>
      <c r="X172" s="196"/>
      <c r="Y172" s="196"/>
      <c r="AA172" s="257"/>
      <c r="AB172" s="189" t="s">
        <v>166</v>
      </c>
      <c r="AC172" s="234">
        <f>AE160</f>
        <v>0.20569464618050701</v>
      </c>
      <c r="AD172" s="237"/>
      <c r="AE172" s="196"/>
      <c r="AF172" s="196"/>
      <c r="AH172" s="257"/>
      <c r="AI172" s="189" t="s">
        <v>166</v>
      </c>
      <c r="AJ172" s="234">
        <f>AL160</f>
        <v>0.20569464618050701</v>
      </c>
      <c r="AK172" s="237"/>
      <c r="AL172" s="196"/>
      <c r="AM172" s="196"/>
      <c r="AO172" s="257"/>
      <c r="AP172" s="189" t="s">
        <v>166</v>
      </c>
      <c r="AQ172" s="234">
        <f>AS160</f>
        <v>0.20569464618050701</v>
      </c>
      <c r="AR172" s="237"/>
      <c r="AS172" s="196"/>
      <c r="AT172" s="196"/>
      <c r="AV172" s="257"/>
      <c r="AW172" s="189" t="s">
        <v>166</v>
      </c>
      <c r="AX172" s="234">
        <f>AZ160</f>
        <v>0.20569464618050701</v>
      </c>
      <c r="AY172" s="237"/>
      <c r="AZ172" s="196"/>
      <c r="BA172" s="196"/>
      <c r="BC172" s="257"/>
      <c r="BD172" s="189" t="s">
        <v>166</v>
      </c>
      <c r="BE172" s="234">
        <f>BG160</f>
        <v>0.20569464618050701</v>
      </c>
      <c r="BF172" s="237"/>
      <c r="BG172" s="196"/>
      <c r="BH172" s="196"/>
      <c r="BJ172" s="257"/>
      <c r="BK172" s="189" t="s">
        <v>166</v>
      </c>
      <c r="BL172" s="234">
        <f>BN160</f>
        <v>0.20569464618050701</v>
      </c>
      <c r="BM172" s="237"/>
      <c r="BN172" s="196"/>
      <c r="BO172" s="196"/>
      <c r="BQ172" s="257"/>
      <c r="BR172" s="189" t="s">
        <v>422</v>
      </c>
      <c r="BS172" s="234">
        <f>BU160</f>
        <v>0.20569464618050701</v>
      </c>
      <c r="BT172" s="237"/>
      <c r="BU172" s="196"/>
      <c r="BV172" s="196"/>
      <c r="BX172" s="257"/>
      <c r="BY172" s="189" t="s">
        <v>166</v>
      </c>
      <c r="BZ172" s="234">
        <f>CB160</f>
        <v>0.20569464618050701</v>
      </c>
      <c r="CA172" s="237"/>
      <c r="CB172" s="196"/>
      <c r="CC172" s="196"/>
      <c r="CE172" s="257"/>
      <c r="CF172" s="189" t="s">
        <v>166</v>
      </c>
      <c r="CG172" s="234">
        <f>CI160</f>
        <v>0.20569464618050701</v>
      </c>
      <c r="CH172" s="237"/>
      <c r="CI172" s="196"/>
      <c r="CJ172" s="196"/>
      <c r="CL172" s="257"/>
      <c r="CM172" s="189" t="s">
        <v>166</v>
      </c>
      <c r="CN172" s="234">
        <f>CP160</f>
        <v>0.20569464618050701</v>
      </c>
      <c r="CO172" s="237"/>
      <c r="CP172" s="196"/>
      <c r="CQ172" s="196"/>
      <c r="CS172" s="257"/>
      <c r="CT172" s="189" t="s">
        <v>166</v>
      </c>
      <c r="CU172" s="234">
        <f>CW160</f>
        <v>0.20569464618050701</v>
      </c>
      <c r="CV172" s="237"/>
      <c r="CW172" s="196"/>
      <c r="CX172" s="196"/>
      <c r="CZ172" s="257"/>
      <c r="DA172" s="189" t="s">
        <v>166</v>
      </c>
      <c r="DB172" s="234">
        <f>DD160</f>
        <v>0.20569464618050701</v>
      </c>
      <c r="DC172" s="237"/>
      <c r="DD172" s="196"/>
      <c r="DE172" s="196"/>
    </row>
    <row r="173" spans="1:109" ht="15" customHeight="1">
      <c r="A173" s="186"/>
      <c r="B173" s="187"/>
      <c r="C173" s="229"/>
      <c r="D173" s="188"/>
      <c r="E173" s="454" t="s">
        <v>109</v>
      </c>
      <c r="F173" s="459"/>
      <c r="G173" s="201">
        <f>SUM(K161:K183)</f>
        <v>5.5640000000000009</v>
      </c>
      <c r="H173" s="195"/>
      <c r="I173" s="196"/>
      <c r="J173" s="197"/>
      <c r="K173" s="196"/>
      <c r="M173" s="257"/>
      <c r="N173" s="189" t="s">
        <v>173</v>
      </c>
      <c r="O173" s="260">
        <f>SUM(R161:R183)</f>
        <v>5.5640000000000009</v>
      </c>
      <c r="P173" s="195"/>
      <c r="Q173" s="196"/>
      <c r="R173" s="196"/>
      <c r="T173" s="257"/>
      <c r="U173" s="189" t="s">
        <v>173</v>
      </c>
      <c r="V173" s="260">
        <f>SUM(Y161:Y183)</f>
        <v>5.5640000000000009</v>
      </c>
      <c r="W173" s="195"/>
      <c r="X173" s="196"/>
      <c r="Y173" s="196"/>
      <c r="AA173" s="257"/>
      <c r="AB173" s="189" t="s">
        <v>173</v>
      </c>
      <c r="AC173" s="260">
        <f>SUM(AF161:AF183)</f>
        <v>5.5640000000000009</v>
      </c>
      <c r="AD173" s="195"/>
      <c r="AE173" s="196"/>
      <c r="AF173" s="196"/>
      <c r="AH173" s="257"/>
      <c r="AI173" s="189" t="s">
        <v>173</v>
      </c>
      <c r="AJ173" s="260">
        <f>SUM(AM161:AM183)</f>
        <v>5.5640000000000009</v>
      </c>
      <c r="AK173" s="195"/>
      <c r="AL173" s="196"/>
      <c r="AM173" s="196"/>
      <c r="AO173" s="257"/>
      <c r="AP173" s="189" t="s">
        <v>173</v>
      </c>
      <c r="AQ173" s="260">
        <f>SUM(AT161:AT183)</f>
        <v>5.5640000000000009</v>
      </c>
      <c r="AR173" s="195"/>
      <c r="AS173" s="196"/>
      <c r="AT173" s="196"/>
      <c r="AV173" s="257"/>
      <c r="AW173" s="189" t="s">
        <v>173</v>
      </c>
      <c r="AX173" s="260">
        <f>SUM(BA161:BA183)</f>
        <v>5.5640000000000009</v>
      </c>
      <c r="AY173" s="195"/>
      <c r="AZ173" s="196"/>
      <c r="BA173" s="196"/>
      <c r="BC173" s="257"/>
      <c r="BD173" s="189" t="s">
        <v>173</v>
      </c>
      <c r="BE173" s="260">
        <f>SUM(BH161:BH183)</f>
        <v>5.5640000000000009</v>
      </c>
      <c r="BF173" s="195"/>
      <c r="BG173" s="196"/>
      <c r="BH173" s="196"/>
      <c r="BJ173" s="257"/>
      <c r="BK173" s="189" t="s">
        <v>173</v>
      </c>
      <c r="BL173" s="260">
        <f>SUM(BO161:BO183)</f>
        <v>5.5640000000000009</v>
      </c>
      <c r="BM173" s="195"/>
      <c r="BN173" s="196"/>
      <c r="BO173" s="196"/>
      <c r="BQ173" s="257"/>
      <c r="BR173" s="189" t="s">
        <v>173</v>
      </c>
      <c r="BS173" s="260">
        <f>SUM(BV161:BV183)</f>
        <v>5.5640000000000009</v>
      </c>
      <c r="BT173" s="195"/>
      <c r="BU173" s="196"/>
      <c r="BV173" s="196"/>
      <c r="BX173" s="257"/>
      <c r="BY173" s="189" t="s">
        <v>173</v>
      </c>
      <c r="BZ173" s="260">
        <f>SUM(CC161:CC183)</f>
        <v>5.5640000000000009</v>
      </c>
      <c r="CA173" s="195"/>
      <c r="CB173" s="196"/>
      <c r="CC173" s="196"/>
      <c r="CE173" s="257"/>
      <c r="CF173" s="189" t="s">
        <v>173</v>
      </c>
      <c r="CG173" s="260">
        <f>SUM(CJ161:CJ183)</f>
        <v>5.5640000000000009</v>
      </c>
      <c r="CH173" s="195"/>
      <c r="CI173" s="196"/>
      <c r="CJ173" s="196"/>
      <c r="CL173" s="257"/>
      <c r="CM173" s="189" t="s">
        <v>173</v>
      </c>
      <c r="CN173" s="260">
        <f>SUM(CQ161:CQ183)</f>
        <v>5.5640000000000009</v>
      </c>
      <c r="CO173" s="195"/>
      <c r="CP173" s="196"/>
      <c r="CQ173" s="196"/>
      <c r="CS173" s="257"/>
      <c r="CT173" s="189" t="s">
        <v>173</v>
      </c>
      <c r="CU173" s="260">
        <f>SUM(CX161:CX183)</f>
        <v>5.5640000000000009</v>
      </c>
      <c r="CV173" s="195"/>
      <c r="CW173" s="196"/>
      <c r="CX173" s="196"/>
      <c r="CZ173" s="257"/>
      <c r="DA173" s="189" t="s">
        <v>173</v>
      </c>
      <c r="DB173" s="260">
        <f>SUM(DE161:DE183)</f>
        <v>5.5640000000000009</v>
      </c>
      <c r="DC173" s="195"/>
      <c r="DD173" s="196"/>
      <c r="DE173" s="196"/>
    </row>
    <row r="174" spans="1:109" ht="15" customHeight="1">
      <c r="A174" s="186"/>
      <c r="B174" s="187"/>
      <c r="C174" s="229"/>
      <c r="D174" s="188"/>
      <c r="E174" s="454" t="s">
        <v>174</v>
      </c>
      <c r="F174" s="459"/>
      <c r="G174" s="201">
        <f>SUM(K162:K171)</f>
        <v>3.3550000000000004</v>
      </c>
      <c r="H174" s="195"/>
      <c r="I174" s="196"/>
      <c r="J174" s="197"/>
      <c r="K174" s="196"/>
      <c r="M174" s="257"/>
      <c r="N174" s="189" t="s">
        <v>175</v>
      </c>
      <c r="O174" s="260">
        <f>SUM(R162:R171)</f>
        <v>3.3550000000000004</v>
      </c>
      <c r="P174" s="195"/>
      <c r="Q174" s="196"/>
      <c r="R174" s="196"/>
      <c r="T174" s="257"/>
      <c r="U174" s="189" t="s">
        <v>175</v>
      </c>
      <c r="V174" s="260">
        <f>SUM(Y162:Y171)</f>
        <v>3.3550000000000004</v>
      </c>
      <c r="W174" s="195"/>
      <c r="X174" s="196"/>
      <c r="Y174" s="196"/>
      <c r="AA174" s="257"/>
      <c r="AB174" s="189" t="s">
        <v>175</v>
      </c>
      <c r="AC174" s="260">
        <f>SUM(AF162:AF171)</f>
        <v>3.3550000000000004</v>
      </c>
      <c r="AD174" s="195"/>
      <c r="AE174" s="196"/>
      <c r="AF174" s="196"/>
      <c r="AH174" s="257"/>
      <c r="AI174" s="189" t="s">
        <v>175</v>
      </c>
      <c r="AJ174" s="260">
        <f>SUM(AM162:AM171)</f>
        <v>3.3550000000000004</v>
      </c>
      <c r="AK174" s="195"/>
      <c r="AL174" s="196"/>
      <c r="AM174" s="196"/>
      <c r="AO174" s="257"/>
      <c r="AP174" s="189" t="s">
        <v>175</v>
      </c>
      <c r="AQ174" s="260">
        <f>SUM(AT162:AT171)</f>
        <v>3.3550000000000004</v>
      </c>
      <c r="AR174" s="195"/>
      <c r="AS174" s="196"/>
      <c r="AT174" s="196"/>
      <c r="AV174" s="257"/>
      <c r="AW174" s="189" t="s">
        <v>175</v>
      </c>
      <c r="AX174" s="260">
        <f>SUM(BA162:BA171)</f>
        <v>3.3550000000000004</v>
      </c>
      <c r="AY174" s="195"/>
      <c r="AZ174" s="196"/>
      <c r="BA174" s="196"/>
      <c r="BC174" s="257"/>
      <c r="BD174" s="189" t="s">
        <v>175</v>
      </c>
      <c r="BE174" s="260">
        <f>SUM(BH162:BH171)</f>
        <v>3.3550000000000004</v>
      </c>
      <c r="BF174" s="195"/>
      <c r="BG174" s="196"/>
      <c r="BH174" s="196"/>
      <c r="BJ174" s="257"/>
      <c r="BK174" s="189" t="s">
        <v>175</v>
      </c>
      <c r="BL174" s="260">
        <f>SUM(BO162:BO171)</f>
        <v>3.3550000000000004</v>
      </c>
      <c r="BM174" s="195"/>
      <c r="BN174" s="196"/>
      <c r="BO174" s="196"/>
      <c r="BQ174" s="257"/>
      <c r="BR174" s="189" t="s">
        <v>175</v>
      </c>
      <c r="BS174" s="260">
        <f>SUM(BV162:BV171)</f>
        <v>3.3550000000000004</v>
      </c>
      <c r="BT174" s="195"/>
      <c r="BU174" s="196"/>
      <c r="BV174" s="196"/>
      <c r="BX174" s="257"/>
      <c r="BY174" s="189" t="s">
        <v>175</v>
      </c>
      <c r="BZ174" s="260">
        <f>SUM(CC162:CC171)</f>
        <v>3.3550000000000004</v>
      </c>
      <c r="CA174" s="195"/>
      <c r="CB174" s="196"/>
      <c r="CC174" s="196"/>
      <c r="CE174" s="257"/>
      <c r="CF174" s="189" t="s">
        <v>175</v>
      </c>
      <c r="CG174" s="260">
        <f>SUM(CJ162:CJ171)</f>
        <v>3.3550000000000004</v>
      </c>
      <c r="CH174" s="195"/>
      <c r="CI174" s="196"/>
      <c r="CJ174" s="196"/>
      <c r="CL174" s="257"/>
      <c r="CM174" s="189" t="s">
        <v>175</v>
      </c>
      <c r="CN174" s="260">
        <f>SUM(CQ162:CQ171)</f>
        <v>3.3550000000000004</v>
      </c>
      <c r="CO174" s="195"/>
      <c r="CP174" s="196"/>
      <c r="CQ174" s="196"/>
      <c r="CS174" s="257"/>
      <c r="CT174" s="189" t="s">
        <v>175</v>
      </c>
      <c r="CU174" s="260">
        <f>SUM(CX162:CX171)</f>
        <v>3.3550000000000004</v>
      </c>
      <c r="CV174" s="195"/>
      <c r="CW174" s="196"/>
      <c r="CX174" s="196"/>
      <c r="CZ174" s="257"/>
      <c r="DA174" s="189" t="s">
        <v>175</v>
      </c>
      <c r="DB174" s="260">
        <f>SUM(DE162:DE171)</f>
        <v>3.3550000000000004</v>
      </c>
      <c r="DC174" s="195"/>
      <c r="DD174" s="196"/>
      <c r="DE174" s="196"/>
    </row>
    <row r="175" spans="1:109" ht="15" customHeight="1">
      <c r="A175" s="186"/>
      <c r="B175" s="187"/>
      <c r="C175" s="229"/>
      <c r="D175" s="188"/>
      <c r="E175" s="454" t="s">
        <v>111</v>
      </c>
      <c r="F175" s="459"/>
      <c r="G175" s="202">
        <f>SUM(J161:J171)/D166</f>
        <v>6.0331979587687377</v>
      </c>
      <c r="H175" s="195"/>
      <c r="I175" s="196"/>
      <c r="J175" s="197"/>
      <c r="K175" s="196"/>
      <c r="M175" s="257"/>
      <c r="N175" s="195"/>
      <c r="O175" s="195"/>
      <c r="P175" s="195"/>
      <c r="Q175" s="196"/>
      <c r="R175" s="196"/>
      <c r="T175" s="257"/>
      <c r="U175" s="195"/>
      <c r="V175" s="195"/>
      <c r="W175" s="195"/>
      <c r="X175" s="196"/>
      <c r="Y175" s="196"/>
      <c r="AA175" s="257"/>
      <c r="AB175" s="195"/>
      <c r="AC175" s="195"/>
      <c r="AD175" s="195"/>
      <c r="AE175" s="196"/>
      <c r="AF175" s="196"/>
      <c r="AH175" s="257"/>
      <c r="AI175" s="195"/>
      <c r="AJ175" s="195"/>
      <c r="AK175" s="195"/>
      <c r="AL175" s="196"/>
      <c r="AM175" s="196"/>
      <c r="AO175" s="257"/>
      <c r="AP175" s="195"/>
      <c r="AQ175" s="195"/>
      <c r="AR175" s="195"/>
      <c r="AS175" s="196"/>
      <c r="AT175" s="196"/>
      <c r="AV175" s="257"/>
      <c r="AW175" s="195"/>
      <c r="AX175" s="195"/>
      <c r="AY175" s="195"/>
      <c r="AZ175" s="196"/>
      <c r="BA175" s="196"/>
      <c r="BC175" s="257"/>
      <c r="BD175" s="195"/>
      <c r="BE175" s="195"/>
      <c r="BF175" s="195"/>
      <c r="BG175" s="196"/>
      <c r="BH175" s="196"/>
      <c r="BJ175" s="257"/>
      <c r="BK175" s="195"/>
      <c r="BL175" s="195"/>
      <c r="BM175" s="195"/>
      <c r="BN175" s="196"/>
      <c r="BO175" s="196"/>
      <c r="BQ175" s="257"/>
      <c r="BR175" s="195"/>
      <c r="BS175" s="195"/>
      <c r="BT175" s="195"/>
      <c r="BU175" s="196"/>
      <c r="BV175" s="196"/>
      <c r="BX175" s="257"/>
      <c r="BY175" s="195"/>
      <c r="BZ175" s="195"/>
      <c r="CA175" s="195"/>
      <c r="CB175" s="196"/>
      <c r="CC175" s="196"/>
      <c r="CE175" s="257"/>
      <c r="CF175" s="195"/>
      <c r="CG175" s="195"/>
      <c r="CH175" s="195"/>
      <c r="CI175" s="196"/>
      <c r="CJ175" s="196"/>
      <c r="CL175" s="257"/>
      <c r="CM175" s="195"/>
      <c r="CN175" s="195"/>
      <c r="CO175" s="195"/>
      <c r="CP175" s="196"/>
      <c r="CQ175" s="196"/>
      <c r="CS175" s="257"/>
      <c r="CT175" s="195"/>
      <c r="CU175" s="195"/>
      <c r="CV175" s="195"/>
      <c r="CW175" s="196"/>
      <c r="CX175" s="196"/>
      <c r="CZ175" s="257"/>
      <c r="DA175" s="195"/>
      <c r="DB175" s="195"/>
      <c r="DC175" s="195"/>
      <c r="DD175" s="196"/>
      <c r="DE175" s="196"/>
    </row>
    <row r="176" spans="1:109" ht="15" customHeight="1">
      <c r="A176" s="186"/>
      <c r="B176" s="187"/>
      <c r="C176" s="229"/>
      <c r="D176" s="188"/>
      <c r="E176" s="454" t="s">
        <v>112</v>
      </c>
      <c r="F176" s="459"/>
      <c r="G176" s="202">
        <f>SUM(J162:J171)/10</f>
        <v>2.5613602167026843</v>
      </c>
      <c r="H176" s="195"/>
      <c r="I176" s="196"/>
      <c r="J176" s="197"/>
      <c r="K176" s="196"/>
      <c r="M176" s="257"/>
      <c r="N176" s="195"/>
      <c r="O176" s="195"/>
      <c r="P176" s="195"/>
      <c r="Q176" s="196"/>
      <c r="R176" s="196"/>
      <c r="T176" s="257"/>
      <c r="U176" s="195"/>
      <c r="V176" s="195"/>
      <c r="W176" s="195"/>
      <c r="X176" s="196"/>
      <c r="Y176" s="196"/>
      <c r="AA176" s="257"/>
      <c r="AB176" s="195"/>
      <c r="AC176" s="195"/>
      <c r="AD176" s="195"/>
      <c r="AE176" s="196"/>
      <c r="AF176" s="196"/>
      <c r="AH176" s="257"/>
      <c r="AI176" s="195"/>
      <c r="AJ176" s="195"/>
      <c r="AK176" s="195"/>
      <c r="AL176" s="196"/>
      <c r="AM176" s="196"/>
      <c r="AO176" s="257"/>
      <c r="AP176" s="195"/>
      <c r="AQ176" s="195"/>
      <c r="AR176" s="195"/>
      <c r="AS176" s="196"/>
      <c r="AT176" s="196"/>
      <c r="AV176" s="257"/>
      <c r="AW176" s="195"/>
      <c r="AX176" s="195"/>
      <c r="AY176" s="195"/>
      <c r="AZ176" s="196"/>
      <c r="BA176" s="196"/>
      <c r="BC176" s="257"/>
      <c r="BD176" s="195"/>
      <c r="BE176" s="195"/>
      <c r="BF176" s="195"/>
      <c r="BG176" s="196"/>
      <c r="BH176" s="196"/>
      <c r="BJ176" s="257"/>
      <c r="BK176" s="195"/>
      <c r="BL176" s="195"/>
      <c r="BM176" s="195"/>
      <c r="BN176" s="196"/>
      <c r="BO176" s="196"/>
      <c r="BQ176" s="257"/>
      <c r="BR176" s="195"/>
      <c r="BS176" s="195"/>
      <c r="BT176" s="195"/>
      <c r="BU176" s="196"/>
      <c r="BV176" s="196"/>
      <c r="BX176" s="257"/>
      <c r="BY176" s="195"/>
      <c r="BZ176" s="195"/>
      <c r="CA176" s="195"/>
      <c r="CB176" s="196"/>
      <c r="CC176" s="196"/>
      <c r="CE176" s="257"/>
      <c r="CF176" s="195"/>
      <c r="CG176" s="195"/>
      <c r="CH176" s="195"/>
      <c r="CI176" s="196"/>
      <c r="CJ176" s="196"/>
      <c r="CL176" s="257"/>
      <c r="CM176" s="195"/>
      <c r="CN176" s="195"/>
      <c r="CO176" s="195"/>
      <c r="CP176" s="196"/>
      <c r="CQ176" s="196"/>
      <c r="CS176" s="257"/>
      <c r="CT176" s="195"/>
      <c r="CU176" s="195"/>
      <c r="CV176" s="195"/>
      <c r="CW176" s="196"/>
      <c r="CX176" s="196"/>
      <c r="CZ176" s="257"/>
      <c r="DA176" s="195"/>
      <c r="DB176" s="195"/>
      <c r="DC176" s="195"/>
      <c r="DD176" s="196"/>
      <c r="DE176" s="196"/>
    </row>
    <row r="177" spans="1:109" ht="15" customHeight="1">
      <c r="A177" s="186"/>
      <c r="B177" s="187"/>
      <c r="C177" s="229"/>
      <c r="D177" s="188"/>
      <c r="E177" s="195"/>
      <c r="F177" s="195"/>
      <c r="G177" s="238"/>
      <c r="H177" s="195"/>
      <c r="I177" s="196"/>
      <c r="J177" s="197"/>
      <c r="K177" s="196"/>
      <c r="M177" s="257"/>
      <c r="N177" s="195"/>
      <c r="O177" s="195"/>
      <c r="P177" s="195"/>
      <c r="Q177" s="196"/>
      <c r="R177" s="196"/>
      <c r="T177" s="257"/>
      <c r="U177" s="195"/>
      <c r="V177" s="195"/>
      <c r="W177" s="195"/>
      <c r="X177" s="196"/>
      <c r="Y177" s="196"/>
      <c r="AA177" s="257"/>
      <c r="AB177" s="195"/>
      <c r="AC177" s="195"/>
      <c r="AD177" s="195"/>
      <c r="AE177" s="196"/>
      <c r="AF177" s="196"/>
      <c r="AH177" s="257"/>
      <c r="AI177" s="195"/>
      <c r="AJ177" s="195"/>
      <c r="AK177" s="195"/>
      <c r="AL177" s="196"/>
      <c r="AM177" s="196"/>
      <c r="AO177" s="257"/>
      <c r="AP177" s="195"/>
      <c r="AQ177" s="195"/>
      <c r="AR177" s="195"/>
      <c r="AS177" s="196"/>
      <c r="AT177" s="196"/>
      <c r="AV177" s="257"/>
      <c r="AW177" s="195"/>
      <c r="AX177" s="195"/>
      <c r="AY177" s="195"/>
      <c r="AZ177" s="196"/>
      <c r="BA177" s="196"/>
      <c r="BC177" s="257"/>
      <c r="BD177" s="195"/>
      <c r="BE177" s="195"/>
      <c r="BF177" s="195"/>
      <c r="BG177" s="196"/>
      <c r="BH177" s="196"/>
      <c r="BJ177" s="257"/>
      <c r="BK177" s="195"/>
      <c r="BL177" s="195"/>
      <c r="BM177" s="195"/>
      <c r="BN177" s="196"/>
      <c r="BO177" s="196"/>
      <c r="BQ177" s="257"/>
      <c r="BR177" s="195"/>
      <c r="BS177" s="195"/>
      <c r="BT177" s="195"/>
      <c r="BU177" s="196"/>
      <c r="BV177" s="196"/>
      <c r="BX177" s="257"/>
      <c r="BY177" s="195"/>
      <c r="BZ177" s="195"/>
      <c r="CA177" s="195"/>
      <c r="CB177" s="196"/>
      <c r="CC177" s="196"/>
      <c r="CE177" s="257"/>
      <c r="CF177" s="195"/>
      <c r="CG177" s="195"/>
      <c r="CH177" s="195"/>
      <c r="CI177" s="196"/>
      <c r="CJ177" s="196"/>
      <c r="CL177" s="257"/>
      <c r="CM177" s="195"/>
      <c r="CN177" s="195"/>
      <c r="CO177" s="195"/>
      <c r="CP177" s="196"/>
      <c r="CQ177" s="196"/>
      <c r="CS177" s="257"/>
      <c r="CT177" s="195"/>
      <c r="CU177" s="195"/>
      <c r="CV177" s="195"/>
      <c r="CW177" s="196"/>
      <c r="CX177" s="196"/>
      <c r="CZ177" s="257"/>
      <c r="DA177" s="195"/>
      <c r="DB177" s="195"/>
      <c r="DC177" s="195"/>
      <c r="DD177" s="196"/>
      <c r="DE177" s="196"/>
    </row>
    <row r="178" spans="1:109" s="195" customFormat="1" ht="15" customHeight="1">
      <c r="A178" s="186"/>
      <c r="B178" s="187"/>
      <c r="C178" s="229"/>
      <c r="D178" s="188"/>
      <c r="G178" s="238"/>
      <c r="I178" s="196"/>
      <c r="J178" s="197"/>
      <c r="K178" s="196"/>
      <c r="L178" s="203"/>
      <c r="M178" s="257"/>
      <c r="Q178" s="196"/>
      <c r="R178" s="196"/>
      <c r="T178" s="257"/>
      <c r="X178" s="196"/>
      <c r="Y178" s="196"/>
      <c r="AA178" s="257"/>
      <c r="AE178" s="196"/>
      <c r="AF178" s="196"/>
      <c r="AH178" s="257"/>
      <c r="AL178" s="196"/>
      <c r="AM178" s="196"/>
      <c r="AO178" s="257"/>
      <c r="AS178" s="196"/>
      <c r="AT178" s="196"/>
      <c r="AV178" s="257"/>
      <c r="AZ178" s="196"/>
      <c r="BA178" s="196"/>
      <c r="BC178" s="257"/>
      <c r="BG178" s="196"/>
      <c r="BH178" s="196"/>
      <c r="BJ178" s="257"/>
      <c r="BN178" s="196"/>
      <c r="BO178" s="196"/>
      <c r="BQ178" s="257"/>
      <c r="BU178" s="196"/>
      <c r="BV178" s="196"/>
      <c r="BX178" s="257"/>
      <c r="CB178" s="196"/>
      <c r="CC178" s="196"/>
      <c r="CE178" s="257"/>
      <c r="CI178" s="196"/>
      <c r="CJ178" s="196"/>
      <c r="CL178" s="257"/>
      <c r="CP178" s="196"/>
      <c r="CQ178" s="196"/>
      <c r="CS178" s="257"/>
      <c r="CW178" s="196"/>
      <c r="CX178" s="196"/>
      <c r="CZ178" s="257"/>
      <c r="DD178" s="196"/>
      <c r="DE178" s="196"/>
    </row>
    <row r="179" spans="1:109" ht="15" customHeight="1">
      <c r="A179" s="186"/>
      <c r="B179" s="187"/>
      <c r="C179" s="229"/>
      <c r="D179" s="188"/>
      <c r="E179" s="239"/>
      <c r="F179" s="195"/>
      <c r="G179" s="195"/>
      <c r="H179" s="195"/>
      <c r="I179" s="196"/>
      <c r="J179" s="197"/>
      <c r="K179" s="196"/>
      <c r="M179" s="257"/>
      <c r="N179" s="195"/>
      <c r="O179" s="195"/>
      <c r="P179" s="195"/>
      <c r="Q179" s="196"/>
      <c r="R179" s="196"/>
      <c r="T179" s="257"/>
      <c r="U179" s="195"/>
      <c r="V179" s="195"/>
      <c r="W179" s="195"/>
      <c r="X179" s="196"/>
      <c r="Y179" s="196"/>
      <c r="AA179" s="257"/>
      <c r="AB179" s="195"/>
      <c r="AC179" s="195"/>
      <c r="AD179" s="195"/>
      <c r="AE179" s="196"/>
      <c r="AF179" s="196"/>
      <c r="AH179" s="257"/>
      <c r="AI179" s="195"/>
      <c r="AJ179" s="195"/>
      <c r="AK179" s="195"/>
      <c r="AL179" s="196"/>
      <c r="AM179" s="196"/>
      <c r="AO179" s="257"/>
      <c r="AP179" s="195"/>
      <c r="AQ179" s="195"/>
      <c r="AR179" s="195"/>
      <c r="AS179" s="196"/>
      <c r="AT179" s="196"/>
      <c r="AV179" s="257"/>
      <c r="AW179" s="195"/>
      <c r="AX179" s="195"/>
      <c r="AY179" s="195"/>
      <c r="AZ179" s="196"/>
      <c r="BA179" s="196"/>
      <c r="BC179" s="257"/>
      <c r="BD179" s="195"/>
      <c r="BE179" s="195"/>
      <c r="BF179" s="195"/>
      <c r="BG179" s="196"/>
      <c r="BH179" s="196"/>
      <c r="BJ179" s="257"/>
      <c r="BK179" s="195"/>
      <c r="BL179" s="195"/>
      <c r="BM179" s="195"/>
      <c r="BN179" s="196"/>
      <c r="BO179" s="196"/>
      <c r="BQ179" s="257"/>
      <c r="BR179" s="195"/>
      <c r="BS179" s="195"/>
      <c r="BT179" s="195"/>
      <c r="BU179" s="196"/>
      <c r="BV179" s="196"/>
      <c r="BX179" s="257"/>
      <c r="BY179" s="195"/>
      <c r="BZ179" s="195"/>
      <c r="CA179" s="195"/>
      <c r="CB179" s="196"/>
      <c r="CC179" s="196"/>
      <c r="CE179" s="257"/>
      <c r="CF179" s="195"/>
      <c r="CG179" s="195"/>
      <c r="CH179" s="195"/>
      <c r="CI179" s="196"/>
      <c r="CJ179" s="196"/>
      <c r="CL179" s="257"/>
      <c r="CM179" s="195"/>
      <c r="CN179" s="195"/>
      <c r="CO179" s="195"/>
      <c r="CP179" s="196"/>
      <c r="CQ179" s="196"/>
      <c r="CS179" s="257"/>
      <c r="CT179" s="195"/>
      <c r="CU179" s="195"/>
      <c r="CV179" s="195"/>
      <c r="CW179" s="196"/>
      <c r="CX179" s="196"/>
      <c r="CZ179" s="257"/>
      <c r="DA179" s="195"/>
      <c r="DB179" s="195"/>
      <c r="DC179" s="195"/>
      <c r="DD179" s="196"/>
      <c r="DE179" s="196"/>
    </row>
    <row r="180" spans="1:109" s="195" customFormat="1" ht="15" customHeight="1">
      <c r="A180" s="186"/>
      <c r="B180" s="187"/>
      <c r="C180" s="229"/>
      <c r="D180" s="188"/>
      <c r="E180" s="239"/>
      <c r="I180" s="196"/>
      <c r="J180" s="197"/>
      <c r="K180" s="196"/>
      <c r="L180" s="203"/>
      <c r="M180" s="257"/>
      <c r="Q180" s="196"/>
      <c r="R180" s="196"/>
      <c r="T180" s="257"/>
      <c r="X180" s="196"/>
      <c r="Y180" s="196"/>
      <c r="AA180" s="257"/>
      <c r="AE180" s="196"/>
      <c r="AF180" s="196"/>
      <c r="AH180" s="257"/>
      <c r="AL180" s="196"/>
      <c r="AM180" s="196"/>
      <c r="AO180" s="257"/>
      <c r="AS180" s="196"/>
      <c r="AT180" s="196"/>
      <c r="AV180" s="257"/>
      <c r="AZ180" s="196"/>
      <c r="BA180" s="196"/>
      <c r="BC180" s="257"/>
      <c r="BG180" s="196"/>
      <c r="BH180" s="196"/>
      <c r="BJ180" s="257"/>
      <c r="BN180" s="196"/>
      <c r="BO180" s="196"/>
      <c r="BQ180" s="257"/>
      <c r="BU180" s="196"/>
      <c r="BV180" s="196"/>
      <c r="BX180" s="257"/>
      <c r="CB180" s="196"/>
      <c r="CC180" s="196"/>
      <c r="CE180" s="257"/>
      <c r="CI180" s="196"/>
      <c r="CJ180" s="196"/>
      <c r="CL180" s="257"/>
      <c r="CP180" s="196"/>
      <c r="CQ180" s="196"/>
      <c r="CS180" s="257"/>
      <c r="CW180" s="196"/>
      <c r="CX180" s="196"/>
      <c r="CZ180" s="257"/>
      <c r="DD180" s="196"/>
      <c r="DE180" s="196"/>
    </row>
    <row r="181" spans="1:109" s="195" customFormat="1" ht="15" customHeight="1">
      <c r="A181" s="186"/>
      <c r="B181" s="187"/>
      <c r="C181" s="229"/>
      <c r="D181" s="188"/>
      <c r="E181" s="239"/>
      <c r="I181" s="196"/>
      <c r="J181" s="197"/>
      <c r="K181" s="196"/>
      <c r="L181" s="203"/>
      <c r="M181" s="257"/>
      <c r="Q181" s="196"/>
      <c r="R181" s="196"/>
      <c r="T181" s="257"/>
      <c r="X181" s="196"/>
      <c r="Y181" s="196"/>
      <c r="AA181" s="257"/>
      <c r="AE181" s="196"/>
      <c r="AF181" s="196"/>
      <c r="AH181" s="257"/>
      <c r="AL181" s="196"/>
      <c r="AM181" s="196"/>
      <c r="AO181" s="257"/>
      <c r="AS181" s="196"/>
      <c r="AT181" s="196"/>
      <c r="AV181" s="257"/>
      <c r="AZ181" s="196"/>
      <c r="BA181" s="196"/>
      <c r="BC181" s="257"/>
      <c r="BG181" s="196"/>
      <c r="BH181" s="196"/>
      <c r="BJ181" s="257"/>
      <c r="BN181" s="196"/>
      <c r="BO181" s="196"/>
      <c r="BQ181" s="257"/>
      <c r="BU181" s="196"/>
      <c r="BV181" s="196"/>
      <c r="BX181" s="257"/>
      <c r="CB181" s="196"/>
      <c r="CC181" s="196"/>
      <c r="CE181" s="257"/>
      <c r="CI181" s="196"/>
      <c r="CJ181" s="196"/>
      <c r="CL181" s="257"/>
      <c r="CP181" s="196"/>
      <c r="CQ181" s="196"/>
      <c r="CS181" s="257"/>
      <c r="CW181" s="196"/>
      <c r="CX181" s="196"/>
      <c r="CZ181" s="257"/>
      <c r="DD181" s="196"/>
      <c r="DE181" s="196"/>
    </row>
    <row r="182" spans="1:109" s="195" customFormat="1" ht="15" customHeight="1">
      <c r="A182" s="186"/>
      <c r="B182" s="187"/>
      <c r="C182" s="229"/>
      <c r="D182" s="188"/>
      <c r="E182" s="239"/>
      <c r="I182" s="196"/>
      <c r="J182" s="197"/>
      <c r="K182" s="196"/>
      <c r="L182" s="203"/>
      <c r="M182" s="257"/>
      <c r="Q182" s="196"/>
      <c r="R182" s="196"/>
      <c r="T182" s="257"/>
      <c r="X182" s="196"/>
      <c r="Y182" s="196"/>
      <c r="AA182" s="257"/>
      <c r="AE182" s="196"/>
      <c r="AF182" s="196"/>
      <c r="AH182" s="257"/>
      <c r="AL182" s="196"/>
      <c r="AM182" s="196"/>
      <c r="AO182" s="257"/>
      <c r="AS182" s="196"/>
      <c r="AT182" s="196"/>
      <c r="AV182" s="257"/>
      <c r="AZ182" s="196"/>
      <c r="BA182" s="196"/>
      <c r="BC182" s="257"/>
      <c r="BG182" s="196"/>
      <c r="BH182" s="196"/>
      <c r="BJ182" s="257"/>
      <c r="BN182" s="196"/>
      <c r="BO182" s="196"/>
      <c r="BQ182" s="257"/>
      <c r="BU182" s="196"/>
      <c r="BV182" s="196"/>
      <c r="BX182" s="257"/>
      <c r="CB182" s="196"/>
      <c r="CC182" s="196"/>
      <c r="CE182" s="257"/>
      <c r="CI182" s="196"/>
      <c r="CJ182" s="196"/>
      <c r="CL182" s="257"/>
      <c r="CP182" s="196"/>
      <c r="CQ182" s="196"/>
      <c r="CS182" s="257"/>
      <c r="CW182" s="196"/>
      <c r="CX182" s="196"/>
      <c r="CZ182" s="257"/>
      <c r="DD182" s="196"/>
      <c r="DE182" s="196"/>
    </row>
    <row r="183" spans="1:109" s="195" customFormat="1" ht="15" customHeight="1" thickBot="1">
      <c r="A183" s="204"/>
      <c r="B183" s="205"/>
      <c r="C183" s="240"/>
      <c r="D183" s="206"/>
      <c r="E183" s="241"/>
      <c r="F183" s="207"/>
      <c r="G183" s="207"/>
      <c r="H183" s="207"/>
      <c r="I183" s="208"/>
      <c r="J183" s="209"/>
      <c r="K183" s="208"/>
      <c r="L183" s="203"/>
      <c r="M183" s="261"/>
      <c r="N183" s="176"/>
      <c r="O183" s="176"/>
      <c r="P183" s="176"/>
      <c r="Q183" s="222"/>
      <c r="R183" s="222"/>
      <c r="T183" s="261"/>
      <c r="U183" s="176"/>
      <c r="V183" s="176"/>
      <c r="W183" s="176"/>
      <c r="X183" s="222"/>
      <c r="Y183" s="222"/>
      <c r="AA183" s="261"/>
      <c r="AB183" s="176"/>
      <c r="AC183" s="176"/>
      <c r="AD183" s="176"/>
      <c r="AE183" s="222"/>
      <c r="AF183" s="222"/>
      <c r="AH183" s="261"/>
      <c r="AI183" s="176"/>
      <c r="AJ183" s="176"/>
      <c r="AK183" s="176"/>
      <c r="AL183" s="222"/>
      <c r="AM183" s="222"/>
      <c r="AO183" s="261"/>
      <c r="AP183" s="176"/>
      <c r="AQ183" s="176"/>
      <c r="AR183" s="176"/>
      <c r="AS183" s="222"/>
      <c r="AT183" s="222"/>
      <c r="AV183" s="261"/>
      <c r="AW183" s="176"/>
      <c r="AX183" s="176"/>
      <c r="AY183" s="176"/>
      <c r="AZ183" s="222"/>
      <c r="BA183" s="222"/>
      <c r="BC183" s="261"/>
      <c r="BD183" s="176"/>
      <c r="BE183" s="176"/>
      <c r="BF183" s="176"/>
      <c r="BG183" s="222"/>
      <c r="BH183" s="222"/>
      <c r="BJ183" s="261"/>
      <c r="BK183" s="176"/>
      <c r="BL183" s="176"/>
      <c r="BM183" s="176"/>
      <c r="BN183" s="222"/>
      <c r="BO183" s="222"/>
      <c r="BQ183" s="261"/>
      <c r="BR183" s="176"/>
      <c r="BS183" s="176"/>
      <c r="BT183" s="176"/>
      <c r="BU183" s="222"/>
      <c r="BV183" s="222"/>
      <c r="BX183" s="261"/>
      <c r="BY183" s="176"/>
      <c r="BZ183" s="176"/>
      <c r="CA183" s="176"/>
      <c r="CB183" s="222"/>
      <c r="CC183" s="222"/>
      <c r="CE183" s="261"/>
      <c r="CF183" s="176"/>
      <c r="CG183" s="176"/>
      <c r="CH183" s="176"/>
      <c r="CI183" s="222"/>
      <c r="CJ183" s="222"/>
      <c r="CL183" s="261"/>
      <c r="CM183" s="176"/>
      <c r="CN183" s="176"/>
      <c r="CO183" s="176"/>
      <c r="CP183" s="222"/>
      <c r="CQ183" s="222"/>
      <c r="CS183" s="261"/>
      <c r="CT183" s="176"/>
      <c r="CU183" s="176"/>
      <c r="CV183" s="176"/>
      <c r="CW183" s="222"/>
      <c r="CX183" s="222"/>
      <c r="CZ183" s="261"/>
      <c r="DA183" s="176"/>
      <c r="DB183" s="176"/>
      <c r="DC183" s="176"/>
      <c r="DD183" s="222"/>
      <c r="DE183" s="222"/>
    </row>
    <row r="184" spans="1:109" ht="15" customHeight="1" thickTop="1">
      <c r="A184" s="186">
        <f t="shared" ref="A184:A199" si="80">A134</f>
        <v>2014</v>
      </c>
      <c r="B184" s="187">
        <f t="shared" ref="B184:B206" si="81">ROUND($F$169*(1+$F$170)^D184+$F$165,$G$1)</f>
        <v>453</v>
      </c>
      <c r="C184" s="242"/>
      <c r="D184" s="188">
        <f t="shared" si="79"/>
        <v>7</v>
      </c>
      <c r="E184" s="243"/>
      <c r="F184" s="210"/>
      <c r="G184" s="195"/>
      <c r="H184" s="195"/>
      <c r="I184" s="196">
        <f t="shared" ref="I184:I206" si="82">ROUND($F$169*(1+$F$170)^D184+$F$165,$G$1)</f>
        <v>453</v>
      </c>
      <c r="J184" s="211"/>
      <c r="K184" s="211"/>
    </row>
    <row r="185" spans="1:109" ht="15" customHeight="1" thickBot="1">
      <c r="A185" s="186">
        <f t="shared" si="80"/>
        <v>2015</v>
      </c>
      <c r="B185" s="187">
        <f t="shared" si="81"/>
        <v>464</v>
      </c>
      <c r="C185" s="242"/>
      <c r="D185" s="188">
        <f t="shared" si="79"/>
        <v>8</v>
      </c>
      <c r="E185" s="262" t="s">
        <v>176</v>
      </c>
      <c r="F185" s="263" t="s">
        <v>177</v>
      </c>
      <c r="G185" s="263" t="s">
        <v>178</v>
      </c>
      <c r="H185" s="263" t="s">
        <v>179</v>
      </c>
      <c r="I185" s="196">
        <f t="shared" si="82"/>
        <v>464</v>
      </c>
      <c r="J185" s="211"/>
      <c r="K185" s="211"/>
    </row>
    <row r="186" spans="1:109" ht="15" customHeight="1" thickTop="1">
      <c r="A186" s="186">
        <f t="shared" si="80"/>
        <v>2016</v>
      </c>
      <c r="B186" s="187">
        <f t="shared" si="81"/>
        <v>474</v>
      </c>
      <c r="C186" s="242"/>
      <c r="D186" s="188">
        <f t="shared" si="79"/>
        <v>9</v>
      </c>
      <c r="E186" s="258">
        <f>O165</f>
        <v>0</v>
      </c>
      <c r="F186" s="264">
        <f>O172</f>
        <v>0.20569464618050701</v>
      </c>
      <c r="G186" s="258">
        <f>O173</f>
        <v>5.5640000000000009</v>
      </c>
      <c r="H186" s="258">
        <f>O174</f>
        <v>3.3550000000000004</v>
      </c>
      <c r="I186" s="196">
        <f t="shared" si="82"/>
        <v>474</v>
      </c>
      <c r="J186" s="211"/>
      <c r="K186" s="211"/>
      <c r="M186" s="258" t="s">
        <v>180</v>
      </c>
      <c r="N186" s="258">
        <f>MIN(B161:B183)</f>
        <v>354</v>
      </c>
      <c r="T186" s="258" t="s">
        <v>180</v>
      </c>
      <c r="U186" s="258">
        <f>N186</f>
        <v>354</v>
      </c>
      <c r="AA186" s="258" t="s">
        <v>180</v>
      </c>
      <c r="AB186" s="258">
        <f>U186</f>
        <v>354</v>
      </c>
      <c r="AH186" s="258" t="s">
        <v>180</v>
      </c>
      <c r="AI186" s="258">
        <f>AB186</f>
        <v>354</v>
      </c>
      <c r="AO186" s="258" t="s">
        <v>180</v>
      </c>
      <c r="AP186" s="258">
        <f>AI186</f>
        <v>354</v>
      </c>
      <c r="AV186" s="258" t="s">
        <v>180</v>
      </c>
      <c r="AW186" s="258">
        <f>AP186</f>
        <v>354</v>
      </c>
      <c r="BC186" s="258" t="s">
        <v>180</v>
      </c>
      <c r="BD186" s="258">
        <f>AW186</f>
        <v>354</v>
      </c>
      <c r="BJ186" s="258" t="s">
        <v>180</v>
      </c>
      <c r="BK186" s="258">
        <f>BD186</f>
        <v>354</v>
      </c>
      <c r="BQ186" s="258" t="s">
        <v>180</v>
      </c>
      <c r="BR186" s="258">
        <f>BK186</f>
        <v>354</v>
      </c>
      <c r="BX186" s="258" t="s">
        <v>180</v>
      </c>
      <c r="BY186" s="258">
        <f>BR186</f>
        <v>354</v>
      </c>
      <c r="CE186" s="258" t="s">
        <v>180</v>
      </c>
      <c r="CF186" s="258">
        <f>BY186</f>
        <v>354</v>
      </c>
      <c r="CL186" s="258" t="s">
        <v>180</v>
      </c>
      <c r="CM186" s="258">
        <f>CF186</f>
        <v>354</v>
      </c>
      <c r="CS186" s="258" t="s">
        <v>180</v>
      </c>
      <c r="CT186" s="258">
        <f>CM186</f>
        <v>354</v>
      </c>
      <c r="CZ186" s="258" t="s">
        <v>180</v>
      </c>
      <c r="DA186" s="258">
        <f>CT186</f>
        <v>354</v>
      </c>
    </row>
    <row r="187" spans="1:109" ht="15" customHeight="1">
      <c r="A187" s="186">
        <f t="shared" si="80"/>
        <v>2017</v>
      </c>
      <c r="B187" s="187">
        <f t="shared" si="81"/>
        <v>485</v>
      </c>
      <c r="C187" s="242"/>
      <c r="D187" s="188">
        <f t="shared" si="79"/>
        <v>10</v>
      </c>
      <c r="E187" s="258">
        <f>V165</f>
        <v>10</v>
      </c>
      <c r="F187" s="264">
        <f>V172</f>
        <v>0.20569464618050701</v>
      </c>
      <c r="G187" s="258">
        <f>V173</f>
        <v>5.5640000000000009</v>
      </c>
      <c r="H187" s="258">
        <f>V174</f>
        <v>3.3550000000000004</v>
      </c>
      <c r="I187" s="196">
        <f t="shared" si="82"/>
        <v>485</v>
      </c>
      <c r="J187" s="211"/>
      <c r="K187" s="211"/>
      <c r="M187" s="258" t="s">
        <v>184</v>
      </c>
      <c r="N187" s="258">
        <v>1</v>
      </c>
      <c r="T187" s="258" t="s">
        <v>184</v>
      </c>
      <c r="U187" s="258">
        <f>N187</f>
        <v>1</v>
      </c>
      <c r="AA187" s="258" t="s">
        <v>184</v>
      </c>
      <c r="AB187" s="258">
        <f>U187</f>
        <v>1</v>
      </c>
      <c r="AH187" s="258" t="s">
        <v>184</v>
      </c>
      <c r="AI187" s="258">
        <f>AB187</f>
        <v>1</v>
      </c>
      <c r="AO187" s="258" t="s">
        <v>184</v>
      </c>
      <c r="AP187" s="258">
        <f>AI187</f>
        <v>1</v>
      </c>
      <c r="AV187" s="258" t="s">
        <v>184</v>
      </c>
      <c r="AW187" s="258">
        <f>AP187</f>
        <v>1</v>
      </c>
      <c r="BC187" s="258" t="s">
        <v>184</v>
      </c>
      <c r="BD187" s="258">
        <f>AW187</f>
        <v>1</v>
      </c>
      <c r="BJ187" s="258" t="s">
        <v>184</v>
      </c>
      <c r="BK187" s="258">
        <f>BD187</f>
        <v>1</v>
      </c>
      <c r="BQ187" s="258" t="s">
        <v>184</v>
      </c>
      <c r="BR187" s="258">
        <f>BK187</f>
        <v>1</v>
      </c>
      <c r="BX187" s="258" t="s">
        <v>184</v>
      </c>
      <c r="BY187" s="258">
        <f>BR187</f>
        <v>1</v>
      </c>
      <c r="CE187" s="258" t="s">
        <v>184</v>
      </c>
      <c r="CF187" s="258">
        <f>BY187</f>
        <v>1</v>
      </c>
      <c r="CL187" s="258" t="s">
        <v>184</v>
      </c>
      <c r="CM187" s="258">
        <f>CF187</f>
        <v>1</v>
      </c>
      <c r="CS187" s="258" t="s">
        <v>184</v>
      </c>
      <c r="CT187" s="258">
        <f>CM187</f>
        <v>1</v>
      </c>
      <c r="CZ187" s="258" t="s">
        <v>184</v>
      </c>
      <c r="DA187" s="258">
        <f>CT187</f>
        <v>1</v>
      </c>
    </row>
    <row r="188" spans="1:109" ht="15" customHeight="1">
      <c r="A188" s="186">
        <f t="shared" si="80"/>
        <v>2018</v>
      </c>
      <c r="B188" s="187">
        <f t="shared" si="81"/>
        <v>496</v>
      </c>
      <c r="C188" s="242"/>
      <c r="D188" s="188">
        <f t="shared" si="79"/>
        <v>11</v>
      </c>
      <c r="E188" s="258">
        <f>AC165</f>
        <v>11</v>
      </c>
      <c r="F188" s="264">
        <f>AC172</f>
        <v>0.20569464618050701</v>
      </c>
      <c r="G188" s="258">
        <f>AC173</f>
        <v>5.5640000000000009</v>
      </c>
      <c r="H188" s="258">
        <f>AC174</f>
        <v>3.3550000000000004</v>
      </c>
      <c r="I188" s="196">
        <f t="shared" si="82"/>
        <v>496</v>
      </c>
      <c r="J188" s="211"/>
      <c r="K188" s="211"/>
      <c r="M188" s="258" t="s">
        <v>187</v>
      </c>
      <c r="N188" s="258">
        <v>1</v>
      </c>
      <c r="T188" s="258" t="s">
        <v>187</v>
      </c>
      <c r="U188" s="258">
        <f>N188</f>
        <v>1</v>
      </c>
      <c r="AA188" s="258" t="s">
        <v>187</v>
      </c>
      <c r="AB188" s="258">
        <f>U188</f>
        <v>1</v>
      </c>
      <c r="AH188" s="258" t="s">
        <v>187</v>
      </c>
      <c r="AI188" s="258">
        <f>AB188</f>
        <v>1</v>
      </c>
      <c r="AO188" s="258" t="s">
        <v>187</v>
      </c>
      <c r="AP188" s="258">
        <f>AI188</f>
        <v>1</v>
      </c>
      <c r="AV188" s="258" t="s">
        <v>187</v>
      </c>
      <c r="AW188" s="258">
        <f>AP188</f>
        <v>1</v>
      </c>
      <c r="BC188" s="258" t="s">
        <v>187</v>
      </c>
      <c r="BD188" s="258">
        <f>AW188</f>
        <v>1</v>
      </c>
      <c r="BJ188" s="258" t="s">
        <v>187</v>
      </c>
      <c r="BK188" s="258">
        <f>BD188</f>
        <v>1</v>
      </c>
      <c r="BQ188" s="258" t="s">
        <v>187</v>
      </c>
      <c r="BR188" s="258">
        <f>BK188</f>
        <v>1</v>
      </c>
      <c r="BX188" s="258" t="s">
        <v>187</v>
      </c>
      <c r="BY188" s="258">
        <f>BR188</f>
        <v>1</v>
      </c>
      <c r="CE188" s="258" t="s">
        <v>187</v>
      </c>
      <c r="CF188" s="258">
        <f>BY188</f>
        <v>1</v>
      </c>
      <c r="CL188" s="258" t="s">
        <v>187</v>
      </c>
      <c r="CM188" s="258">
        <f>CF188</f>
        <v>1</v>
      </c>
      <c r="CS188" s="258" t="s">
        <v>187</v>
      </c>
      <c r="CT188" s="258">
        <f>CM188</f>
        <v>1</v>
      </c>
      <c r="CZ188" s="258" t="s">
        <v>187</v>
      </c>
      <c r="DA188" s="258">
        <f>CT188</f>
        <v>1</v>
      </c>
    </row>
    <row r="189" spans="1:109" ht="15" customHeight="1">
      <c r="A189" s="186">
        <f t="shared" si="80"/>
        <v>2019</v>
      </c>
      <c r="B189" s="187">
        <f t="shared" si="81"/>
        <v>507</v>
      </c>
      <c r="C189" s="242"/>
      <c r="D189" s="188">
        <f t="shared" si="79"/>
        <v>12</v>
      </c>
      <c r="E189" s="258">
        <f>AJ165</f>
        <v>12</v>
      </c>
      <c r="F189" s="264">
        <f>AJ172</f>
        <v>0.20569464618050701</v>
      </c>
      <c r="G189" s="258">
        <f>AJ173</f>
        <v>5.5640000000000009</v>
      </c>
      <c r="H189" s="258">
        <f>AJ174</f>
        <v>3.3550000000000004</v>
      </c>
      <c r="I189" s="196">
        <f t="shared" si="82"/>
        <v>507</v>
      </c>
      <c r="J189" s="211"/>
      <c r="K189" s="211"/>
    </row>
    <row r="190" spans="1:109" ht="15" customHeight="1">
      <c r="A190" s="186">
        <f t="shared" si="80"/>
        <v>2020</v>
      </c>
      <c r="B190" s="187">
        <f t="shared" si="81"/>
        <v>518</v>
      </c>
      <c r="C190" s="242"/>
      <c r="D190" s="188">
        <f t="shared" si="79"/>
        <v>13</v>
      </c>
      <c r="E190" s="258">
        <f>AQ165</f>
        <v>13</v>
      </c>
      <c r="F190" s="264">
        <f>AQ172</f>
        <v>0.20569464618050701</v>
      </c>
      <c r="G190" s="258">
        <f>AQ173</f>
        <v>5.5640000000000009</v>
      </c>
      <c r="H190" s="258">
        <f>AQ174</f>
        <v>3.3550000000000004</v>
      </c>
      <c r="I190" s="196">
        <f t="shared" si="82"/>
        <v>518</v>
      </c>
      <c r="J190" s="211"/>
      <c r="K190" s="211"/>
    </row>
    <row r="191" spans="1:109" ht="15" customHeight="1">
      <c r="A191" s="186">
        <f t="shared" si="80"/>
        <v>2021</v>
      </c>
      <c r="B191" s="187">
        <f t="shared" si="81"/>
        <v>530</v>
      </c>
      <c r="C191" s="242"/>
      <c r="D191" s="188">
        <f t="shared" si="79"/>
        <v>14</v>
      </c>
      <c r="E191" s="258">
        <f>AX165</f>
        <v>14</v>
      </c>
      <c r="F191" s="264">
        <f>AX172</f>
        <v>0.20569464618050701</v>
      </c>
      <c r="G191" s="258">
        <f>AX173</f>
        <v>5.5640000000000009</v>
      </c>
      <c r="H191" s="258">
        <f>AX174</f>
        <v>3.3550000000000004</v>
      </c>
      <c r="I191" s="196">
        <f t="shared" si="82"/>
        <v>530</v>
      </c>
      <c r="J191" s="211"/>
      <c r="K191" s="211"/>
      <c r="N191" s="98">
        <f>H191-G174</f>
        <v>0</v>
      </c>
    </row>
    <row r="192" spans="1:109" s="98" customFormat="1" ht="15" customHeight="1">
      <c r="A192" s="186">
        <f t="shared" si="80"/>
        <v>2022</v>
      </c>
      <c r="B192" s="187">
        <f t="shared" si="81"/>
        <v>542</v>
      </c>
      <c r="C192" s="242"/>
      <c r="D192" s="188">
        <f t="shared" si="79"/>
        <v>15</v>
      </c>
      <c r="E192" s="258">
        <f>BE165</f>
        <v>15</v>
      </c>
      <c r="F192" s="264">
        <f>BE172</f>
        <v>0.20569464618050701</v>
      </c>
      <c r="G192" s="258">
        <f>BE173</f>
        <v>5.5640000000000009</v>
      </c>
      <c r="H192" s="258">
        <f>BE174</f>
        <v>3.3550000000000004</v>
      </c>
      <c r="I192" s="196">
        <f t="shared" si="82"/>
        <v>542</v>
      </c>
      <c r="J192" s="211"/>
      <c r="K192" s="211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  <c r="DA192" s="94"/>
      <c r="DB192" s="94"/>
      <c r="DC192" s="94"/>
      <c r="DD192" s="94"/>
      <c r="DE192" s="94"/>
    </row>
    <row r="193" spans="1:109" s="98" customFormat="1" ht="15" customHeight="1">
      <c r="A193" s="186">
        <f t="shared" si="80"/>
        <v>2023</v>
      </c>
      <c r="B193" s="187">
        <f t="shared" si="81"/>
        <v>554</v>
      </c>
      <c r="C193" s="242"/>
      <c r="D193" s="188">
        <f t="shared" si="79"/>
        <v>16</v>
      </c>
      <c r="E193" s="258">
        <f>BL165</f>
        <v>16</v>
      </c>
      <c r="F193" s="264">
        <f>BL172</f>
        <v>0.20569464618050701</v>
      </c>
      <c r="G193" s="258">
        <f>BL173</f>
        <v>5.5640000000000009</v>
      </c>
      <c r="H193" s="258">
        <f>BL174</f>
        <v>3.3550000000000004</v>
      </c>
      <c r="I193" s="196">
        <f t="shared" si="82"/>
        <v>554</v>
      </c>
      <c r="J193" s="211"/>
      <c r="K193" s="211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  <c r="DA193" s="94"/>
      <c r="DB193" s="94"/>
      <c r="DC193" s="94"/>
      <c r="DD193" s="94"/>
      <c r="DE193" s="94"/>
    </row>
    <row r="194" spans="1:109" s="98" customFormat="1" ht="15" customHeight="1">
      <c r="A194" s="186">
        <f t="shared" si="80"/>
        <v>2024</v>
      </c>
      <c r="B194" s="187">
        <f t="shared" si="81"/>
        <v>567</v>
      </c>
      <c r="C194" s="242"/>
      <c r="D194" s="188">
        <f t="shared" si="79"/>
        <v>17</v>
      </c>
      <c r="E194" s="98">
        <f>BS165</f>
        <v>17</v>
      </c>
      <c r="F194" s="265">
        <f>BS172</f>
        <v>0.20569464618050701</v>
      </c>
      <c r="G194" s="98">
        <f>BS173</f>
        <v>5.5640000000000009</v>
      </c>
      <c r="H194" s="98">
        <f>BS174</f>
        <v>3.3550000000000004</v>
      </c>
      <c r="I194" s="196">
        <f t="shared" si="82"/>
        <v>567</v>
      </c>
      <c r="J194" s="211"/>
      <c r="K194" s="211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</row>
    <row r="195" spans="1:109" s="98" customFormat="1" ht="15" customHeight="1">
      <c r="A195" s="186">
        <f t="shared" si="80"/>
        <v>2025</v>
      </c>
      <c r="B195" s="187">
        <f t="shared" si="81"/>
        <v>579</v>
      </c>
      <c r="C195" s="242"/>
      <c r="D195" s="188">
        <f t="shared" si="79"/>
        <v>18</v>
      </c>
      <c r="E195" s="98">
        <f>BZ165</f>
        <v>18</v>
      </c>
      <c r="F195" s="265">
        <f>BZ172</f>
        <v>0.20569464618050701</v>
      </c>
      <c r="G195" s="98">
        <f>BZ173</f>
        <v>5.5640000000000009</v>
      </c>
      <c r="H195" s="98">
        <f>BZ174</f>
        <v>3.3550000000000004</v>
      </c>
      <c r="I195" s="196">
        <f t="shared" si="82"/>
        <v>579</v>
      </c>
      <c r="J195" s="211"/>
      <c r="K195" s="211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  <c r="DA195" s="94"/>
      <c r="DB195" s="94"/>
      <c r="DC195" s="94"/>
      <c r="DD195" s="94"/>
      <c r="DE195" s="94"/>
    </row>
    <row r="196" spans="1:109" s="98" customFormat="1" ht="15" customHeight="1">
      <c r="A196" s="186">
        <f t="shared" si="80"/>
        <v>2026</v>
      </c>
      <c r="B196" s="187">
        <f t="shared" si="81"/>
        <v>593</v>
      </c>
      <c r="C196" s="242"/>
      <c r="D196" s="188">
        <f t="shared" si="79"/>
        <v>19</v>
      </c>
      <c r="E196" s="98">
        <f>CG165</f>
        <v>19</v>
      </c>
      <c r="F196" s="265">
        <f>CG172</f>
        <v>0.20569464618050701</v>
      </c>
      <c r="G196" s="98">
        <f>CG173</f>
        <v>5.5640000000000009</v>
      </c>
      <c r="H196" s="98">
        <f>CG174</f>
        <v>3.3550000000000004</v>
      </c>
      <c r="I196" s="196">
        <f t="shared" si="82"/>
        <v>593</v>
      </c>
      <c r="J196" s="211"/>
      <c r="K196" s="211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  <c r="DA196" s="94"/>
      <c r="DB196" s="94"/>
      <c r="DC196" s="94"/>
      <c r="DD196" s="94"/>
      <c r="DE196" s="94"/>
    </row>
    <row r="197" spans="1:109" s="98" customFormat="1" ht="15" customHeight="1">
      <c r="A197" s="186">
        <f t="shared" si="80"/>
        <v>2027</v>
      </c>
      <c r="B197" s="187">
        <f t="shared" si="81"/>
        <v>606</v>
      </c>
      <c r="C197" s="242"/>
      <c r="D197" s="188">
        <f t="shared" si="79"/>
        <v>20</v>
      </c>
      <c r="E197" s="98">
        <f>CN165</f>
        <v>20</v>
      </c>
      <c r="F197" s="265">
        <f>CN172</f>
        <v>0.20569464618050701</v>
      </c>
      <c r="G197" s="98">
        <f>CN173</f>
        <v>5.5640000000000009</v>
      </c>
      <c r="H197" s="98">
        <f>CN174</f>
        <v>3.3550000000000004</v>
      </c>
      <c r="I197" s="196">
        <f t="shared" si="82"/>
        <v>606</v>
      </c>
      <c r="J197" s="211"/>
      <c r="K197" s="211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</row>
    <row r="198" spans="1:109" s="98" customFormat="1" ht="15" customHeight="1">
      <c r="A198" s="186">
        <f t="shared" si="80"/>
        <v>2028</v>
      </c>
      <c r="B198" s="187">
        <f t="shared" si="81"/>
        <v>620</v>
      </c>
      <c r="C198" s="242"/>
      <c r="D198" s="188">
        <f t="shared" si="79"/>
        <v>21</v>
      </c>
      <c r="E198" s="98">
        <f>CU165</f>
        <v>21</v>
      </c>
      <c r="F198" s="265">
        <f>CU172</f>
        <v>0.20569464618050701</v>
      </c>
      <c r="G198" s="98">
        <f>CU173</f>
        <v>5.5640000000000009</v>
      </c>
      <c r="H198" s="98">
        <f>CU174</f>
        <v>3.3550000000000004</v>
      </c>
      <c r="I198" s="196">
        <f t="shared" si="82"/>
        <v>620</v>
      </c>
      <c r="J198" s="211"/>
      <c r="K198" s="211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</row>
    <row r="199" spans="1:109" s="98" customFormat="1" ht="15" customHeight="1">
      <c r="A199" s="186">
        <f t="shared" si="80"/>
        <v>2029</v>
      </c>
      <c r="B199" s="187">
        <f t="shared" si="81"/>
        <v>634</v>
      </c>
      <c r="C199" s="242"/>
      <c r="D199" s="188">
        <f t="shared" si="79"/>
        <v>22</v>
      </c>
      <c r="E199" s="98">
        <f>DB165</f>
        <v>22</v>
      </c>
      <c r="F199" s="265">
        <f>DB172</f>
        <v>0.20569464618050701</v>
      </c>
      <c r="G199" s="98">
        <f>DB173</f>
        <v>5.5640000000000009</v>
      </c>
      <c r="H199" s="98">
        <f>DB174</f>
        <v>3.3550000000000004</v>
      </c>
      <c r="I199" s="196">
        <f t="shared" si="82"/>
        <v>634</v>
      </c>
      <c r="J199" s="211"/>
      <c r="K199" s="211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</row>
    <row r="200" spans="1:109" s="98" customFormat="1" ht="15" customHeight="1">
      <c r="A200" s="186">
        <f>A150</f>
        <v>2030</v>
      </c>
      <c r="B200" s="187">
        <f t="shared" si="81"/>
        <v>648</v>
      </c>
      <c r="C200" s="242"/>
      <c r="D200" s="188">
        <f t="shared" si="79"/>
        <v>23</v>
      </c>
      <c r="E200" s="243"/>
      <c r="F200" s="210"/>
      <c r="G200" s="195"/>
      <c r="H200" s="195"/>
      <c r="I200" s="196">
        <f t="shared" si="82"/>
        <v>648</v>
      </c>
      <c r="J200" s="211"/>
      <c r="K200" s="211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</row>
    <row r="201" spans="1:109" s="98" customFormat="1" ht="15" customHeight="1">
      <c r="A201" s="186">
        <f t="shared" ref="A201:A206" si="83">A151</f>
        <v>2031</v>
      </c>
      <c r="B201" s="212">
        <f t="shared" si="81"/>
        <v>663</v>
      </c>
      <c r="C201" s="244"/>
      <c r="D201" s="188">
        <f t="shared" si="79"/>
        <v>24</v>
      </c>
      <c r="E201" s="243"/>
      <c r="F201" s="210"/>
      <c r="G201" s="195"/>
      <c r="H201" s="214"/>
      <c r="I201" s="196">
        <f t="shared" si="82"/>
        <v>663</v>
      </c>
      <c r="J201" s="211"/>
      <c r="K201" s="211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</row>
    <row r="202" spans="1:109" s="98" customFormat="1" ht="15" customHeight="1">
      <c r="A202" s="186">
        <f t="shared" si="83"/>
        <v>2032</v>
      </c>
      <c r="B202" s="212">
        <f t="shared" si="81"/>
        <v>678</v>
      </c>
      <c r="C202" s="244"/>
      <c r="D202" s="188">
        <f t="shared" si="79"/>
        <v>25</v>
      </c>
      <c r="E202" s="243"/>
      <c r="F202" s="210"/>
      <c r="G202" s="195"/>
      <c r="H202" s="214"/>
      <c r="I202" s="196">
        <f t="shared" si="82"/>
        <v>678</v>
      </c>
      <c r="J202" s="211"/>
      <c r="K202" s="211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</row>
    <row r="203" spans="1:109" s="98" customFormat="1" ht="15" customHeight="1">
      <c r="A203" s="186">
        <f t="shared" si="83"/>
        <v>2033</v>
      </c>
      <c r="B203" s="212">
        <f t="shared" si="81"/>
        <v>694</v>
      </c>
      <c r="C203" s="244"/>
      <c r="D203" s="188">
        <f t="shared" si="79"/>
        <v>26</v>
      </c>
      <c r="E203" s="243"/>
      <c r="F203" s="210"/>
      <c r="G203" s="195"/>
      <c r="H203" s="214"/>
      <c r="I203" s="196">
        <f t="shared" si="82"/>
        <v>694</v>
      </c>
      <c r="J203" s="211"/>
      <c r="K203" s="211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</row>
    <row r="204" spans="1:109" s="98" customFormat="1" ht="15" customHeight="1">
      <c r="A204" s="186">
        <f t="shared" si="83"/>
        <v>2034</v>
      </c>
      <c r="B204" s="212">
        <f t="shared" si="81"/>
        <v>709</v>
      </c>
      <c r="C204" s="244"/>
      <c r="D204" s="188">
        <f t="shared" si="79"/>
        <v>27</v>
      </c>
      <c r="E204" s="243"/>
      <c r="F204" s="210"/>
      <c r="G204" s="195"/>
      <c r="H204" s="214"/>
      <c r="I204" s="196">
        <f t="shared" si="82"/>
        <v>709</v>
      </c>
      <c r="J204" s="211"/>
      <c r="K204" s="211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</row>
    <row r="205" spans="1:109" s="98" customFormat="1" ht="15" customHeight="1">
      <c r="A205" s="186">
        <f t="shared" si="83"/>
        <v>2035</v>
      </c>
      <c r="B205" s="212">
        <f t="shared" si="81"/>
        <v>726</v>
      </c>
      <c r="C205" s="244"/>
      <c r="D205" s="188">
        <f t="shared" si="79"/>
        <v>28</v>
      </c>
      <c r="E205" s="243"/>
      <c r="F205" s="210"/>
      <c r="G205" s="195"/>
      <c r="H205" s="214"/>
      <c r="I205" s="196">
        <f t="shared" si="82"/>
        <v>726</v>
      </c>
      <c r="J205" s="211"/>
      <c r="K205" s="211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</row>
    <row r="206" spans="1:109" s="98" customFormat="1" ht="15" customHeight="1">
      <c r="A206" s="216">
        <f t="shared" si="83"/>
        <v>2036</v>
      </c>
      <c r="B206" s="217">
        <f t="shared" si="81"/>
        <v>742</v>
      </c>
      <c r="C206" s="245"/>
      <c r="D206" s="218">
        <f t="shared" si="79"/>
        <v>29</v>
      </c>
      <c r="E206" s="246"/>
      <c r="F206" s="220"/>
      <c r="G206" s="176"/>
      <c r="H206" s="221"/>
      <c r="I206" s="222">
        <f t="shared" si="82"/>
        <v>742</v>
      </c>
      <c r="J206" s="224"/>
      <c r="K206" s="22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</row>
    <row r="207" spans="1:109" s="98" customFormat="1" ht="15" customHeight="1">
      <c r="A207" s="225"/>
      <c r="B207" s="215"/>
      <c r="C207" s="195"/>
      <c r="D207" s="189"/>
      <c r="E207" s="248"/>
      <c r="F207" s="210"/>
      <c r="G207" s="195"/>
      <c r="H207" s="195"/>
      <c r="I207" s="266"/>
      <c r="J207" s="266"/>
      <c r="K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</row>
    <row r="208" spans="1:109" ht="15" customHeight="1">
      <c r="A208" s="174" t="s">
        <v>189</v>
      </c>
    </row>
    <row r="209" spans="1:109" ht="15" customHeight="1">
      <c r="A209" s="177" t="s">
        <v>102</v>
      </c>
      <c r="B209" s="178" t="s">
        <v>127</v>
      </c>
      <c r="C209" s="179" t="s">
        <v>190</v>
      </c>
      <c r="D209" s="179" t="s">
        <v>129</v>
      </c>
      <c r="E209" s="179" t="s">
        <v>191</v>
      </c>
      <c r="F209" s="228"/>
      <c r="G209" s="180"/>
      <c r="H209" s="182" t="s">
        <v>116</v>
      </c>
      <c r="I209" s="183">
        <f>RSQ(I210:I232,B210:B232)</f>
        <v>9.0592061238781482E-2</v>
      </c>
      <c r="J209" s="184" t="s">
        <v>130</v>
      </c>
      <c r="K209" s="185" t="s">
        <v>131</v>
      </c>
      <c r="M209" s="267" t="s">
        <v>190</v>
      </c>
      <c r="N209" s="228"/>
      <c r="O209" s="180"/>
      <c r="P209" s="252" t="s">
        <v>192</v>
      </c>
      <c r="Q209" s="253">
        <f>RSQ($B210:$B232,Q210:Q232)</f>
        <v>9.0592061238781482E-2</v>
      </c>
      <c r="R209" s="185" t="s">
        <v>131</v>
      </c>
      <c r="T209" s="267" t="s">
        <v>190</v>
      </c>
      <c r="U209" s="228"/>
      <c r="V209" s="180"/>
      <c r="W209" s="252" t="s">
        <v>192</v>
      </c>
      <c r="X209" s="253" t="e">
        <f>RSQ($B210:$B232,X210:X232)</f>
        <v>#VALUE!</v>
      </c>
      <c r="Y209" s="185" t="s">
        <v>131</v>
      </c>
      <c r="AA209" s="267" t="s">
        <v>190</v>
      </c>
      <c r="AB209" s="228"/>
      <c r="AC209" s="180"/>
      <c r="AD209" s="252" t="s">
        <v>192</v>
      </c>
      <c r="AE209" s="253" t="e">
        <f>RSQ($B210:$B232,AE210:AE232)</f>
        <v>#VALUE!</v>
      </c>
      <c r="AF209" s="185" t="s">
        <v>131</v>
      </c>
      <c r="AH209" s="267" t="s">
        <v>190</v>
      </c>
      <c r="AI209" s="228"/>
      <c r="AJ209" s="180"/>
      <c r="AK209" s="252" t="s">
        <v>192</v>
      </c>
      <c r="AL209" s="253" t="e">
        <f>RSQ($B210:$B232,AL210:AL232)</f>
        <v>#VALUE!</v>
      </c>
      <c r="AM209" s="185" t="s">
        <v>131</v>
      </c>
      <c r="AO209" s="267" t="s">
        <v>190</v>
      </c>
      <c r="AP209" s="228"/>
      <c r="AQ209" s="180"/>
      <c r="AR209" s="252" t="s">
        <v>192</v>
      </c>
      <c r="AS209" s="253" t="e">
        <f>RSQ($B210:$B232,AS210:AS232)</f>
        <v>#VALUE!</v>
      </c>
      <c r="AT209" s="185" t="s">
        <v>131</v>
      </c>
      <c r="AV209" s="267" t="s">
        <v>190</v>
      </c>
      <c r="AW209" s="228"/>
      <c r="AX209" s="180"/>
      <c r="AY209" s="252" t="s">
        <v>192</v>
      </c>
      <c r="AZ209" s="253" t="e">
        <f>RSQ($B210:$B232,AZ210:AZ232)</f>
        <v>#VALUE!</v>
      </c>
      <c r="BA209" s="185" t="s">
        <v>131</v>
      </c>
      <c r="BC209" s="267" t="s">
        <v>190</v>
      </c>
      <c r="BD209" s="228"/>
      <c r="BE209" s="180"/>
      <c r="BF209" s="252" t="s">
        <v>192</v>
      </c>
      <c r="BG209" s="253" t="e">
        <f>RSQ($B210:$B232,BG210:BG232)</f>
        <v>#VALUE!</v>
      </c>
      <c r="BH209" s="185" t="s">
        <v>131</v>
      </c>
      <c r="BJ209" s="267" t="s">
        <v>190</v>
      </c>
      <c r="BK209" s="228"/>
      <c r="BL209" s="180"/>
      <c r="BM209" s="252" t="s">
        <v>192</v>
      </c>
      <c r="BN209" s="253" t="e">
        <f>RSQ($B210:$B232,BN210:BN232)</f>
        <v>#VALUE!</v>
      </c>
      <c r="BO209" s="185" t="s">
        <v>131</v>
      </c>
      <c r="BQ209" s="267" t="s">
        <v>190</v>
      </c>
      <c r="BR209" s="228"/>
      <c r="BS209" s="180"/>
      <c r="BT209" s="252" t="s">
        <v>192</v>
      </c>
      <c r="BU209" s="253" t="e">
        <f>RSQ($B210:$B232,BU210:BU232)</f>
        <v>#VALUE!</v>
      </c>
      <c r="BV209" s="185" t="s">
        <v>131</v>
      </c>
      <c r="BX209" s="267" t="s">
        <v>190</v>
      </c>
      <c r="BY209" s="228"/>
      <c r="BZ209" s="180"/>
      <c r="CA209" s="252" t="s">
        <v>192</v>
      </c>
      <c r="CB209" s="253" t="e">
        <f>RSQ($B210:$B232,CB210:CB232)</f>
        <v>#VALUE!</v>
      </c>
      <c r="CC209" s="185" t="s">
        <v>131</v>
      </c>
      <c r="CE209" s="267" t="s">
        <v>190</v>
      </c>
      <c r="CF209" s="228"/>
      <c r="CG209" s="180"/>
      <c r="CH209" s="252" t="s">
        <v>192</v>
      </c>
      <c r="CI209" s="253" t="e">
        <f>RSQ($B210:$B232,CI210:CI232)</f>
        <v>#VALUE!</v>
      </c>
      <c r="CJ209" s="185" t="s">
        <v>131</v>
      </c>
      <c r="CL209" s="267" t="s">
        <v>190</v>
      </c>
      <c r="CM209" s="228"/>
      <c r="CN209" s="180"/>
      <c r="CO209" s="252" t="s">
        <v>192</v>
      </c>
      <c r="CP209" s="253" t="e">
        <f>RSQ($B210:$B232,CP210:CP232)</f>
        <v>#VALUE!</v>
      </c>
      <c r="CQ209" s="185" t="s">
        <v>131</v>
      </c>
      <c r="CS209" s="267" t="s">
        <v>190</v>
      </c>
      <c r="CT209" s="228"/>
      <c r="CU209" s="180"/>
      <c r="CV209" s="252" t="s">
        <v>192</v>
      </c>
      <c r="CW209" s="253" t="e">
        <f>RSQ($B210:$B232,CW210:CW232)</f>
        <v>#VALUE!</v>
      </c>
      <c r="CX209" s="185" t="s">
        <v>131</v>
      </c>
      <c r="CZ209" s="267" t="s">
        <v>190</v>
      </c>
      <c r="DA209" s="228"/>
      <c r="DB209" s="180"/>
      <c r="DC209" s="252" t="s">
        <v>192</v>
      </c>
      <c r="DD209" s="253" t="e">
        <f>RSQ($B210:$B232,DD210:DD232)</f>
        <v>#VALUE!</v>
      </c>
      <c r="DE209" s="185" t="s">
        <v>131</v>
      </c>
    </row>
    <row r="210" spans="1:109" ht="15" customHeight="1">
      <c r="A210" s="186">
        <f t="shared" ref="A210:B215" si="84">A161</f>
        <v>2008</v>
      </c>
      <c r="B210" s="187">
        <f t="shared" si="84"/>
        <v>444</v>
      </c>
      <c r="C210" s="268">
        <f t="shared" ref="C210:C215" si="85">LN(B210-$G$214)</f>
        <v>6.0958245624322247</v>
      </c>
      <c r="D210" s="188">
        <f>D161</f>
        <v>1</v>
      </c>
      <c r="E210" s="188">
        <f t="shared" ref="E210:E215" si="86">LN(D210)</f>
        <v>0</v>
      </c>
      <c r="F210" s="230" t="s">
        <v>193</v>
      </c>
      <c r="I210" s="193">
        <f t="shared" ref="I210:I215" si="87">ROUND($G$214+$G$217*D210^$G$215,$G$1)</f>
        <v>403</v>
      </c>
      <c r="J210" s="194">
        <f t="shared" ref="J210:J215" si="88">ABS(B210-I210)/B210*100</f>
        <v>9.2342342342342345</v>
      </c>
      <c r="K210" s="193">
        <f t="shared" ref="K210:K215" si="89">(B210-I210)^2/1000</f>
        <v>1.681</v>
      </c>
      <c r="M210" s="269">
        <f t="shared" ref="M210:M215" si="90">LN($B210-O$214)</f>
        <v>6.0958245624322247</v>
      </c>
      <c r="N210" s="230" t="s">
        <v>193</v>
      </c>
      <c r="Q210" s="270">
        <f t="shared" ref="Q210:Q215" si="91">ROUND(O$214+O$217*$D210^O$215,$G$1)</f>
        <v>403</v>
      </c>
      <c r="R210" s="193">
        <f t="shared" ref="R210:R215" si="92">($B210-Q210)^2/1000</f>
        <v>1.681</v>
      </c>
      <c r="T210" s="269" t="e">
        <f t="shared" ref="T210:T215" si="93">LN($B210-V$214)</f>
        <v>#NUM!</v>
      </c>
      <c r="U210" s="230" t="s">
        <v>193</v>
      </c>
      <c r="X210" s="270" t="e">
        <f t="shared" ref="X210:X215" si="94">ROUND(V$214+V$217*$D210^V$215,$G$1)</f>
        <v>#VALUE!</v>
      </c>
      <c r="Y210" s="193" t="e">
        <f t="shared" ref="Y210:Y215" si="95">($B210-X210)^2/1000</f>
        <v>#VALUE!</v>
      </c>
      <c r="AA210" s="269" t="e">
        <f t="shared" ref="AA210:AA215" si="96">LN($B210-AC$214)</f>
        <v>#NUM!</v>
      </c>
      <c r="AB210" s="230" t="s">
        <v>193</v>
      </c>
      <c r="AE210" s="270" t="e">
        <f t="shared" ref="AE210:AE215" si="97">ROUND(AC$214+AC$217*$D210^AC$215,$G$1)</f>
        <v>#VALUE!</v>
      </c>
      <c r="AF210" s="193" t="e">
        <f t="shared" ref="AF210:AF215" si="98">($B210-AE210)^2/1000</f>
        <v>#VALUE!</v>
      </c>
      <c r="AH210" s="269" t="e">
        <f t="shared" ref="AH210:AH215" si="99">LN($B210-AJ$214)</f>
        <v>#NUM!</v>
      </c>
      <c r="AI210" s="230" t="s">
        <v>193</v>
      </c>
      <c r="AL210" s="270" t="e">
        <f t="shared" ref="AL210:AL215" si="100">ROUND(AJ$214+AJ$217*$D210^AJ$215,$G$1)</f>
        <v>#VALUE!</v>
      </c>
      <c r="AM210" s="193" t="e">
        <f t="shared" ref="AM210:AM215" si="101">($B210-AL210)^2/1000</f>
        <v>#VALUE!</v>
      </c>
      <c r="AO210" s="269" t="e">
        <f t="shared" ref="AO210:AO215" si="102">LN($B210-AQ$214)</f>
        <v>#NUM!</v>
      </c>
      <c r="AP210" s="230" t="s">
        <v>193</v>
      </c>
      <c r="AS210" s="270" t="e">
        <f t="shared" ref="AS210:AS215" si="103">ROUND(AQ$214+AQ$217*$D210^AQ$215,$G$1)</f>
        <v>#VALUE!</v>
      </c>
      <c r="AT210" s="193" t="e">
        <f t="shared" ref="AT210:AT215" si="104">($B210-AS210)^2/1000</f>
        <v>#VALUE!</v>
      </c>
      <c r="AV210" s="269" t="e">
        <f t="shared" ref="AV210:AV215" si="105">LN($B210-AX$214)</f>
        <v>#NUM!</v>
      </c>
      <c r="AW210" s="230" t="s">
        <v>193</v>
      </c>
      <c r="AZ210" s="270" t="e">
        <f t="shared" ref="AZ210:AZ215" si="106">ROUND(AX$214+AX$217*$D210^AX$215,$G$1)</f>
        <v>#VALUE!</v>
      </c>
      <c r="BA210" s="193" t="e">
        <f t="shared" ref="BA210:BA215" si="107">($B210-AZ210)^2/1000</f>
        <v>#VALUE!</v>
      </c>
      <c r="BC210" s="269" t="e">
        <f t="shared" ref="BC210:BC215" si="108">LN($B210-BE$214)</f>
        <v>#NUM!</v>
      </c>
      <c r="BD210" s="230" t="s">
        <v>193</v>
      </c>
      <c r="BG210" s="270" t="e">
        <f t="shared" ref="BG210:BG215" si="109">ROUND(BE$214+BE$217*$D210^BE$215,$G$1)</f>
        <v>#VALUE!</v>
      </c>
      <c r="BH210" s="193" t="e">
        <f t="shared" ref="BH210:BH215" si="110">($B210-BG210)^2/1000</f>
        <v>#VALUE!</v>
      </c>
      <c r="BJ210" s="269" t="e">
        <f t="shared" ref="BJ210:BJ215" si="111">LN($B210-BL$214)</f>
        <v>#NUM!</v>
      </c>
      <c r="BK210" s="230" t="s">
        <v>193</v>
      </c>
      <c r="BN210" s="270" t="e">
        <f t="shared" ref="BN210:BN215" si="112">ROUND(BL$214+BL$217*$D210^BL$215,$G$1)</f>
        <v>#VALUE!</v>
      </c>
      <c r="BO210" s="193" t="e">
        <f t="shared" ref="BO210:BO215" si="113">($B210-BN210)^2/1000</f>
        <v>#VALUE!</v>
      </c>
      <c r="BQ210" s="269" t="e">
        <f t="shared" ref="BQ210:BQ215" si="114">LN($B210-BS$214)</f>
        <v>#NUM!</v>
      </c>
      <c r="BR210" s="230" t="s">
        <v>193</v>
      </c>
      <c r="BU210" s="270" t="e">
        <f t="shared" ref="BU210:BU215" si="115">ROUND(BS$214+BS$217*$D210^BS$215,$G$1)</f>
        <v>#VALUE!</v>
      </c>
      <c r="BV210" s="193" t="e">
        <f t="shared" ref="BV210:BV215" si="116">($B210-BU210)^2/1000</f>
        <v>#VALUE!</v>
      </c>
      <c r="BX210" s="269" t="e">
        <f t="shared" ref="BX210:BX215" si="117">LN($B210-BZ$214)</f>
        <v>#NUM!</v>
      </c>
      <c r="BY210" s="230" t="s">
        <v>193</v>
      </c>
      <c r="CB210" s="270" t="e">
        <f t="shared" ref="CB210:CB215" si="118">ROUND(BZ$214+BZ$217*$D210^BZ$215,$G$1)</f>
        <v>#VALUE!</v>
      </c>
      <c r="CC210" s="193" t="e">
        <f t="shared" ref="CC210:CC215" si="119">($B210-CB210)^2/1000</f>
        <v>#VALUE!</v>
      </c>
      <c r="CE210" s="269" t="e">
        <f t="shared" ref="CE210:CE215" si="120">LN($B210-CG$214)</f>
        <v>#NUM!</v>
      </c>
      <c r="CF210" s="230" t="s">
        <v>193</v>
      </c>
      <c r="CI210" s="270" t="e">
        <f t="shared" ref="CI210:CI215" si="121">ROUND(CG$214+CG$217*$D210^CG$215,$G$1)</f>
        <v>#VALUE!</v>
      </c>
      <c r="CJ210" s="193" t="e">
        <f t="shared" ref="CJ210:CJ215" si="122">($B210-CI210)^2/1000</f>
        <v>#VALUE!</v>
      </c>
      <c r="CL210" s="269" t="e">
        <f t="shared" ref="CL210:CL215" si="123">LN($B210-CN$214)</f>
        <v>#NUM!</v>
      </c>
      <c r="CM210" s="230" t="s">
        <v>193</v>
      </c>
      <c r="CP210" s="270" t="e">
        <f t="shared" ref="CP210:CP215" si="124">ROUND(CN$214+CN$217*$D210^CN$215,$G$1)</f>
        <v>#VALUE!</v>
      </c>
      <c r="CQ210" s="193" t="e">
        <f t="shared" ref="CQ210:CQ215" si="125">($B210-CP210)^2/1000</f>
        <v>#VALUE!</v>
      </c>
      <c r="CS210" s="269" t="e">
        <f t="shared" ref="CS210:CS215" si="126">LN($B210-CU$214)</f>
        <v>#NUM!</v>
      </c>
      <c r="CT210" s="230" t="s">
        <v>193</v>
      </c>
      <c r="CW210" s="270" t="e">
        <f t="shared" ref="CW210:CW215" si="127">ROUND(CU$214+CU$217*$D210^CU$215,$G$1)</f>
        <v>#VALUE!</v>
      </c>
      <c r="CX210" s="193" t="e">
        <f t="shared" ref="CX210:CX215" si="128">($B210-CW210)^2/1000</f>
        <v>#VALUE!</v>
      </c>
      <c r="CZ210" s="269" t="e">
        <f t="shared" ref="CZ210:CZ215" si="129">LN($B210-DB$214)</f>
        <v>#NUM!</v>
      </c>
      <c r="DA210" s="230" t="s">
        <v>193</v>
      </c>
      <c r="DD210" s="270" t="e">
        <f t="shared" ref="DD210:DD215" si="130">ROUND(DB$214+DB$217*$D210^DB$215,$G$1)</f>
        <v>#VALUE!</v>
      </c>
      <c r="DE210" s="193" t="e">
        <f t="shared" ref="DE210:DE215" si="131">($B210-DD210)^2/1000</f>
        <v>#VALUE!</v>
      </c>
    </row>
    <row r="211" spans="1:109" ht="15" customHeight="1">
      <c r="A211" s="186">
        <f t="shared" si="84"/>
        <v>2009</v>
      </c>
      <c r="B211" s="187">
        <f t="shared" si="84"/>
        <v>354</v>
      </c>
      <c r="C211" s="268">
        <f t="shared" si="85"/>
        <v>5.8692969131337742</v>
      </c>
      <c r="D211" s="188">
        <f t="shared" ref="D211:D255" si="132">D162</f>
        <v>2</v>
      </c>
      <c r="E211" s="271">
        <f t="shared" si="86"/>
        <v>0.69314718055994529</v>
      </c>
      <c r="F211" s="230" t="s">
        <v>194</v>
      </c>
      <c r="I211" s="196">
        <f t="shared" si="87"/>
        <v>413</v>
      </c>
      <c r="J211" s="197">
        <f t="shared" si="88"/>
        <v>16.666666666666664</v>
      </c>
      <c r="K211" s="196">
        <f t="shared" si="89"/>
        <v>3.4809999999999999</v>
      </c>
      <c r="M211" s="269">
        <f t="shared" si="90"/>
        <v>5.8692969131337742</v>
      </c>
      <c r="N211" s="230" t="s">
        <v>194</v>
      </c>
      <c r="Q211" s="211">
        <f t="shared" si="91"/>
        <v>413</v>
      </c>
      <c r="R211" s="196">
        <f t="shared" si="92"/>
        <v>3.4809999999999999</v>
      </c>
      <c r="T211" s="269" t="e">
        <f t="shared" si="93"/>
        <v>#NUM!</v>
      </c>
      <c r="U211" s="230" t="s">
        <v>194</v>
      </c>
      <c r="X211" s="211" t="e">
        <f t="shared" si="94"/>
        <v>#VALUE!</v>
      </c>
      <c r="Y211" s="196" t="e">
        <f t="shared" si="95"/>
        <v>#VALUE!</v>
      </c>
      <c r="AA211" s="269" t="e">
        <f t="shared" si="96"/>
        <v>#NUM!</v>
      </c>
      <c r="AB211" s="230" t="s">
        <v>194</v>
      </c>
      <c r="AE211" s="211" t="e">
        <f t="shared" si="97"/>
        <v>#VALUE!</v>
      </c>
      <c r="AF211" s="196" t="e">
        <f t="shared" si="98"/>
        <v>#VALUE!</v>
      </c>
      <c r="AH211" s="269" t="e">
        <f t="shared" si="99"/>
        <v>#NUM!</v>
      </c>
      <c r="AI211" s="230" t="s">
        <v>194</v>
      </c>
      <c r="AL211" s="211" t="e">
        <f t="shared" si="100"/>
        <v>#VALUE!</v>
      </c>
      <c r="AM211" s="196" t="e">
        <f t="shared" si="101"/>
        <v>#VALUE!</v>
      </c>
      <c r="AO211" s="269" t="e">
        <f t="shared" si="102"/>
        <v>#NUM!</v>
      </c>
      <c r="AP211" s="230" t="s">
        <v>194</v>
      </c>
      <c r="AS211" s="211" t="e">
        <f t="shared" si="103"/>
        <v>#VALUE!</v>
      </c>
      <c r="AT211" s="196" t="e">
        <f t="shared" si="104"/>
        <v>#VALUE!</v>
      </c>
      <c r="AV211" s="269" t="e">
        <f t="shared" si="105"/>
        <v>#NUM!</v>
      </c>
      <c r="AW211" s="230" t="s">
        <v>194</v>
      </c>
      <c r="AZ211" s="211" t="e">
        <f t="shared" si="106"/>
        <v>#VALUE!</v>
      </c>
      <c r="BA211" s="196" t="e">
        <f t="shared" si="107"/>
        <v>#VALUE!</v>
      </c>
      <c r="BC211" s="269" t="e">
        <f t="shared" si="108"/>
        <v>#NUM!</v>
      </c>
      <c r="BD211" s="230" t="s">
        <v>194</v>
      </c>
      <c r="BG211" s="211" t="e">
        <f t="shared" si="109"/>
        <v>#VALUE!</v>
      </c>
      <c r="BH211" s="196" t="e">
        <f t="shared" si="110"/>
        <v>#VALUE!</v>
      </c>
      <c r="BJ211" s="269" t="e">
        <f t="shared" si="111"/>
        <v>#NUM!</v>
      </c>
      <c r="BK211" s="230" t="s">
        <v>194</v>
      </c>
      <c r="BN211" s="211" t="e">
        <f t="shared" si="112"/>
        <v>#VALUE!</v>
      </c>
      <c r="BO211" s="196" t="e">
        <f t="shared" si="113"/>
        <v>#VALUE!</v>
      </c>
      <c r="BQ211" s="269" t="e">
        <f t="shared" si="114"/>
        <v>#NUM!</v>
      </c>
      <c r="BR211" s="230" t="s">
        <v>194</v>
      </c>
      <c r="BU211" s="211" t="e">
        <f t="shared" si="115"/>
        <v>#VALUE!</v>
      </c>
      <c r="BV211" s="196" t="e">
        <f t="shared" si="116"/>
        <v>#VALUE!</v>
      </c>
      <c r="BX211" s="269" t="e">
        <f t="shared" si="117"/>
        <v>#NUM!</v>
      </c>
      <c r="BY211" s="230" t="s">
        <v>194</v>
      </c>
      <c r="CB211" s="211" t="e">
        <f t="shared" si="118"/>
        <v>#VALUE!</v>
      </c>
      <c r="CC211" s="196" t="e">
        <f t="shared" si="119"/>
        <v>#VALUE!</v>
      </c>
      <c r="CE211" s="269" t="e">
        <f t="shared" si="120"/>
        <v>#NUM!</v>
      </c>
      <c r="CF211" s="230" t="s">
        <v>194</v>
      </c>
      <c r="CI211" s="211" t="e">
        <f t="shared" si="121"/>
        <v>#VALUE!</v>
      </c>
      <c r="CJ211" s="196" t="e">
        <f t="shared" si="122"/>
        <v>#VALUE!</v>
      </c>
      <c r="CL211" s="269" t="e">
        <f t="shared" si="123"/>
        <v>#NUM!</v>
      </c>
      <c r="CM211" s="230" t="s">
        <v>194</v>
      </c>
      <c r="CP211" s="211" t="e">
        <f t="shared" si="124"/>
        <v>#VALUE!</v>
      </c>
      <c r="CQ211" s="196" t="e">
        <f t="shared" si="125"/>
        <v>#VALUE!</v>
      </c>
      <c r="CS211" s="269" t="e">
        <f t="shared" si="126"/>
        <v>#NUM!</v>
      </c>
      <c r="CT211" s="230" t="s">
        <v>194</v>
      </c>
      <c r="CW211" s="211" t="e">
        <f t="shared" si="127"/>
        <v>#VALUE!</v>
      </c>
      <c r="CX211" s="196" t="e">
        <f t="shared" si="128"/>
        <v>#VALUE!</v>
      </c>
      <c r="CZ211" s="269" t="e">
        <f t="shared" si="129"/>
        <v>#NUM!</v>
      </c>
      <c r="DA211" s="230" t="s">
        <v>194</v>
      </c>
      <c r="DD211" s="211" t="e">
        <f t="shared" si="130"/>
        <v>#VALUE!</v>
      </c>
      <c r="DE211" s="196" t="e">
        <f t="shared" si="131"/>
        <v>#VALUE!</v>
      </c>
    </row>
    <row r="212" spans="1:109" ht="15" customHeight="1">
      <c r="A212" s="186">
        <f t="shared" si="84"/>
        <v>2010</v>
      </c>
      <c r="B212" s="187">
        <f t="shared" si="84"/>
        <v>424</v>
      </c>
      <c r="C212" s="268">
        <f t="shared" si="85"/>
        <v>6.0497334552319577</v>
      </c>
      <c r="D212" s="188">
        <f t="shared" si="132"/>
        <v>3</v>
      </c>
      <c r="E212" s="271">
        <f t="shared" si="86"/>
        <v>1.0986122886681098</v>
      </c>
      <c r="F212" s="195" t="s">
        <v>195</v>
      </c>
      <c r="G212" s="272"/>
      <c r="H212" s="189"/>
      <c r="I212" s="196">
        <f t="shared" si="87"/>
        <v>420</v>
      </c>
      <c r="J212" s="197">
        <f t="shared" si="88"/>
        <v>0.94339622641509435</v>
      </c>
      <c r="K212" s="196">
        <f t="shared" si="89"/>
        <v>1.6E-2</v>
      </c>
      <c r="M212" s="269">
        <f t="shared" si="90"/>
        <v>6.0497334552319577</v>
      </c>
      <c r="N212" s="195" t="s">
        <v>195</v>
      </c>
      <c r="O212" s="272"/>
      <c r="P212" s="189"/>
      <c r="Q212" s="211">
        <f t="shared" si="91"/>
        <v>420</v>
      </c>
      <c r="R212" s="196">
        <f t="shared" si="92"/>
        <v>1.6E-2</v>
      </c>
      <c r="T212" s="269" t="e">
        <f t="shared" si="93"/>
        <v>#NUM!</v>
      </c>
      <c r="U212" s="195" t="s">
        <v>195</v>
      </c>
      <c r="V212" s="272"/>
      <c r="W212" s="189"/>
      <c r="X212" s="211" t="e">
        <f t="shared" si="94"/>
        <v>#VALUE!</v>
      </c>
      <c r="Y212" s="196" t="e">
        <f t="shared" si="95"/>
        <v>#VALUE!</v>
      </c>
      <c r="AA212" s="269" t="e">
        <f t="shared" si="96"/>
        <v>#NUM!</v>
      </c>
      <c r="AB212" s="195" t="s">
        <v>195</v>
      </c>
      <c r="AC212" s="272"/>
      <c r="AD212" s="189"/>
      <c r="AE212" s="211" t="e">
        <f t="shared" si="97"/>
        <v>#VALUE!</v>
      </c>
      <c r="AF212" s="196" t="e">
        <f t="shared" si="98"/>
        <v>#VALUE!</v>
      </c>
      <c r="AH212" s="269" t="e">
        <f t="shared" si="99"/>
        <v>#NUM!</v>
      </c>
      <c r="AI212" s="195" t="s">
        <v>195</v>
      </c>
      <c r="AJ212" s="272"/>
      <c r="AK212" s="189"/>
      <c r="AL212" s="211" t="e">
        <f t="shared" si="100"/>
        <v>#VALUE!</v>
      </c>
      <c r="AM212" s="196" t="e">
        <f t="shared" si="101"/>
        <v>#VALUE!</v>
      </c>
      <c r="AO212" s="269" t="e">
        <f t="shared" si="102"/>
        <v>#NUM!</v>
      </c>
      <c r="AP212" s="195" t="s">
        <v>195</v>
      </c>
      <c r="AQ212" s="272"/>
      <c r="AR212" s="189"/>
      <c r="AS212" s="211" t="e">
        <f t="shared" si="103"/>
        <v>#VALUE!</v>
      </c>
      <c r="AT212" s="196" t="e">
        <f t="shared" si="104"/>
        <v>#VALUE!</v>
      </c>
      <c r="AV212" s="269" t="e">
        <f t="shared" si="105"/>
        <v>#NUM!</v>
      </c>
      <c r="AW212" s="195" t="s">
        <v>195</v>
      </c>
      <c r="AX212" s="272"/>
      <c r="AY212" s="189"/>
      <c r="AZ212" s="211" t="e">
        <f t="shared" si="106"/>
        <v>#VALUE!</v>
      </c>
      <c r="BA212" s="196" t="e">
        <f t="shared" si="107"/>
        <v>#VALUE!</v>
      </c>
      <c r="BC212" s="269" t="e">
        <f t="shared" si="108"/>
        <v>#NUM!</v>
      </c>
      <c r="BD212" s="195" t="s">
        <v>195</v>
      </c>
      <c r="BE212" s="272"/>
      <c r="BF212" s="189"/>
      <c r="BG212" s="211" t="e">
        <f t="shared" si="109"/>
        <v>#VALUE!</v>
      </c>
      <c r="BH212" s="196" t="e">
        <f t="shared" si="110"/>
        <v>#VALUE!</v>
      </c>
      <c r="BJ212" s="269" t="e">
        <f t="shared" si="111"/>
        <v>#NUM!</v>
      </c>
      <c r="BK212" s="195" t="s">
        <v>195</v>
      </c>
      <c r="BL212" s="272"/>
      <c r="BM212" s="189"/>
      <c r="BN212" s="211" t="e">
        <f t="shared" si="112"/>
        <v>#VALUE!</v>
      </c>
      <c r="BO212" s="196" t="e">
        <f t="shared" si="113"/>
        <v>#VALUE!</v>
      </c>
      <c r="BQ212" s="269" t="e">
        <f t="shared" si="114"/>
        <v>#NUM!</v>
      </c>
      <c r="BR212" s="195" t="s">
        <v>195</v>
      </c>
      <c r="BS212" s="272"/>
      <c r="BT212" s="189"/>
      <c r="BU212" s="211" t="e">
        <f t="shared" si="115"/>
        <v>#VALUE!</v>
      </c>
      <c r="BV212" s="196" t="e">
        <f t="shared" si="116"/>
        <v>#VALUE!</v>
      </c>
      <c r="BX212" s="269" t="e">
        <f t="shared" si="117"/>
        <v>#NUM!</v>
      </c>
      <c r="BY212" s="195" t="s">
        <v>195</v>
      </c>
      <c r="BZ212" s="272"/>
      <c r="CA212" s="189"/>
      <c r="CB212" s="211" t="e">
        <f t="shared" si="118"/>
        <v>#VALUE!</v>
      </c>
      <c r="CC212" s="196" t="e">
        <f t="shared" si="119"/>
        <v>#VALUE!</v>
      </c>
      <c r="CE212" s="269" t="e">
        <f t="shared" si="120"/>
        <v>#NUM!</v>
      </c>
      <c r="CF212" s="195" t="s">
        <v>195</v>
      </c>
      <c r="CG212" s="272"/>
      <c r="CH212" s="189"/>
      <c r="CI212" s="211" t="e">
        <f t="shared" si="121"/>
        <v>#VALUE!</v>
      </c>
      <c r="CJ212" s="196" t="e">
        <f t="shared" si="122"/>
        <v>#VALUE!</v>
      </c>
      <c r="CL212" s="269" t="e">
        <f t="shared" si="123"/>
        <v>#NUM!</v>
      </c>
      <c r="CM212" s="195" t="s">
        <v>195</v>
      </c>
      <c r="CN212" s="272"/>
      <c r="CO212" s="189"/>
      <c r="CP212" s="211" t="e">
        <f t="shared" si="124"/>
        <v>#VALUE!</v>
      </c>
      <c r="CQ212" s="196" t="e">
        <f t="shared" si="125"/>
        <v>#VALUE!</v>
      </c>
      <c r="CS212" s="269" t="e">
        <f t="shared" si="126"/>
        <v>#NUM!</v>
      </c>
      <c r="CT212" s="195" t="s">
        <v>195</v>
      </c>
      <c r="CU212" s="272"/>
      <c r="CV212" s="189"/>
      <c r="CW212" s="211" t="e">
        <f t="shared" si="127"/>
        <v>#VALUE!</v>
      </c>
      <c r="CX212" s="196" t="e">
        <f t="shared" si="128"/>
        <v>#VALUE!</v>
      </c>
      <c r="CZ212" s="269" t="e">
        <f t="shared" si="129"/>
        <v>#NUM!</v>
      </c>
      <c r="DA212" s="195" t="s">
        <v>195</v>
      </c>
      <c r="DB212" s="272"/>
      <c r="DC212" s="189"/>
      <c r="DD212" s="211" t="e">
        <f t="shared" si="130"/>
        <v>#VALUE!</v>
      </c>
      <c r="DE212" s="196" t="e">
        <f t="shared" si="131"/>
        <v>#VALUE!</v>
      </c>
    </row>
    <row r="213" spans="1:109" ht="15" customHeight="1">
      <c r="A213" s="186">
        <f t="shared" si="84"/>
        <v>2011</v>
      </c>
      <c r="B213" s="187">
        <f t="shared" si="84"/>
        <v>407</v>
      </c>
      <c r="C213" s="268">
        <f t="shared" si="85"/>
        <v>6.0088131854425946</v>
      </c>
      <c r="D213" s="188">
        <f t="shared" si="132"/>
        <v>4</v>
      </c>
      <c r="E213" s="271">
        <f t="shared" si="86"/>
        <v>1.3862943611198906</v>
      </c>
      <c r="I213" s="196">
        <f t="shared" si="87"/>
        <v>424</v>
      </c>
      <c r="J213" s="197">
        <f t="shared" si="88"/>
        <v>4.176904176904177</v>
      </c>
      <c r="K213" s="196">
        <f t="shared" si="89"/>
        <v>0.28899999999999998</v>
      </c>
      <c r="M213" s="269">
        <f t="shared" si="90"/>
        <v>6.0088131854425946</v>
      </c>
      <c r="Q213" s="211">
        <f t="shared" si="91"/>
        <v>424</v>
      </c>
      <c r="R213" s="196">
        <f t="shared" si="92"/>
        <v>0.28899999999999998</v>
      </c>
      <c r="T213" s="269" t="e">
        <f t="shared" si="93"/>
        <v>#NUM!</v>
      </c>
      <c r="X213" s="211" t="e">
        <f t="shared" si="94"/>
        <v>#VALUE!</v>
      </c>
      <c r="Y213" s="196" t="e">
        <f t="shared" si="95"/>
        <v>#VALUE!</v>
      </c>
      <c r="AA213" s="269" t="e">
        <f t="shared" si="96"/>
        <v>#NUM!</v>
      </c>
      <c r="AE213" s="211" t="e">
        <f t="shared" si="97"/>
        <v>#VALUE!</v>
      </c>
      <c r="AF213" s="196" t="e">
        <f t="shared" si="98"/>
        <v>#VALUE!</v>
      </c>
      <c r="AH213" s="269" t="e">
        <f t="shared" si="99"/>
        <v>#NUM!</v>
      </c>
      <c r="AL213" s="211" t="e">
        <f t="shared" si="100"/>
        <v>#VALUE!</v>
      </c>
      <c r="AM213" s="196" t="e">
        <f t="shared" si="101"/>
        <v>#VALUE!</v>
      </c>
      <c r="AO213" s="269" t="e">
        <f t="shared" si="102"/>
        <v>#NUM!</v>
      </c>
      <c r="AS213" s="211" t="e">
        <f t="shared" si="103"/>
        <v>#VALUE!</v>
      </c>
      <c r="AT213" s="196" t="e">
        <f t="shared" si="104"/>
        <v>#VALUE!</v>
      </c>
      <c r="AV213" s="269" t="e">
        <f t="shared" si="105"/>
        <v>#NUM!</v>
      </c>
      <c r="AZ213" s="211" t="e">
        <f t="shared" si="106"/>
        <v>#VALUE!</v>
      </c>
      <c r="BA213" s="196" t="e">
        <f t="shared" si="107"/>
        <v>#VALUE!</v>
      </c>
      <c r="BC213" s="269" t="e">
        <f t="shared" si="108"/>
        <v>#NUM!</v>
      </c>
      <c r="BG213" s="211" t="e">
        <f t="shared" si="109"/>
        <v>#VALUE!</v>
      </c>
      <c r="BH213" s="196" t="e">
        <f t="shared" si="110"/>
        <v>#VALUE!</v>
      </c>
      <c r="BJ213" s="269" t="e">
        <f t="shared" si="111"/>
        <v>#NUM!</v>
      </c>
      <c r="BN213" s="211" t="e">
        <f t="shared" si="112"/>
        <v>#VALUE!</v>
      </c>
      <c r="BO213" s="196" t="e">
        <f t="shared" si="113"/>
        <v>#VALUE!</v>
      </c>
      <c r="BQ213" s="269" t="e">
        <f t="shared" si="114"/>
        <v>#NUM!</v>
      </c>
      <c r="BU213" s="211" t="e">
        <f t="shared" si="115"/>
        <v>#VALUE!</v>
      </c>
      <c r="BV213" s="196" t="e">
        <f t="shared" si="116"/>
        <v>#VALUE!</v>
      </c>
      <c r="BX213" s="269" t="e">
        <f t="shared" si="117"/>
        <v>#NUM!</v>
      </c>
      <c r="CB213" s="211" t="e">
        <f t="shared" si="118"/>
        <v>#VALUE!</v>
      </c>
      <c r="CC213" s="196" t="e">
        <f t="shared" si="119"/>
        <v>#VALUE!</v>
      </c>
      <c r="CE213" s="269" t="e">
        <f t="shared" si="120"/>
        <v>#NUM!</v>
      </c>
      <c r="CI213" s="211" t="e">
        <f t="shared" si="121"/>
        <v>#VALUE!</v>
      </c>
      <c r="CJ213" s="196" t="e">
        <f t="shared" si="122"/>
        <v>#VALUE!</v>
      </c>
      <c r="CL213" s="269" t="e">
        <f t="shared" si="123"/>
        <v>#NUM!</v>
      </c>
      <c r="CP213" s="211" t="e">
        <f t="shared" si="124"/>
        <v>#VALUE!</v>
      </c>
      <c r="CQ213" s="196" t="e">
        <f t="shared" si="125"/>
        <v>#VALUE!</v>
      </c>
      <c r="CS213" s="269" t="e">
        <f t="shared" si="126"/>
        <v>#NUM!</v>
      </c>
      <c r="CW213" s="211" t="e">
        <f t="shared" si="127"/>
        <v>#VALUE!</v>
      </c>
      <c r="CX213" s="196" t="e">
        <f t="shared" si="128"/>
        <v>#VALUE!</v>
      </c>
      <c r="CZ213" s="269" t="e">
        <f t="shared" si="129"/>
        <v>#NUM!</v>
      </c>
      <c r="DD213" s="211" t="e">
        <f t="shared" si="130"/>
        <v>#VALUE!</v>
      </c>
      <c r="DE213" s="196" t="e">
        <f t="shared" si="131"/>
        <v>#VALUE!</v>
      </c>
    </row>
    <row r="214" spans="1:109" ht="15" customHeight="1">
      <c r="A214" s="186">
        <f t="shared" si="84"/>
        <v>2012</v>
      </c>
      <c r="B214" s="187">
        <f t="shared" si="84"/>
        <v>439</v>
      </c>
      <c r="C214" s="268">
        <f t="shared" si="85"/>
        <v>6.0844994130751715</v>
      </c>
      <c r="D214" s="188">
        <f t="shared" si="132"/>
        <v>5</v>
      </c>
      <c r="E214" s="271">
        <f t="shared" si="86"/>
        <v>1.6094379124341003</v>
      </c>
      <c r="F214" s="273" t="s">
        <v>157</v>
      </c>
      <c r="G214" s="274">
        <v>0</v>
      </c>
      <c r="H214" s="189"/>
      <c r="I214" s="196">
        <f t="shared" si="87"/>
        <v>428</v>
      </c>
      <c r="J214" s="197">
        <f t="shared" si="88"/>
        <v>2.5056947608200453</v>
      </c>
      <c r="K214" s="196">
        <f t="shared" si="89"/>
        <v>0.121</v>
      </c>
      <c r="M214" s="269">
        <f t="shared" si="90"/>
        <v>6.0844994130751715</v>
      </c>
      <c r="N214" s="273" t="s">
        <v>157</v>
      </c>
      <c r="O214" s="274">
        <v>0</v>
      </c>
      <c r="P214" s="189"/>
      <c r="Q214" s="211">
        <f t="shared" si="91"/>
        <v>428</v>
      </c>
      <c r="R214" s="196">
        <f t="shared" si="92"/>
        <v>0.121</v>
      </c>
      <c r="T214" s="269" t="e">
        <f t="shared" si="93"/>
        <v>#NUM!</v>
      </c>
      <c r="U214" s="273" t="s">
        <v>157</v>
      </c>
      <c r="V214" s="274">
        <f>10^U236</f>
        <v>1000</v>
      </c>
      <c r="W214" s="189"/>
      <c r="X214" s="211" t="e">
        <f t="shared" si="94"/>
        <v>#VALUE!</v>
      </c>
      <c r="Y214" s="196" t="e">
        <f t="shared" si="95"/>
        <v>#VALUE!</v>
      </c>
      <c r="AA214" s="269" t="e">
        <f t="shared" si="96"/>
        <v>#NUM!</v>
      </c>
      <c r="AB214" s="273" t="s">
        <v>157</v>
      </c>
      <c r="AC214" s="274">
        <f>V214+AB237</f>
        <v>1100</v>
      </c>
      <c r="AD214" s="189"/>
      <c r="AE214" s="211" t="e">
        <f t="shared" si="97"/>
        <v>#VALUE!</v>
      </c>
      <c r="AF214" s="196" t="e">
        <f t="shared" si="98"/>
        <v>#VALUE!</v>
      </c>
      <c r="AH214" s="269" t="e">
        <f t="shared" si="99"/>
        <v>#NUM!</v>
      </c>
      <c r="AI214" s="273" t="s">
        <v>157</v>
      </c>
      <c r="AJ214" s="274">
        <f>AC214+AI237</f>
        <v>1200</v>
      </c>
      <c r="AK214" s="189"/>
      <c r="AL214" s="211" t="e">
        <f t="shared" si="100"/>
        <v>#VALUE!</v>
      </c>
      <c r="AM214" s="196" t="e">
        <f t="shared" si="101"/>
        <v>#VALUE!</v>
      </c>
      <c r="AO214" s="269" t="e">
        <f t="shared" si="102"/>
        <v>#NUM!</v>
      </c>
      <c r="AP214" s="273" t="s">
        <v>157</v>
      </c>
      <c r="AQ214" s="274">
        <f>AJ214+AP237</f>
        <v>1300</v>
      </c>
      <c r="AR214" s="189"/>
      <c r="AS214" s="211" t="e">
        <f t="shared" si="103"/>
        <v>#VALUE!</v>
      </c>
      <c r="AT214" s="196" t="e">
        <f t="shared" si="104"/>
        <v>#VALUE!</v>
      </c>
      <c r="AV214" s="269" t="e">
        <f t="shared" si="105"/>
        <v>#NUM!</v>
      </c>
      <c r="AW214" s="273" t="s">
        <v>157</v>
      </c>
      <c r="AX214" s="274">
        <f>AQ214+AW237</f>
        <v>1400</v>
      </c>
      <c r="AY214" s="189"/>
      <c r="AZ214" s="211" t="e">
        <f t="shared" si="106"/>
        <v>#VALUE!</v>
      </c>
      <c r="BA214" s="196" t="e">
        <f t="shared" si="107"/>
        <v>#VALUE!</v>
      </c>
      <c r="BC214" s="269" t="e">
        <f t="shared" si="108"/>
        <v>#NUM!</v>
      </c>
      <c r="BD214" s="273" t="s">
        <v>157</v>
      </c>
      <c r="BE214" s="274">
        <f>AX214+BD237</f>
        <v>1500</v>
      </c>
      <c r="BF214" s="189"/>
      <c r="BG214" s="211" t="e">
        <f t="shared" si="109"/>
        <v>#VALUE!</v>
      </c>
      <c r="BH214" s="196" t="e">
        <f t="shared" si="110"/>
        <v>#VALUE!</v>
      </c>
      <c r="BJ214" s="269" t="e">
        <f t="shared" si="111"/>
        <v>#NUM!</v>
      </c>
      <c r="BK214" s="273" t="s">
        <v>157</v>
      </c>
      <c r="BL214" s="274">
        <f>BE214+BK237</f>
        <v>1600</v>
      </c>
      <c r="BM214" s="189"/>
      <c r="BN214" s="211" t="e">
        <f t="shared" si="112"/>
        <v>#VALUE!</v>
      </c>
      <c r="BO214" s="196" t="e">
        <f t="shared" si="113"/>
        <v>#VALUE!</v>
      </c>
      <c r="BQ214" s="269" t="e">
        <f t="shared" si="114"/>
        <v>#NUM!</v>
      </c>
      <c r="BR214" s="273" t="s">
        <v>157</v>
      </c>
      <c r="BS214" s="274">
        <f>BL214+BR237</f>
        <v>1700</v>
      </c>
      <c r="BT214" s="189"/>
      <c r="BU214" s="211" t="e">
        <f t="shared" si="115"/>
        <v>#VALUE!</v>
      </c>
      <c r="BV214" s="196" t="e">
        <f t="shared" si="116"/>
        <v>#VALUE!</v>
      </c>
      <c r="BX214" s="269" t="e">
        <f t="shared" si="117"/>
        <v>#NUM!</v>
      </c>
      <c r="BY214" s="273" t="s">
        <v>157</v>
      </c>
      <c r="BZ214" s="274">
        <f>BS214+BY237</f>
        <v>1800</v>
      </c>
      <c r="CA214" s="189"/>
      <c r="CB214" s="211" t="e">
        <f t="shared" si="118"/>
        <v>#VALUE!</v>
      </c>
      <c r="CC214" s="196" t="e">
        <f t="shared" si="119"/>
        <v>#VALUE!</v>
      </c>
      <c r="CE214" s="269" t="e">
        <f t="shared" si="120"/>
        <v>#NUM!</v>
      </c>
      <c r="CF214" s="273" t="s">
        <v>157</v>
      </c>
      <c r="CG214" s="274">
        <f>BZ214+CF237</f>
        <v>1900</v>
      </c>
      <c r="CH214" s="189"/>
      <c r="CI214" s="211" t="e">
        <f t="shared" si="121"/>
        <v>#VALUE!</v>
      </c>
      <c r="CJ214" s="196" t="e">
        <f t="shared" si="122"/>
        <v>#VALUE!</v>
      </c>
      <c r="CL214" s="269" t="e">
        <f t="shared" si="123"/>
        <v>#NUM!</v>
      </c>
      <c r="CM214" s="273" t="s">
        <v>157</v>
      </c>
      <c r="CN214" s="274">
        <f>CG214+CM237</f>
        <v>2000</v>
      </c>
      <c r="CO214" s="189"/>
      <c r="CP214" s="211" t="e">
        <f t="shared" si="124"/>
        <v>#VALUE!</v>
      </c>
      <c r="CQ214" s="196" t="e">
        <f t="shared" si="125"/>
        <v>#VALUE!</v>
      </c>
      <c r="CS214" s="269" t="e">
        <f t="shared" si="126"/>
        <v>#NUM!</v>
      </c>
      <c r="CT214" s="273" t="s">
        <v>157</v>
      </c>
      <c r="CU214" s="274">
        <f>CN214+CT237</f>
        <v>2100</v>
      </c>
      <c r="CV214" s="189"/>
      <c r="CW214" s="211" t="e">
        <f t="shared" si="127"/>
        <v>#VALUE!</v>
      </c>
      <c r="CX214" s="196" t="e">
        <f t="shared" si="128"/>
        <v>#VALUE!</v>
      </c>
      <c r="CZ214" s="269" t="e">
        <f t="shared" si="129"/>
        <v>#NUM!</v>
      </c>
      <c r="DA214" s="273" t="s">
        <v>157</v>
      </c>
      <c r="DB214" s="274">
        <f>CU214+DA237</f>
        <v>2200</v>
      </c>
      <c r="DC214" s="189"/>
      <c r="DD214" s="211" t="e">
        <f t="shared" si="130"/>
        <v>#VALUE!</v>
      </c>
      <c r="DE214" s="196" t="e">
        <f t="shared" si="131"/>
        <v>#VALUE!</v>
      </c>
    </row>
    <row r="215" spans="1:109" ht="15" customHeight="1">
      <c r="A215" s="186">
        <f t="shared" si="84"/>
        <v>2013</v>
      </c>
      <c r="B215" s="187">
        <f t="shared" si="84"/>
        <v>459</v>
      </c>
      <c r="C215" s="268">
        <f t="shared" si="85"/>
        <v>6.1290502100605453</v>
      </c>
      <c r="D215" s="188">
        <f t="shared" si="132"/>
        <v>6</v>
      </c>
      <c r="E215" s="271">
        <f t="shared" si="86"/>
        <v>1.791759469228055</v>
      </c>
      <c r="F215" s="273" t="s">
        <v>140</v>
      </c>
      <c r="G215" s="234">
        <f>INDEX(LINEST(C210:C215,E210:E215),1)</f>
        <v>3.7970381809661259E-2</v>
      </c>
      <c r="H215" s="189"/>
      <c r="I215" s="196">
        <f t="shared" si="87"/>
        <v>431</v>
      </c>
      <c r="J215" s="197">
        <f t="shared" si="88"/>
        <v>6.1002178649237475</v>
      </c>
      <c r="K215" s="196">
        <f t="shared" si="89"/>
        <v>0.78400000000000003</v>
      </c>
      <c r="M215" s="269">
        <f t="shared" si="90"/>
        <v>6.1290502100605453</v>
      </c>
      <c r="N215" s="273" t="s">
        <v>140</v>
      </c>
      <c r="O215" s="234">
        <f>INDEX(LINEST(M210:M215,$E210:$E215),1)</f>
        <v>3.7970381809661259E-2</v>
      </c>
      <c r="P215" s="189"/>
      <c r="Q215" s="211">
        <f t="shared" si="91"/>
        <v>431</v>
      </c>
      <c r="R215" s="196">
        <f t="shared" si="92"/>
        <v>0.78400000000000003</v>
      </c>
      <c r="T215" s="269" t="e">
        <f t="shared" si="93"/>
        <v>#NUM!</v>
      </c>
      <c r="U215" s="273" t="s">
        <v>140</v>
      </c>
      <c r="V215" s="234" t="e">
        <f>INDEX(LINEST(T210:T215,$E210:$E215),1)</f>
        <v>#VALUE!</v>
      </c>
      <c r="W215" s="189"/>
      <c r="X215" s="211" t="e">
        <f t="shared" si="94"/>
        <v>#VALUE!</v>
      </c>
      <c r="Y215" s="196" t="e">
        <f t="shared" si="95"/>
        <v>#VALUE!</v>
      </c>
      <c r="AA215" s="269" t="e">
        <f t="shared" si="96"/>
        <v>#NUM!</v>
      </c>
      <c r="AB215" s="273" t="s">
        <v>140</v>
      </c>
      <c r="AC215" s="234" t="e">
        <f>INDEX(LINEST(AA210:AA215,$E210:$E215),1)</f>
        <v>#VALUE!</v>
      </c>
      <c r="AD215" s="189"/>
      <c r="AE215" s="211" t="e">
        <f t="shared" si="97"/>
        <v>#VALUE!</v>
      </c>
      <c r="AF215" s="196" t="e">
        <f t="shared" si="98"/>
        <v>#VALUE!</v>
      </c>
      <c r="AH215" s="269" t="e">
        <f t="shared" si="99"/>
        <v>#NUM!</v>
      </c>
      <c r="AI215" s="273" t="s">
        <v>140</v>
      </c>
      <c r="AJ215" s="234" t="e">
        <f>INDEX(LINEST(AH210:AH215,$E210:$E215),1)</f>
        <v>#VALUE!</v>
      </c>
      <c r="AK215" s="189"/>
      <c r="AL215" s="211" t="e">
        <f t="shared" si="100"/>
        <v>#VALUE!</v>
      </c>
      <c r="AM215" s="196" t="e">
        <f t="shared" si="101"/>
        <v>#VALUE!</v>
      </c>
      <c r="AO215" s="269" t="e">
        <f t="shared" si="102"/>
        <v>#NUM!</v>
      </c>
      <c r="AP215" s="273" t="s">
        <v>140</v>
      </c>
      <c r="AQ215" s="234" t="e">
        <f>INDEX(LINEST(AO210:AO215,$E210:$E215),1)</f>
        <v>#VALUE!</v>
      </c>
      <c r="AR215" s="189"/>
      <c r="AS215" s="211" t="e">
        <f t="shared" si="103"/>
        <v>#VALUE!</v>
      </c>
      <c r="AT215" s="196" t="e">
        <f t="shared" si="104"/>
        <v>#VALUE!</v>
      </c>
      <c r="AV215" s="269" t="e">
        <f t="shared" si="105"/>
        <v>#NUM!</v>
      </c>
      <c r="AW215" s="273" t="s">
        <v>140</v>
      </c>
      <c r="AX215" s="234" t="e">
        <f>INDEX(LINEST(AV210:AV215,$E210:$E215),1)</f>
        <v>#VALUE!</v>
      </c>
      <c r="AY215" s="189"/>
      <c r="AZ215" s="211" t="e">
        <f t="shared" si="106"/>
        <v>#VALUE!</v>
      </c>
      <c r="BA215" s="196" t="e">
        <f t="shared" si="107"/>
        <v>#VALUE!</v>
      </c>
      <c r="BC215" s="269" t="e">
        <f t="shared" si="108"/>
        <v>#NUM!</v>
      </c>
      <c r="BD215" s="273" t="s">
        <v>140</v>
      </c>
      <c r="BE215" s="234" t="e">
        <f>INDEX(LINEST(BC210:BC215,$E210:$E215),1)</f>
        <v>#VALUE!</v>
      </c>
      <c r="BF215" s="189"/>
      <c r="BG215" s="211" t="e">
        <f t="shared" si="109"/>
        <v>#VALUE!</v>
      </c>
      <c r="BH215" s="196" t="e">
        <f t="shared" si="110"/>
        <v>#VALUE!</v>
      </c>
      <c r="BJ215" s="269" t="e">
        <f t="shared" si="111"/>
        <v>#NUM!</v>
      </c>
      <c r="BK215" s="273" t="s">
        <v>140</v>
      </c>
      <c r="BL215" s="234" t="e">
        <f>INDEX(LINEST(BJ210:BJ215,$E210:$E215),1)</f>
        <v>#VALUE!</v>
      </c>
      <c r="BM215" s="189"/>
      <c r="BN215" s="211" t="e">
        <f t="shared" si="112"/>
        <v>#VALUE!</v>
      </c>
      <c r="BO215" s="196" t="e">
        <f t="shared" si="113"/>
        <v>#VALUE!</v>
      </c>
      <c r="BQ215" s="269" t="e">
        <f t="shared" si="114"/>
        <v>#NUM!</v>
      </c>
      <c r="BR215" s="273" t="s">
        <v>140</v>
      </c>
      <c r="BS215" s="234" t="e">
        <f>INDEX(LINEST(BQ210:BQ215,$E210:$E215),1)</f>
        <v>#VALUE!</v>
      </c>
      <c r="BT215" s="189"/>
      <c r="BU215" s="211" t="e">
        <f t="shared" si="115"/>
        <v>#VALUE!</v>
      </c>
      <c r="BV215" s="196" t="e">
        <f t="shared" si="116"/>
        <v>#VALUE!</v>
      </c>
      <c r="BX215" s="269" t="e">
        <f t="shared" si="117"/>
        <v>#NUM!</v>
      </c>
      <c r="BY215" s="273" t="s">
        <v>140</v>
      </c>
      <c r="BZ215" s="234" t="e">
        <f>INDEX(LINEST(BX210:BX215,$E210:$E215),1)</f>
        <v>#VALUE!</v>
      </c>
      <c r="CA215" s="189"/>
      <c r="CB215" s="211" t="e">
        <f t="shared" si="118"/>
        <v>#VALUE!</v>
      </c>
      <c r="CC215" s="196" t="e">
        <f t="shared" si="119"/>
        <v>#VALUE!</v>
      </c>
      <c r="CE215" s="269" t="e">
        <f t="shared" si="120"/>
        <v>#NUM!</v>
      </c>
      <c r="CF215" s="273" t="s">
        <v>140</v>
      </c>
      <c r="CG215" s="234" t="e">
        <f>INDEX(LINEST(CE210:CE215,$E210:$E215),1)</f>
        <v>#VALUE!</v>
      </c>
      <c r="CH215" s="189"/>
      <c r="CI215" s="211" t="e">
        <f t="shared" si="121"/>
        <v>#VALUE!</v>
      </c>
      <c r="CJ215" s="196" t="e">
        <f t="shared" si="122"/>
        <v>#VALUE!</v>
      </c>
      <c r="CL215" s="269" t="e">
        <f t="shared" si="123"/>
        <v>#NUM!</v>
      </c>
      <c r="CM215" s="273" t="s">
        <v>140</v>
      </c>
      <c r="CN215" s="234" t="e">
        <f>INDEX(LINEST(CL210:CL215,$E210:$E215),1)</f>
        <v>#VALUE!</v>
      </c>
      <c r="CO215" s="189"/>
      <c r="CP215" s="211" t="e">
        <f t="shared" si="124"/>
        <v>#VALUE!</v>
      </c>
      <c r="CQ215" s="196" t="e">
        <f t="shared" si="125"/>
        <v>#VALUE!</v>
      </c>
      <c r="CS215" s="269" t="e">
        <f t="shared" si="126"/>
        <v>#NUM!</v>
      </c>
      <c r="CT215" s="273" t="s">
        <v>140</v>
      </c>
      <c r="CU215" s="234" t="e">
        <f>INDEX(LINEST(CS210:CS215,$E210:$E215),1)</f>
        <v>#VALUE!</v>
      </c>
      <c r="CV215" s="189"/>
      <c r="CW215" s="211" t="e">
        <f t="shared" si="127"/>
        <v>#VALUE!</v>
      </c>
      <c r="CX215" s="196" t="e">
        <f t="shared" si="128"/>
        <v>#VALUE!</v>
      </c>
      <c r="CZ215" s="269" t="e">
        <f t="shared" si="129"/>
        <v>#NUM!</v>
      </c>
      <c r="DA215" s="273" t="s">
        <v>140</v>
      </c>
      <c r="DB215" s="234" t="e">
        <f>INDEX(LINEST(CZ210:CZ215,$E210:$E215),1)</f>
        <v>#VALUE!</v>
      </c>
      <c r="DC215" s="189"/>
      <c r="DD215" s="211" t="e">
        <f t="shared" si="130"/>
        <v>#VALUE!</v>
      </c>
      <c r="DE215" s="196" t="e">
        <f t="shared" si="131"/>
        <v>#VALUE!</v>
      </c>
    </row>
    <row r="216" spans="1:109" ht="15" customHeight="1">
      <c r="A216" s="186"/>
      <c r="B216" s="187"/>
      <c r="C216" s="268"/>
      <c r="D216" s="188"/>
      <c r="E216" s="271"/>
      <c r="F216" s="273" t="s">
        <v>135</v>
      </c>
      <c r="G216" s="234">
        <f>INDEX(LINEST(C210:C215,E210:E215),2)</f>
        <v>5.9979001764724282</v>
      </c>
      <c r="H216" s="275" t="s">
        <v>196</v>
      </c>
      <c r="I216" s="196"/>
      <c r="J216" s="197"/>
      <c r="K216" s="196"/>
      <c r="M216" s="269"/>
      <c r="N216" s="273" t="s">
        <v>135</v>
      </c>
      <c r="O216" s="234">
        <f>INDEX(LINEST(M210:M215,$E210:$E215),2)</f>
        <v>5.9979001764724282</v>
      </c>
      <c r="P216" s="275" t="s">
        <v>196</v>
      </c>
      <c r="Q216" s="211"/>
      <c r="R216" s="196"/>
      <c r="T216" s="269"/>
      <c r="U216" s="273" t="s">
        <v>135</v>
      </c>
      <c r="V216" s="234" t="e">
        <f>INDEX(LINEST(T210:T215,$E210:$E215),2)</f>
        <v>#VALUE!</v>
      </c>
      <c r="W216" s="275" t="s">
        <v>196</v>
      </c>
      <c r="X216" s="211"/>
      <c r="Y216" s="196"/>
      <c r="AA216" s="269"/>
      <c r="AB216" s="273" t="s">
        <v>135</v>
      </c>
      <c r="AC216" s="234" t="e">
        <f>INDEX(LINEST(AA210:AA215,$E210:$E215),2)</f>
        <v>#VALUE!</v>
      </c>
      <c r="AD216" s="275" t="s">
        <v>196</v>
      </c>
      <c r="AE216" s="211"/>
      <c r="AF216" s="196"/>
      <c r="AH216" s="269"/>
      <c r="AI216" s="273" t="s">
        <v>135</v>
      </c>
      <c r="AJ216" s="234" t="e">
        <f>INDEX(LINEST(AH210:AH215,$E210:$E215),2)</f>
        <v>#VALUE!</v>
      </c>
      <c r="AK216" s="275" t="s">
        <v>196</v>
      </c>
      <c r="AL216" s="211"/>
      <c r="AM216" s="196"/>
      <c r="AO216" s="269"/>
      <c r="AP216" s="273" t="s">
        <v>135</v>
      </c>
      <c r="AQ216" s="234" t="e">
        <f>INDEX(LINEST(AO210:AO215,$E210:$E215),2)</f>
        <v>#VALUE!</v>
      </c>
      <c r="AR216" s="275" t="s">
        <v>196</v>
      </c>
      <c r="AS216" s="211"/>
      <c r="AT216" s="196"/>
      <c r="AV216" s="269"/>
      <c r="AW216" s="273" t="s">
        <v>135</v>
      </c>
      <c r="AX216" s="234" t="e">
        <f>INDEX(LINEST(AV210:AV215,$E210:$E215),2)</f>
        <v>#VALUE!</v>
      </c>
      <c r="AY216" s="275" t="s">
        <v>196</v>
      </c>
      <c r="AZ216" s="211"/>
      <c r="BA216" s="196"/>
      <c r="BC216" s="269"/>
      <c r="BD216" s="273" t="s">
        <v>135</v>
      </c>
      <c r="BE216" s="234" t="e">
        <f>INDEX(LINEST(BC210:BC215,$E210:$E215),2)</f>
        <v>#VALUE!</v>
      </c>
      <c r="BF216" s="275" t="s">
        <v>196</v>
      </c>
      <c r="BG216" s="211"/>
      <c r="BH216" s="196"/>
      <c r="BJ216" s="269"/>
      <c r="BK216" s="273" t="s">
        <v>135</v>
      </c>
      <c r="BL216" s="234" t="e">
        <f>INDEX(LINEST(BJ210:BJ215,$E210:$E215),2)</f>
        <v>#VALUE!</v>
      </c>
      <c r="BM216" s="275" t="s">
        <v>196</v>
      </c>
      <c r="BN216" s="211"/>
      <c r="BO216" s="196"/>
      <c r="BQ216" s="269"/>
      <c r="BR216" s="273" t="s">
        <v>135</v>
      </c>
      <c r="BS216" s="234" t="e">
        <f>INDEX(LINEST(BQ210:BQ215,$E210:$E215),2)</f>
        <v>#VALUE!</v>
      </c>
      <c r="BT216" s="275" t="s">
        <v>196</v>
      </c>
      <c r="BU216" s="211"/>
      <c r="BV216" s="196"/>
      <c r="BX216" s="269"/>
      <c r="BY216" s="273" t="s">
        <v>135</v>
      </c>
      <c r="BZ216" s="234" t="e">
        <f>INDEX(LINEST(BX210:BX215,$E210:$E215),2)</f>
        <v>#VALUE!</v>
      </c>
      <c r="CA216" s="275" t="s">
        <v>196</v>
      </c>
      <c r="CB216" s="211"/>
      <c r="CC216" s="196"/>
      <c r="CE216" s="269"/>
      <c r="CF216" s="273" t="s">
        <v>135</v>
      </c>
      <c r="CG216" s="234" t="e">
        <f>INDEX(LINEST(CE210:CE215,$E210:$E215),2)</f>
        <v>#VALUE!</v>
      </c>
      <c r="CH216" s="275" t="s">
        <v>196</v>
      </c>
      <c r="CI216" s="211"/>
      <c r="CJ216" s="196"/>
      <c r="CL216" s="269"/>
      <c r="CM216" s="273" t="s">
        <v>135</v>
      </c>
      <c r="CN216" s="234" t="e">
        <f>INDEX(LINEST(CL210:CL215,$E210:$E215),2)</f>
        <v>#VALUE!</v>
      </c>
      <c r="CO216" s="275" t="s">
        <v>196</v>
      </c>
      <c r="CP216" s="211"/>
      <c r="CQ216" s="196"/>
      <c r="CS216" s="269"/>
      <c r="CT216" s="273" t="s">
        <v>135</v>
      </c>
      <c r="CU216" s="234" t="e">
        <f>INDEX(LINEST(CS210:CS215,$E210:$E215),2)</f>
        <v>#VALUE!</v>
      </c>
      <c r="CV216" s="275" t="s">
        <v>196</v>
      </c>
      <c r="CW216" s="211"/>
      <c r="CX216" s="196"/>
      <c r="CZ216" s="269"/>
      <c r="DA216" s="273" t="s">
        <v>135</v>
      </c>
      <c r="DB216" s="234" t="e">
        <f>INDEX(LINEST(CZ210:CZ215,$E210:$E215),2)</f>
        <v>#VALUE!</v>
      </c>
      <c r="DC216" s="275" t="s">
        <v>196</v>
      </c>
      <c r="DD216" s="211"/>
      <c r="DE216" s="196"/>
    </row>
    <row r="217" spans="1:109" ht="15" customHeight="1">
      <c r="A217" s="186"/>
      <c r="B217" s="187"/>
      <c r="C217" s="268"/>
      <c r="D217" s="188"/>
      <c r="E217" s="271"/>
      <c r="F217" s="273" t="s">
        <v>139</v>
      </c>
      <c r="G217" s="276">
        <f>EXP(G216)</f>
        <v>402.58255300923889</v>
      </c>
      <c r="I217" s="196"/>
      <c r="J217" s="197"/>
      <c r="K217" s="196"/>
      <c r="M217" s="269"/>
      <c r="N217" s="273" t="s">
        <v>139</v>
      </c>
      <c r="O217" s="276">
        <f>EXP(O216)</f>
        <v>402.58255300923889</v>
      </c>
      <c r="Q217" s="211"/>
      <c r="R217" s="196"/>
      <c r="T217" s="269"/>
      <c r="U217" s="273" t="s">
        <v>139</v>
      </c>
      <c r="V217" s="276" t="e">
        <f>EXP(V216)</f>
        <v>#VALUE!</v>
      </c>
      <c r="X217" s="211"/>
      <c r="Y217" s="196"/>
      <c r="AA217" s="269"/>
      <c r="AB217" s="273" t="s">
        <v>139</v>
      </c>
      <c r="AC217" s="276" t="e">
        <f>EXP(AC216)</f>
        <v>#VALUE!</v>
      </c>
      <c r="AE217" s="211"/>
      <c r="AF217" s="196"/>
      <c r="AH217" s="269"/>
      <c r="AI217" s="273" t="s">
        <v>139</v>
      </c>
      <c r="AJ217" s="276" t="e">
        <f>EXP(AJ216)</f>
        <v>#VALUE!</v>
      </c>
      <c r="AL217" s="211"/>
      <c r="AM217" s="196"/>
      <c r="AO217" s="269"/>
      <c r="AP217" s="273" t="s">
        <v>139</v>
      </c>
      <c r="AQ217" s="276" t="e">
        <f>EXP(AQ216)</f>
        <v>#VALUE!</v>
      </c>
      <c r="AS217" s="211"/>
      <c r="AT217" s="196"/>
      <c r="AV217" s="269"/>
      <c r="AW217" s="273" t="s">
        <v>139</v>
      </c>
      <c r="AX217" s="276" t="e">
        <f>EXP(AX216)</f>
        <v>#VALUE!</v>
      </c>
      <c r="AZ217" s="211"/>
      <c r="BA217" s="196"/>
      <c r="BC217" s="269"/>
      <c r="BD217" s="273" t="s">
        <v>139</v>
      </c>
      <c r="BE217" s="276" t="e">
        <f>EXP(BE216)</f>
        <v>#VALUE!</v>
      </c>
      <c r="BG217" s="211"/>
      <c r="BH217" s="196"/>
      <c r="BJ217" s="269"/>
      <c r="BK217" s="273" t="s">
        <v>139</v>
      </c>
      <c r="BL217" s="276" t="e">
        <f>EXP(BL216)</f>
        <v>#VALUE!</v>
      </c>
      <c r="BN217" s="211"/>
      <c r="BO217" s="196"/>
      <c r="BQ217" s="269"/>
      <c r="BR217" s="273" t="s">
        <v>139</v>
      </c>
      <c r="BS217" s="276" t="e">
        <f>EXP(BS216)</f>
        <v>#VALUE!</v>
      </c>
      <c r="BU217" s="211"/>
      <c r="BV217" s="196"/>
      <c r="BX217" s="269"/>
      <c r="BY217" s="273" t="s">
        <v>139</v>
      </c>
      <c r="BZ217" s="276" t="e">
        <f>EXP(BZ216)</f>
        <v>#VALUE!</v>
      </c>
      <c r="CB217" s="211"/>
      <c r="CC217" s="196"/>
      <c r="CE217" s="269"/>
      <c r="CF217" s="273" t="s">
        <v>139</v>
      </c>
      <c r="CG217" s="276" t="e">
        <f>EXP(CG216)</f>
        <v>#VALUE!</v>
      </c>
      <c r="CI217" s="211"/>
      <c r="CJ217" s="196"/>
      <c r="CL217" s="269"/>
      <c r="CM217" s="273" t="s">
        <v>139</v>
      </c>
      <c r="CN217" s="276" t="e">
        <f>EXP(CN216)</f>
        <v>#VALUE!</v>
      </c>
      <c r="CP217" s="211"/>
      <c r="CQ217" s="196"/>
      <c r="CS217" s="269"/>
      <c r="CT217" s="273" t="s">
        <v>139</v>
      </c>
      <c r="CU217" s="276" t="e">
        <f>EXP(CU216)</f>
        <v>#VALUE!</v>
      </c>
      <c r="CW217" s="211"/>
      <c r="CX217" s="196"/>
      <c r="CZ217" s="269"/>
      <c r="DA217" s="273" t="s">
        <v>139</v>
      </c>
      <c r="DB217" s="276" t="e">
        <f>EXP(DB216)</f>
        <v>#VALUE!</v>
      </c>
      <c r="DD217" s="211"/>
      <c r="DE217" s="196"/>
    </row>
    <row r="218" spans="1:109" ht="15" customHeight="1">
      <c r="A218" s="186"/>
      <c r="B218" s="187"/>
      <c r="C218" s="268"/>
      <c r="D218" s="188"/>
      <c r="E218" s="271"/>
      <c r="H218" s="189"/>
      <c r="I218" s="196"/>
      <c r="J218" s="197"/>
      <c r="K218" s="196"/>
      <c r="M218" s="269"/>
      <c r="P218" s="189"/>
      <c r="Q218" s="211"/>
      <c r="R218" s="196"/>
      <c r="T218" s="269"/>
      <c r="W218" s="189"/>
      <c r="X218" s="211"/>
      <c r="Y218" s="196"/>
      <c r="AA218" s="269"/>
      <c r="AD218" s="189"/>
      <c r="AE218" s="211"/>
      <c r="AF218" s="196"/>
      <c r="AH218" s="269"/>
      <c r="AK218" s="189"/>
      <c r="AL218" s="211"/>
      <c r="AM218" s="196"/>
      <c r="AO218" s="269"/>
      <c r="AR218" s="189"/>
      <c r="AS218" s="211"/>
      <c r="AT218" s="196"/>
      <c r="AV218" s="269"/>
      <c r="AY218" s="189"/>
      <c r="AZ218" s="211"/>
      <c r="BA218" s="196"/>
      <c r="BC218" s="269"/>
      <c r="BF218" s="189"/>
      <c r="BG218" s="211"/>
      <c r="BH218" s="196"/>
      <c r="BJ218" s="269"/>
      <c r="BM218" s="189"/>
      <c r="BN218" s="211"/>
      <c r="BO218" s="196"/>
      <c r="BQ218" s="269"/>
      <c r="BT218" s="189"/>
      <c r="BU218" s="211"/>
      <c r="BV218" s="196"/>
      <c r="BX218" s="269"/>
      <c r="CA218" s="189"/>
      <c r="CB218" s="211"/>
      <c r="CC218" s="196"/>
      <c r="CE218" s="269"/>
      <c r="CH218" s="189"/>
      <c r="CI218" s="211"/>
      <c r="CJ218" s="196"/>
      <c r="CL218" s="269"/>
      <c r="CO218" s="189"/>
      <c r="CP218" s="211"/>
      <c r="CQ218" s="196"/>
      <c r="CS218" s="269"/>
      <c r="CV218" s="189"/>
      <c r="CW218" s="211"/>
      <c r="CX218" s="196"/>
      <c r="CZ218" s="269"/>
      <c r="DC218" s="189"/>
      <c r="DD218" s="211"/>
      <c r="DE218" s="196"/>
    </row>
    <row r="219" spans="1:109" ht="15" customHeight="1">
      <c r="A219" s="186"/>
      <c r="B219" s="187"/>
      <c r="C219" s="268"/>
      <c r="D219" s="188"/>
      <c r="E219" s="271"/>
      <c r="I219" s="196"/>
      <c r="J219" s="197"/>
      <c r="K219" s="196"/>
      <c r="M219" s="269"/>
      <c r="Q219" s="211"/>
      <c r="R219" s="196"/>
      <c r="T219" s="269"/>
      <c r="X219" s="211"/>
      <c r="Y219" s="196"/>
      <c r="AA219" s="269"/>
      <c r="AE219" s="211"/>
      <c r="AF219" s="196"/>
      <c r="AH219" s="269"/>
      <c r="AL219" s="211"/>
      <c r="AM219" s="196"/>
      <c r="AO219" s="269"/>
      <c r="AS219" s="211"/>
      <c r="AT219" s="196"/>
      <c r="AV219" s="269"/>
      <c r="AZ219" s="211"/>
      <c r="BA219" s="196"/>
      <c r="BC219" s="269"/>
      <c r="BG219" s="211"/>
      <c r="BH219" s="196"/>
      <c r="BJ219" s="269"/>
      <c r="BN219" s="211"/>
      <c r="BO219" s="196"/>
      <c r="BQ219" s="269"/>
      <c r="BU219" s="211"/>
      <c r="BV219" s="196"/>
      <c r="BX219" s="269"/>
      <c r="CB219" s="211"/>
      <c r="CC219" s="196"/>
      <c r="CE219" s="269"/>
      <c r="CI219" s="211"/>
      <c r="CJ219" s="196"/>
      <c r="CL219" s="269"/>
      <c r="CP219" s="211"/>
      <c r="CQ219" s="196"/>
      <c r="CS219" s="269"/>
      <c r="CW219" s="211"/>
      <c r="CX219" s="196"/>
      <c r="CZ219" s="269"/>
      <c r="DD219" s="211"/>
      <c r="DE219" s="196"/>
    </row>
    <row r="220" spans="1:109" ht="15" customHeight="1">
      <c r="A220" s="186"/>
      <c r="B220" s="187"/>
      <c r="C220" s="268"/>
      <c r="D220" s="188"/>
      <c r="E220" s="271"/>
      <c r="F220" s="454" t="s">
        <v>108</v>
      </c>
      <c r="G220" s="458"/>
      <c r="H220" s="200">
        <f>I209</f>
        <v>9.0592061238781482E-2</v>
      </c>
      <c r="I220" s="196"/>
      <c r="J220" s="197"/>
      <c r="K220" s="196"/>
      <c r="M220" s="269"/>
      <c r="Q220" s="211"/>
      <c r="R220" s="196"/>
      <c r="T220" s="269"/>
      <c r="X220" s="211"/>
      <c r="Y220" s="196"/>
      <c r="AA220" s="269"/>
      <c r="AE220" s="211"/>
      <c r="AF220" s="196"/>
      <c r="AH220" s="269"/>
      <c r="AL220" s="211"/>
      <c r="AM220" s="196"/>
      <c r="AO220" s="269"/>
      <c r="AS220" s="211"/>
      <c r="AT220" s="196"/>
      <c r="AV220" s="269"/>
      <c r="AZ220" s="211"/>
      <c r="BA220" s="196"/>
      <c r="BC220" s="269"/>
      <c r="BG220" s="211"/>
      <c r="BH220" s="196"/>
      <c r="BJ220" s="269"/>
      <c r="BN220" s="211"/>
      <c r="BO220" s="196"/>
      <c r="BQ220" s="269"/>
      <c r="BU220" s="211"/>
      <c r="BV220" s="196"/>
      <c r="BX220" s="269"/>
      <c r="CB220" s="211"/>
      <c r="CC220" s="196"/>
      <c r="CE220" s="269"/>
      <c r="CI220" s="211"/>
      <c r="CJ220" s="196"/>
      <c r="CL220" s="269"/>
      <c r="CP220" s="211"/>
      <c r="CQ220" s="196"/>
      <c r="CS220" s="269"/>
      <c r="CW220" s="211"/>
      <c r="CX220" s="196"/>
      <c r="CZ220" s="269"/>
      <c r="DD220" s="211"/>
      <c r="DE220" s="196"/>
    </row>
    <row r="221" spans="1:109" ht="15" customHeight="1">
      <c r="A221" s="186"/>
      <c r="B221" s="187"/>
      <c r="C221" s="268"/>
      <c r="D221" s="188"/>
      <c r="E221" s="271"/>
      <c r="F221" s="454" t="s">
        <v>109</v>
      </c>
      <c r="G221" s="458"/>
      <c r="H221" s="201">
        <f>SUM(K210:K232)</f>
        <v>6.371999999999999</v>
      </c>
      <c r="I221" s="196"/>
      <c r="J221" s="197"/>
      <c r="K221" s="196"/>
      <c r="M221" s="269"/>
      <c r="N221" s="189" t="s">
        <v>166</v>
      </c>
      <c r="O221" s="234">
        <f>Q209</f>
        <v>9.0592061238781482E-2</v>
      </c>
      <c r="Q221" s="211"/>
      <c r="R221" s="196"/>
      <c r="T221" s="269"/>
      <c r="U221" s="189" t="s">
        <v>166</v>
      </c>
      <c r="V221" s="234" t="e">
        <f>X209</f>
        <v>#VALUE!</v>
      </c>
      <c r="X221" s="211"/>
      <c r="Y221" s="196"/>
      <c r="AA221" s="269"/>
      <c r="AB221" s="189" t="s">
        <v>166</v>
      </c>
      <c r="AC221" s="234" t="e">
        <f>AE209</f>
        <v>#VALUE!</v>
      </c>
      <c r="AE221" s="211"/>
      <c r="AF221" s="196"/>
      <c r="AH221" s="269"/>
      <c r="AI221" s="189" t="s">
        <v>166</v>
      </c>
      <c r="AJ221" s="234" t="e">
        <f>AL209</f>
        <v>#VALUE!</v>
      </c>
      <c r="AL221" s="211"/>
      <c r="AM221" s="196"/>
      <c r="AO221" s="269"/>
      <c r="AP221" s="189" t="s">
        <v>166</v>
      </c>
      <c r="AQ221" s="234" t="e">
        <f>AS209</f>
        <v>#VALUE!</v>
      </c>
      <c r="AS221" s="211"/>
      <c r="AT221" s="196"/>
      <c r="AV221" s="269"/>
      <c r="AW221" s="189" t="s">
        <v>166</v>
      </c>
      <c r="AX221" s="234" t="e">
        <f>AZ209</f>
        <v>#VALUE!</v>
      </c>
      <c r="AZ221" s="211"/>
      <c r="BA221" s="196"/>
      <c r="BC221" s="269"/>
      <c r="BD221" s="189" t="s">
        <v>166</v>
      </c>
      <c r="BE221" s="234" t="e">
        <f>BG209</f>
        <v>#VALUE!</v>
      </c>
      <c r="BG221" s="211"/>
      <c r="BH221" s="196"/>
      <c r="BJ221" s="269"/>
      <c r="BK221" s="189" t="s">
        <v>166</v>
      </c>
      <c r="BL221" s="234" t="e">
        <f>BN209</f>
        <v>#VALUE!</v>
      </c>
      <c r="BN221" s="211"/>
      <c r="BO221" s="196"/>
      <c r="BQ221" s="269"/>
      <c r="BR221" s="189" t="s">
        <v>166</v>
      </c>
      <c r="BS221" s="234" t="e">
        <f>BU209</f>
        <v>#VALUE!</v>
      </c>
      <c r="BU221" s="211"/>
      <c r="BV221" s="196"/>
      <c r="BX221" s="269"/>
      <c r="BY221" s="189" t="s">
        <v>166</v>
      </c>
      <c r="BZ221" s="234" t="e">
        <f>CB209</f>
        <v>#VALUE!</v>
      </c>
      <c r="CB221" s="211"/>
      <c r="CC221" s="196"/>
      <c r="CE221" s="269"/>
      <c r="CF221" s="189" t="s">
        <v>166</v>
      </c>
      <c r="CG221" s="234" t="e">
        <f>CI209</f>
        <v>#VALUE!</v>
      </c>
      <c r="CI221" s="211"/>
      <c r="CJ221" s="196"/>
      <c r="CL221" s="269"/>
      <c r="CM221" s="189" t="s">
        <v>166</v>
      </c>
      <c r="CN221" s="234" t="e">
        <f>CP209</f>
        <v>#VALUE!</v>
      </c>
      <c r="CP221" s="211"/>
      <c r="CQ221" s="196"/>
      <c r="CS221" s="269"/>
      <c r="CT221" s="189" t="s">
        <v>166</v>
      </c>
      <c r="CU221" s="234" t="e">
        <f>CW209</f>
        <v>#VALUE!</v>
      </c>
      <c r="CW221" s="211"/>
      <c r="CX221" s="196"/>
      <c r="CZ221" s="269"/>
      <c r="DA221" s="189" t="s">
        <v>166</v>
      </c>
      <c r="DB221" s="234" t="e">
        <f>DD209</f>
        <v>#VALUE!</v>
      </c>
      <c r="DD221" s="211"/>
      <c r="DE221" s="196"/>
    </row>
    <row r="222" spans="1:109" ht="15" customHeight="1">
      <c r="A222" s="186"/>
      <c r="B222" s="187"/>
      <c r="C222" s="268"/>
      <c r="D222" s="188"/>
      <c r="E222" s="271"/>
      <c r="F222" s="454" t="s">
        <v>174</v>
      </c>
      <c r="G222" s="458"/>
      <c r="H222" s="201">
        <f>SUM(K211:K220)</f>
        <v>4.6909999999999998</v>
      </c>
      <c r="I222" s="196"/>
      <c r="J222" s="197"/>
      <c r="K222" s="196"/>
      <c r="M222" s="269"/>
      <c r="N222" s="189" t="s">
        <v>173</v>
      </c>
      <c r="O222" s="258">
        <f>SUM(R210:R232)</f>
        <v>6.371999999999999</v>
      </c>
      <c r="Q222" s="211"/>
      <c r="R222" s="196"/>
      <c r="T222" s="269"/>
      <c r="U222" s="189" t="s">
        <v>173</v>
      </c>
      <c r="V222" s="258" t="e">
        <f>SUM(Y210:Y232)</f>
        <v>#VALUE!</v>
      </c>
      <c r="X222" s="211"/>
      <c r="Y222" s="196"/>
      <c r="AA222" s="269"/>
      <c r="AB222" s="189" t="s">
        <v>173</v>
      </c>
      <c r="AC222" s="258" t="e">
        <f>SUM(AF210:AF232)</f>
        <v>#VALUE!</v>
      </c>
      <c r="AE222" s="211"/>
      <c r="AF222" s="196"/>
      <c r="AH222" s="269"/>
      <c r="AI222" s="189" t="s">
        <v>173</v>
      </c>
      <c r="AJ222" s="258" t="e">
        <f>SUM(AM210:AM232)</f>
        <v>#VALUE!</v>
      </c>
      <c r="AL222" s="211"/>
      <c r="AM222" s="196"/>
      <c r="AO222" s="269"/>
      <c r="AP222" s="189" t="s">
        <v>173</v>
      </c>
      <c r="AQ222" s="258" t="e">
        <f>SUM(AT210:AT232)</f>
        <v>#VALUE!</v>
      </c>
      <c r="AS222" s="211"/>
      <c r="AT222" s="196"/>
      <c r="AV222" s="269"/>
      <c r="AW222" s="189" t="s">
        <v>173</v>
      </c>
      <c r="AX222" s="258" t="e">
        <f>SUM(BA210:BA232)</f>
        <v>#VALUE!</v>
      </c>
      <c r="AZ222" s="211"/>
      <c r="BA222" s="196"/>
      <c r="BC222" s="269"/>
      <c r="BD222" s="189" t="s">
        <v>173</v>
      </c>
      <c r="BE222" s="258" t="e">
        <f>SUM(BH210:BH232)</f>
        <v>#VALUE!</v>
      </c>
      <c r="BG222" s="211"/>
      <c r="BH222" s="196"/>
      <c r="BJ222" s="269"/>
      <c r="BK222" s="189" t="s">
        <v>173</v>
      </c>
      <c r="BL222" s="258" t="e">
        <f>SUM(BO210:BO232)</f>
        <v>#VALUE!</v>
      </c>
      <c r="BN222" s="211"/>
      <c r="BO222" s="196"/>
      <c r="BQ222" s="269"/>
      <c r="BR222" s="189" t="s">
        <v>173</v>
      </c>
      <c r="BS222" s="258" t="e">
        <f>SUM(BV210:BV232)</f>
        <v>#VALUE!</v>
      </c>
      <c r="BU222" s="211"/>
      <c r="BV222" s="196"/>
      <c r="BX222" s="269"/>
      <c r="BY222" s="189" t="s">
        <v>173</v>
      </c>
      <c r="BZ222" s="258" t="e">
        <f>SUM(CC210:CC232)</f>
        <v>#VALUE!</v>
      </c>
      <c r="CB222" s="211"/>
      <c r="CC222" s="196"/>
      <c r="CE222" s="269"/>
      <c r="CF222" s="189" t="s">
        <v>173</v>
      </c>
      <c r="CG222" s="258" t="e">
        <f>SUM(CJ210:CJ232)</f>
        <v>#VALUE!</v>
      </c>
      <c r="CI222" s="211"/>
      <c r="CJ222" s="196"/>
      <c r="CL222" s="269"/>
      <c r="CM222" s="189" t="s">
        <v>173</v>
      </c>
      <c r="CN222" s="258" t="e">
        <f>SUM(CQ210:CQ232)</f>
        <v>#VALUE!</v>
      </c>
      <c r="CP222" s="211"/>
      <c r="CQ222" s="196"/>
      <c r="CS222" s="269"/>
      <c r="CT222" s="189" t="s">
        <v>173</v>
      </c>
      <c r="CU222" s="258" t="e">
        <f>SUM(CX210:CX232)</f>
        <v>#VALUE!</v>
      </c>
      <c r="CW222" s="211"/>
      <c r="CX222" s="196"/>
      <c r="CZ222" s="269"/>
      <c r="DA222" s="189" t="s">
        <v>173</v>
      </c>
      <c r="DB222" s="258" t="e">
        <f>SUM(DE210:DE232)</f>
        <v>#VALUE!</v>
      </c>
      <c r="DD222" s="211"/>
      <c r="DE222" s="196"/>
    </row>
    <row r="223" spans="1:109" ht="15" customHeight="1">
      <c r="A223" s="186"/>
      <c r="B223" s="187"/>
      <c r="C223" s="268"/>
      <c r="D223" s="188"/>
      <c r="E223" s="271"/>
      <c r="F223" s="454" t="s">
        <v>111</v>
      </c>
      <c r="G223" s="458"/>
      <c r="H223" s="202">
        <f>SUM(J210:J220)/D215</f>
        <v>6.6045189883273281</v>
      </c>
      <c r="I223" s="196"/>
      <c r="J223" s="197"/>
      <c r="K223" s="196"/>
      <c r="M223" s="269"/>
      <c r="N223" s="189" t="s">
        <v>175</v>
      </c>
      <c r="O223" s="260">
        <f>SUM(R211:R220)</f>
        <v>4.6909999999999998</v>
      </c>
      <c r="Q223" s="211"/>
      <c r="R223" s="196"/>
      <c r="T223" s="269"/>
      <c r="U223" s="189" t="s">
        <v>175</v>
      </c>
      <c r="V223" s="260" t="e">
        <f>SUM(Y211:Y220)</f>
        <v>#VALUE!</v>
      </c>
      <c r="X223" s="211"/>
      <c r="Y223" s="196"/>
      <c r="AA223" s="269"/>
      <c r="AB223" s="189" t="s">
        <v>175</v>
      </c>
      <c r="AC223" s="260" t="e">
        <f>SUM(AF211:AF220)</f>
        <v>#VALUE!</v>
      </c>
      <c r="AE223" s="211"/>
      <c r="AF223" s="196"/>
      <c r="AH223" s="269"/>
      <c r="AI223" s="189" t="s">
        <v>175</v>
      </c>
      <c r="AJ223" s="260" t="e">
        <f>SUM(AM211:AM220)</f>
        <v>#VALUE!</v>
      </c>
      <c r="AL223" s="211"/>
      <c r="AM223" s="196"/>
      <c r="AO223" s="269"/>
      <c r="AP223" s="189" t="s">
        <v>175</v>
      </c>
      <c r="AQ223" s="260" t="e">
        <f>SUM(AT211:AT220)</f>
        <v>#VALUE!</v>
      </c>
      <c r="AS223" s="211"/>
      <c r="AT223" s="196"/>
      <c r="AV223" s="269"/>
      <c r="AW223" s="189" t="s">
        <v>175</v>
      </c>
      <c r="AX223" s="260" t="e">
        <f>SUM(BA211:BA220)</f>
        <v>#VALUE!</v>
      </c>
      <c r="AZ223" s="211"/>
      <c r="BA223" s="196"/>
      <c r="BC223" s="269"/>
      <c r="BD223" s="189" t="s">
        <v>175</v>
      </c>
      <c r="BE223" s="260" t="e">
        <f>SUM(BH211:BH220)</f>
        <v>#VALUE!</v>
      </c>
      <c r="BG223" s="211"/>
      <c r="BH223" s="196"/>
      <c r="BJ223" s="269"/>
      <c r="BK223" s="189" t="s">
        <v>175</v>
      </c>
      <c r="BL223" s="260" t="e">
        <f>SUM(BO211:BO220)</f>
        <v>#VALUE!</v>
      </c>
      <c r="BN223" s="211"/>
      <c r="BO223" s="196"/>
      <c r="BQ223" s="269"/>
      <c r="BR223" s="189" t="s">
        <v>175</v>
      </c>
      <c r="BS223" s="260" t="e">
        <f>SUM(BV211:BV220)</f>
        <v>#VALUE!</v>
      </c>
      <c r="BU223" s="211"/>
      <c r="BV223" s="196"/>
      <c r="BX223" s="269"/>
      <c r="BY223" s="189" t="s">
        <v>175</v>
      </c>
      <c r="BZ223" s="260" t="e">
        <f>SUM(CC211:CC220)</f>
        <v>#VALUE!</v>
      </c>
      <c r="CB223" s="211"/>
      <c r="CC223" s="196"/>
      <c r="CE223" s="269"/>
      <c r="CF223" s="189" t="s">
        <v>175</v>
      </c>
      <c r="CG223" s="260" t="e">
        <f>SUM(CJ211:CJ220)</f>
        <v>#VALUE!</v>
      </c>
      <c r="CI223" s="211"/>
      <c r="CJ223" s="196"/>
      <c r="CL223" s="269"/>
      <c r="CM223" s="189" t="s">
        <v>175</v>
      </c>
      <c r="CN223" s="260" t="e">
        <f>SUM(CQ211:CQ220)</f>
        <v>#VALUE!</v>
      </c>
      <c r="CP223" s="211"/>
      <c r="CQ223" s="196"/>
      <c r="CS223" s="269"/>
      <c r="CT223" s="189" t="s">
        <v>175</v>
      </c>
      <c r="CU223" s="260" t="e">
        <f>SUM(CX211:CX220)</f>
        <v>#VALUE!</v>
      </c>
      <c r="CW223" s="211"/>
      <c r="CX223" s="196"/>
      <c r="CZ223" s="269"/>
      <c r="DA223" s="189" t="s">
        <v>175</v>
      </c>
      <c r="DB223" s="260" t="e">
        <f>SUM(DE211:DE220)</f>
        <v>#VALUE!</v>
      </c>
      <c r="DD223" s="211"/>
      <c r="DE223" s="196"/>
    </row>
    <row r="224" spans="1:109" ht="15" customHeight="1">
      <c r="A224" s="186"/>
      <c r="B224" s="187"/>
      <c r="C224" s="268"/>
      <c r="D224" s="188"/>
      <c r="E224" s="271"/>
      <c r="F224" s="454" t="s">
        <v>112</v>
      </c>
      <c r="G224" s="458"/>
      <c r="H224" s="202">
        <f>SUM(J211:J220)/10</f>
        <v>3.0392879695729724</v>
      </c>
      <c r="I224" s="196"/>
      <c r="J224" s="197"/>
      <c r="K224" s="196"/>
      <c r="M224" s="269"/>
      <c r="Q224" s="211"/>
      <c r="R224" s="196"/>
      <c r="T224" s="269"/>
      <c r="X224" s="211"/>
      <c r="Y224" s="196"/>
      <c r="AA224" s="269"/>
      <c r="AE224" s="211"/>
      <c r="AF224" s="196"/>
      <c r="AH224" s="269"/>
      <c r="AL224" s="211"/>
      <c r="AM224" s="196"/>
      <c r="AO224" s="269"/>
      <c r="AS224" s="211"/>
      <c r="AT224" s="196"/>
      <c r="AV224" s="269"/>
      <c r="AZ224" s="211"/>
      <c r="BA224" s="196"/>
      <c r="BC224" s="269"/>
      <c r="BG224" s="211"/>
      <c r="BH224" s="196"/>
      <c r="BJ224" s="269"/>
      <c r="BN224" s="211"/>
      <c r="BO224" s="196"/>
      <c r="BQ224" s="269"/>
      <c r="BU224" s="211"/>
      <c r="BV224" s="196"/>
      <c r="BX224" s="269"/>
      <c r="CB224" s="211"/>
      <c r="CC224" s="196"/>
      <c r="CE224" s="269"/>
      <c r="CI224" s="211"/>
      <c r="CJ224" s="196"/>
      <c r="CL224" s="269"/>
      <c r="CP224" s="211"/>
      <c r="CQ224" s="196"/>
      <c r="CS224" s="269"/>
      <c r="CW224" s="211"/>
      <c r="CX224" s="196"/>
      <c r="CZ224" s="269"/>
      <c r="DD224" s="211"/>
      <c r="DE224" s="196"/>
    </row>
    <row r="225" spans="1:109" ht="15" customHeight="1">
      <c r="A225" s="186"/>
      <c r="B225" s="187"/>
      <c r="C225" s="268"/>
      <c r="D225" s="188"/>
      <c r="E225" s="271"/>
      <c r="I225" s="196"/>
      <c r="J225" s="197"/>
      <c r="K225" s="196"/>
      <c r="M225" s="269"/>
      <c r="Q225" s="211"/>
      <c r="R225" s="196"/>
      <c r="T225" s="269"/>
      <c r="X225" s="211"/>
      <c r="Y225" s="196"/>
      <c r="AA225" s="269"/>
      <c r="AE225" s="211"/>
      <c r="AF225" s="196"/>
      <c r="AH225" s="269"/>
      <c r="AL225" s="211"/>
      <c r="AM225" s="196"/>
      <c r="AO225" s="269"/>
      <c r="AS225" s="211"/>
      <c r="AT225" s="196"/>
      <c r="AV225" s="269"/>
      <c r="AZ225" s="211"/>
      <c r="BA225" s="196"/>
      <c r="BC225" s="269"/>
      <c r="BG225" s="211"/>
      <c r="BH225" s="196"/>
      <c r="BJ225" s="269"/>
      <c r="BN225" s="211"/>
      <c r="BO225" s="196"/>
      <c r="BQ225" s="269"/>
      <c r="BU225" s="211"/>
      <c r="BV225" s="196"/>
      <c r="BX225" s="269"/>
      <c r="CB225" s="211"/>
      <c r="CC225" s="196"/>
      <c r="CE225" s="269"/>
      <c r="CI225" s="211"/>
      <c r="CJ225" s="196"/>
      <c r="CL225" s="269"/>
      <c r="CP225" s="211"/>
      <c r="CQ225" s="196"/>
      <c r="CS225" s="269"/>
      <c r="CW225" s="211"/>
      <c r="CX225" s="196"/>
      <c r="CZ225" s="269"/>
      <c r="DD225" s="211"/>
      <c r="DE225" s="196"/>
    </row>
    <row r="226" spans="1:109" ht="15" customHeight="1">
      <c r="A226" s="186"/>
      <c r="B226" s="187"/>
      <c r="C226" s="268"/>
      <c r="D226" s="188"/>
      <c r="E226" s="271"/>
      <c r="I226" s="196"/>
      <c r="J226" s="197"/>
      <c r="K226" s="196"/>
      <c r="M226" s="269"/>
      <c r="Q226" s="211"/>
      <c r="R226" s="196"/>
      <c r="T226" s="269"/>
      <c r="X226" s="211"/>
      <c r="Y226" s="196"/>
      <c r="AA226" s="269"/>
      <c r="AE226" s="211"/>
      <c r="AF226" s="196"/>
      <c r="AH226" s="269"/>
      <c r="AL226" s="211"/>
      <c r="AM226" s="196"/>
      <c r="AO226" s="269"/>
      <c r="AS226" s="211"/>
      <c r="AT226" s="196"/>
      <c r="AV226" s="269"/>
      <c r="AZ226" s="211"/>
      <c r="BA226" s="196"/>
      <c r="BC226" s="269"/>
      <c r="BG226" s="211"/>
      <c r="BH226" s="196"/>
      <c r="BJ226" s="269"/>
      <c r="BN226" s="211"/>
      <c r="BO226" s="196"/>
      <c r="BQ226" s="269"/>
      <c r="BU226" s="211"/>
      <c r="BV226" s="196"/>
      <c r="BX226" s="269"/>
      <c r="CB226" s="211"/>
      <c r="CC226" s="196"/>
      <c r="CE226" s="269"/>
      <c r="CI226" s="211"/>
      <c r="CJ226" s="196"/>
      <c r="CL226" s="269"/>
      <c r="CP226" s="211"/>
      <c r="CQ226" s="196"/>
      <c r="CS226" s="269"/>
      <c r="CW226" s="211"/>
      <c r="CX226" s="196"/>
      <c r="CZ226" s="269"/>
      <c r="DD226" s="211"/>
      <c r="DE226" s="196"/>
    </row>
    <row r="227" spans="1:109" s="195" customFormat="1" ht="15" customHeight="1">
      <c r="A227" s="186"/>
      <c r="B227" s="187"/>
      <c r="C227" s="268"/>
      <c r="D227" s="188"/>
      <c r="E227" s="271"/>
      <c r="F227" s="239"/>
      <c r="H227" s="277"/>
      <c r="I227" s="196"/>
      <c r="J227" s="197"/>
      <c r="K227" s="196"/>
      <c r="L227" s="203"/>
      <c r="M227" s="269"/>
      <c r="N227" s="239"/>
      <c r="P227" s="277"/>
      <c r="Q227" s="211"/>
      <c r="R227" s="196"/>
      <c r="T227" s="269"/>
      <c r="U227" s="239"/>
      <c r="W227" s="277"/>
      <c r="X227" s="211"/>
      <c r="Y227" s="196"/>
      <c r="AA227" s="269"/>
      <c r="AB227" s="239"/>
      <c r="AD227" s="277"/>
      <c r="AE227" s="211"/>
      <c r="AF227" s="196"/>
      <c r="AH227" s="269"/>
      <c r="AI227" s="239"/>
      <c r="AK227" s="277"/>
      <c r="AL227" s="211"/>
      <c r="AM227" s="196"/>
      <c r="AO227" s="269"/>
      <c r="AP227" s="239"/>
      <c r="AR227" s="277"/>
      <c r="AS227" s="211"/>
      <c r="AT227" s="196"/>
      <c r="AV227" s="269"/>
      <c r="AW227" s="239"/>
      <c r="AY227" s="277"/>
      <c r="AZ227" s="211"/>
      <c r="BA227" s="196"/>
      <c r="BC227" s="269"/>
      <c r="BD227" s="239"/>
      <c r="BF227" s="277"/>
      <c r="BG227" s="211"/>
      <c r="BH227" s="196"/>
      <c r="BJ227" s="269"/>
      <c r="BK227" s="239"/>
      <c r="BM227" s="277"/>
      <c r="BN227" s="211"/>
      <c r="BO227" s="196"/>
      <c r="BQ227" s="269"/>
      <c r="BR227" s="239"/>
      <c r="BT227" s="277"/>
      <c r="BU227" s="211"/>
      <c r="BV227" s="196"/>
      <c r="BX227" s="269"/>
      <c r="BY227" s="239"/>
      <c r="CA227" s="277"/>
      <c r="CB227" s="211"/>
      <c r="CC227" s="196"/>
      <c r="CE227" s="269"/>
      <c r="CF227" s="239"/>
      <c r="CH227" s="277"/>
      <c r="CI227" s="211"/>
      <c r="CJ227" s="196"/>
      <c r="CL227" s="269"/>
      <c r="CM227" s="239"/>
      <c r="CO227" s="277"/>
      <c r="CP227" s="211"/>
      <c r="CQ227" s="196"/>
      <c r="CS227" s="269"/>
      <c r="CT227" s="239"/>
      <c r="CV227" s="277"/>
      <c r="CW227" s="211"/>
      <c r="CX227" s="196"/>
      <c r="CZ227" s="269"/>
      <c r="DA227" s="239"/>
      <c r="DC227" s="277"/>
      <c r="DD227" s="211"/>
      <c r="DE227" s="196"/>
    </row>
    <row r="228" spans="1:109" ht="15" customHeight="1">
      <c r="A228" s="186"/>
      <c r="B228" s="187"/>
      <c r="C228" s="268"/>
      <c r="D228" s="188"/>
      <c r="E228" s="271"/>
      <c r="F228" s="239"/>
      <c r="G228" s="195"/>
      <c r="H228" s="277"/>
      <c r="I228" s="196"/>
      <c r="J228" s="197"/>
      <c r="K228" s="196"/>
      <c r="M228" s="269"/>
      <c r="N228" s="239"/>
      <c r="O228" s="195"/>
      <c r="P228" s="277"/>
      <c r="Q228" s="211"/>
      <c r="R228" s="196"/>
      <c r="T228" s="269"/>
      <c r="U228" s="239"/>
      <c r="V228" s="195"/>
      <c r="W228" s="277"/>
      <c r="X228" s="211"/>
      <c r="Y228" s="196"/>
      <c r="AA228" s="269"/>
      <c r="AB228" s="239"/>
      <c r="AC228" s="195"/>
      <c r="AD228" s="277"/>
      <c r="AE228" s="211"/>
      <c r="AF228" s="196"/>
      <c r="AH228" s="269"/>
      <c r="AI228" s="239"/>
      <c r="AJ228" s="195"/>
      <c r="AK228" s="277"/>
      <c r="AL228" s="211"/>
      <c r="AM228" s="196"/>
      <c r="AO228" s="269"/>
      <c r="AP228" s="239"/>
      <c r="AQ228" s="195"/>
      <c r="AR228" s="277"/>
      <c r="AS228" s="211"/>
      <c r="AT228" s="196"/>
      <c r="AV228" s="269"/>
      <c r="AW228" s="239"/>
      <c r="AX228" s="195"/>
      <c r="AY228" s="277"/>
      <c r="AZ228" s="211"/>
      <c r="BA228" s="196"/>
      <c r="BC228" s="269"/>
      <c r="BD228" s="239"/>
      <c r="BE228" s="195"/>
      <c r="BF228" s="277"/>
      <c r="BG228" s="211"/>
      <c r="BH228" s="196"/>
      <c r="BJ228" s="269"/>
      <c r="BK228" s="239"/>
      <c r="BL228" s="195"/>
      <c r="BM228" s="277"/>
      <c r="BN228" s="211"/>
      <c r="BO228" s="196"/>
      <c r="BQ228" s="269"/>
      <c r="BR228" s="239"/>
      <c r="BS228" s="195"/>
      <c r="BT228" s="277"/>
      <c r="BU228" s="211"/>
      <c r="BV228" s="196"/>
      <c r="BX228" s="269"/>
      <c r="BY228" s="239"/>
      <c r="BZ228" s="195"/>
      <c r="CA228" s="277"/>
      <c r="CB228" s="211"/>
      <c r="CC228" s="196"/>
      <c r="CE228" s="269"/>
      <c r="CF228" s="239"/>
      <c r="CG228" s="195"/>
      <c r="CH228" s="277"/>
      <c r="CI228" s="211"/>
      <c r="CJ228" s="196"/>
      <c r="CL228" s="269"/>
      <c r="CM228" s="239"/>
      <c r="CN228" s="195"/>
      <c r="CO228" s="277"/>
      <c r="CP228" s="211"/>
      <c r="CQ228" s="196"/>
      <c r="CS228" s="269"/>
      <c r="CT228" s="239"/>
      <c r="CU228" s="195"/>
      <c r="CV228" s="277"/>
      <c r="CW228" s="211"/>
      <c r="CX228" s="196"/>
      <c r="CZ228" s="269"/>
      <c r="DA228" s="239"/>
      <c r="DB228" s="195"/>
      <c r="DC228" s="277"/>
      <c r="DD228" s="211"/>
      <c r="DE228" s="196"/>
    </row>
    <row r="229" spans="1:109" s="195" customFormat="1" ht="15" customHeight="1">
      <c r="A229" s="186"/>
      <c r="B229" s="187"/>
      <c r="C229" s="268"/>
      <c r="D229" s="188"/>
      <c r="E229" s="271"/>
      <c r="F229" s="239"/>
      <c r="H229" s="214"/>
      <c r="I229" s="196"/>
      <c r="J229" s="197"/>
      <c r="K229" s="196"/>
      <c r="L229" s="203"/>
      <c r="M229" s="269"/>
      <c r="N229" s="239"/>
      <c r="P229" s="214"/>
      <c r="Q229" s="211"/>
      <c r="R229" s="196"/>
      <c r="T229" s="269"/>
      <c r="U229" s="239"/>
      <c r="W229" s="214"/>
      <c r="X229" s="211"/>
      <c r="Y229" s="196"/>
      <c r="AA229" s="269"/>
      <c r="AB229" s="239"/>
      <c r="AD229" s="214"/>
      <c r="AE229" s="211"/>
      <c r="AF229" s="196"/>
      <c r="AH229" s="269"/>
      <c r="AI229" s="239"/>
      <c r="AK229" s="214"/>
      <c r="AL229" s="211"/>
      <c r="AM229" s="196"/>
      <c r="AO229" s="269"/>
      <c r="AP229" s="239"/>
      <c r="AR229" s="214"/>
      <c r="AS229" s="211"/>
      <c r="AT229" s="196"/>
      <c r="AV229" s="269"/>
      <c r="AW229" s="239"/>
      <c r="AY229" s="214"/>
      <c r="AZ229" s="211"/>
      <c r="BA229" s="196"/>
      <c r="BC229" s="269"/>
      <c r="BD229" s="239"/>
      <c r="BF229" s="214"/>
      <c r="BG229" s="211"/>
      <c r="BH229" s="196"/>
      <c r="BJ229" s="269"/>
      <c r="BK229" s="239"/>
      <c r="BM229" s="214"/>
      <c r="BN229" s="211"/>
      <c r="BO229" s="196"/>
      <c r="BQ229" s="269"/>
      <c r="BR229" s="239"/>
      <c r="BT229" s="214"/>
      <c r="BU229" s="211"/>
      <c r="BV229" s="196"/>
      <c r="BX229" s="269"/>
      <c r="BY229" s="239"/>
      <c r="CA229" s="214"/>
      <c r="CB229" s="211"/>
      <c r="CC229" s="196"/>
      <c r="CE229" s="269"/>
      <c r="CF229" s="239"/>
      <c r="CH229" s="214"/>
      <c r="CI229" s="211"/>
      <c r="CJ229" s="196"/>
      <c r="CL229" s="269"/>
      <c r="CM229" s="239"/>
      <c r="CO229" s="214"/>
      <c r="CP229" s="211"/>
      <c r="CQ229" s="196"/>
      <c r="CS229" s="269"/>
      <c r="CT229" s="239"/>
      <c r="CV229" s="214"/>
      <c r="CW229" s="211"/>
      <c r="CX229" s="196"/>
      <c r="CZ229" s="269"/>
      <c r="DA229" s="239"/>
      <c r="DC229" s="214"/>
      <c r="DD229" s="211"/>
      <c r="DE229" s="196"/>
    </row>
    <row r="230" spans="1:109" s="195" customFormat="1" ht="15" customHeight="1">
      <c r="A230" s="186"/>
      <c r="B230" s="187"/>
      <c r="C230" s="268"/>
      <c r="D230" s="188"/>
      <c r="E230" s="271"/>
      <c r="F230" s="239"/>
      <c r="H230" s="214"/>
      <c r="I230" s="196"/>
      <c r="J230" s="197"/>
      <c r="K230" s="196"/>
      <c r="L230" s="203"/>
      <c r="M230" s="269"/>
      <c r="N230" s="239"/>
      <c r="P230" s="214"/>
      <c r="Q230" s="211"/>
      <c r="R230" s="196"/>
      <c r="T230" s="269"/>
      <c r="U230" s="239"/>
      <c r="W230" s="214"/>
      <c r="X230" s="211"/>
      <c r="Y230" s="196"/>
      <c r="AA230" s="269"/>
      <c r="AB230" s="239"/>
      <c r="AD230" s="214"/>
      <c r="AE230" s="211"/>
      <c r="AF230" s="196"/>
      <c r="AH230" s="269"/>
      <c r="AI230" s="239"/>
      <c r="AK230" s="214"/>
      <c r="AL230" s="211"/>
      <c r="AM230" s="196"/>
      <c r="AO230" s="269"/>
      <c r="AP230" s="239"/>
      <c r="AR230" s="214"/>
      <c r="AS230" s="211"/>
      <c r="AT230" s="196"/>
      <c r="AV230" s="269"/>
      <c r="AW230" s="239"/>
      <c r="AY230" s="214"/>
      <c r="AZ230" s="211"/>
      <c r="BA230" s="196"/>
      <c r="BC230" s="269"/>
      <c r="BD230" s="239"/>
      <c r="BF230" s="214"/>
      <c r="BG230" s="211"/>
      <c r="BH230" s="196"/>
      <c r="BJ230" s="269"/>
      <c r="BK230" s="239"/>
      <c r="BM230" s="214"/>
      <c r="BN230" s="211"/>
      <c r="BO230" s="196"/>
      <c r="BQ230" s="269"/>
      <c r="BR230" s="239"/>
      <c r="BT230" s="214"/>
      <c r="BU230" s="211"/>
      <c r="BV230" s="196"/>
      <c r="BX230" s="269"/>
      <c r="BY230" s="239"/>
      <c r="CA230" s="214"/>
      <c r="CB230" s="211"/>
      <c r="CC230" s="196"/>
      <c r="CE230" s="269"/>
      <c r="CF230" s="239"/>
      <c r="CH230" s="214"/>
      <c r="CI230" s="211"/>
      <c r="CJ230" s="196"/>
      <c r="CL230" s="269"/>
      <c r="CM230" s="239"/>
      <c r="CO230" s="214"/>
      <c r="CP230" s="211"/>
      <c r="CQ230" s="196"/>
      <c r="CS230" s="269"/>
      <c r="CT230" s="239"/>
      <c r="CV230" s="214"/>
      <c r="CW230" s="211"/>
      <c r="CX230" s="196"/>
      <c r="CZ230" s="269"/>
      <c r="DA230" s="239"/>
      <c r="DC230" s="214"/>
      <c r="DD230" s="211"/>
      <c r="DE230" s="196"/>
    </row>
    <row r="231" spans="1:109" s="195" customFormat="1" ht="15" customHeight="1">
      <c r="A231" s="186"/>
      <c r="B231" s="187"/>
      <c r="C231" s="268"/>
      <c r="D231" s="188"/>
      <c r="E231" s="271"/>
      <c r="F231" s="239"/>
      <c r="H231" s="214"/>
      <c r="I231" s="196"/>
      <c r="J231" s="197"/>
      <c r="K231" s="196"/>
      <c r="L231" s="203"/>
      <c r="M231" s="269"/>
      <c r="N231" s="239"/>
      <c r="P231" s="214"/>
      <c r="Q231" s="211"/>
      <c r="R231" s="196"/>
      <c r="T231" s="269"/>
      <c r="U231" s="239"/>
      <c r="W231" s="214"/>
      <c r="X231" s="211"/>
      <c r="Y231" s="196"/>
      <c r="AA231" s="269"/>
      <c r="AB231" s="239"/>
      <c r="AD231" s="214"/>
      <c r="AE231" s="211"/>
      <c r="AF231" s="196"/>
      <c r="AH231" s="269"/>
      <c r="AI231" s="239"/>
      <c r="AK231" s="214"/>
      <c r="AL231" s="211"/>
      <c r="AM231" s="196"/>
      <c r="AO231" s="269"/>
      <c r="AP231" s="239"/>
      <c r="AR231" s="214"/>
      <c r="AS231" s="211"/>
      <c r="AT231" s="196"/>
      <c r="AV231" s="269"/>
      <c r="AW231" s="239"/>
      <c r="AY231" s="214"/>
      <c r="AZ231" s="211"/>
      <c r="BA231" s="196"/>
      <c r="BC231" s="269"/>
      <c r="BD231" s="239"/>
      <c r="BF231" s="214"/>
      <c r="BG231" s="211"/>
      <c r="BH231" s="196"/>
      <c r="BJ231" s="269"/>
      <c r="BK231" s="239"/>
      <c r="BM231" s="214"/>
      <c r="BN231" s="211"/>
      <c r="BO231" s="196"/>
      <c r="BQ231" s="269"/>
      <c r="BR231" s="239"/>
      <c r="BT231" s="214"/>
      <c r="BU231" s="211"/>
      <c r="BV231" s="196"/>
      <c r="BX231" s="269"/>
      <c r="BY231" s="239"/>
      <c r="CA231" s="214"/>
      <c r="CB231" s="211"/>
      <c r="CC231" s="196"/>
      <c r="CE231" s="269"/>
      <c r="CF231" s="239"/>
      <c r="CH231" s="214"/>
      <c r="CI231" s="211"/>
      <c r="CJ231" s="196"/>
      <c r="CL231" s="269"/>
      <c r="CM231" s="239"/>
      <c r="CO231" s="214"/>
      <c r="CP231" s="211"/>
      <c r="CQ231" s="196"/>
      <c r="CS231" s="269"/>
      <c r="CT231" s="239"/>
      <c r="CV231" s="214"/>
      <c r="CW231" s="211"/>
      <c r="CX231" s="196"/>
      <c r="CZ231" s="269"/>
      <c r="DA231" s="239"/>
      <c r="DC231" s="214"/>
      <c r="DD231" s="211"/>
      <c r="DE231" s="196"/>
    </row>
    <row r="232" spans="1:109" s="195" customFormat="1" ht="15" customHeight="1" thickBot="1">
      <c r="A232" s="204"/>
      <c r="B232" s="205"/>
      <c r="C232" s="278"/>
      <c r="D232" s="206"/>
      <c r="E232" s="279"/>
      <c r="F232" s="241"/>
      <c r="G232" s="207"/>
      <c r="H232" s="280"/>
      <c r="I232" s="208"/>
      <c r="J232" s="209"/>
      <c r="K232" s="208"/>
      <c r="L232" s="203"/>
      <c r="M232" s="281"/>
      <c r="N232" s="241"/>
      <c r="O232" s="207"/>
      <c r="P232" s="280"/>
      <c r="Q232" s="282"/>
      <c r="R232" s="208"/>
      <c r="T232" s="281"/>
      <c r="U232" s="241"/>
      <c r="V232" s="207"/>
      <c r="W232" s="280"/>
      <c r="X232" s="282"/>
      <c r="Y232" s="208"/>
      <c r="AA232" s="281"/>
      <c r="AB232" s="241"/>
      <c r="AC232" s="207"/>
      <c r="AD232" s="280"/>
      <c r="AE232" s="282"/>
      <c r="AF232" s="208"/>
      <c r="AH232" s="281"/>
      <c r="AI232" s="241"/>
      <c r="AJ232" s="207"/>
      <c r="AK232" s="280"/>
      <c r="AL232" s="282"/>
      <c r="AM232" s="208"/>
      <c r="AO232" s="281"/>
      <c r="AP232" s="241"/>
      <c r="AQ232" s="207"/>
      <c r="AR232" s="280"/>
      <c r="AS232" s="282"/>
      <c r="AT232" s="208"/>
      <c r="AV232" s="281"/>
      <c r="AW232" s="241"/>
      <c r="AX232" s="207"/>
      <c r="AY232" s="280"/>
      <c r="AZ232" s="282"/>
      <c r="BA232" s="208"/>
      <c r="BC232" s="281"/>
      <c r="BD232" s="241"/>
      <c r="BE232" s="207"/>
      <c r="BF232" s="280"/>
      <c r="BG232" s="282"/>
      <c r="BH232" s="208"/>
      <c r="BJ232" s="281"/>
      <c r="BK232" s="241"/>
      <c r="BL232" s="207"/>
      <c r="BM232" s="280"/>
      <c r="BN232" s="282"/>
      <c r="BO232" s="208"/>
      <c r="BQ232" s="281"/>
      <c r="BR232" s="241"/>
      <c r="BS232" s="207"/>
      <c r="BT232" s="280"/>
      <c r="BU232" s="282"/>
      <c r="BV232" s="208"/>
      <c r="BX232" s="281"/>
      <c r="BY232" s="241"/>
      <c r="BZ232" s="207"/>
      <c r="CA232" s="280"/>
      <c r="CB232" s="282"/>
      <c r="CC232" s="208"/>
      <c r="CE232" s="281"/>
      <c r="CF232" s="241"/>
      <c r="CG232" s="207"/>
      <c r="CH232" s="280"/>
      <c r="CI232" s="282"/>
      <c r="CJ232" s="208"/>
      <c r="CL232" s="281"/>
      <c r="CM232" s="241"/>
      <c r="CN232" s="207"/>
      <c r="CO232" s="280"/>
      <c r="CP232" s="282"/>
      <c r="CQ232" s="208"/>
      <c r="CS232" s="281"/>
      <c r="CT232" s="241"/>
      <c r="CU232" s="207"/>
      <c r="CV232" s="280"/>
      <c r="CW232" s="282"/>
      <c r="CX232" s="208"/>
      <c r="CZ232" s="281"/>
      <c r="DA232" s="241"/>
      <c r="DB232" s="207"/>
      <c r="DC232" s="280"/>
      <c r="DD232" s="282"/>
      <c r="DE232" s="208"/>
    </row>
    <row r="233" spans="1:109" ht="15" customHeight="1" thickTop="1">
      <c r="A233" s="186">
        <f t="shared" ref="A233:A255" si="133">A134</f>
        <v>2014</v>
      </c>
      <c r="B233" s="187">
        <f t="shared" ref="B233:B255" si="134">ROUND($G$214+$G$217*D233^$G$215,$G$1)</f>
        <v>433</v>
      </c>
      <c r="C233" s="242"/>
      <c r="D233" s="188">
        <f t="shared" si="132"/>
        <v>7</v>
      </c>
      <c r="E233" s="188"/>
      <c r="F233" s="243"/>
      <c r="G233" s="283"/>
      <c r="H233" s="214"/>
      <c r="I233" s="196">
        <f t="shared" ref="I233:I255" si="135">ROUND($G$214+$G$217*D233^$G$215,$G$1)</f>
        <v>433</v>
      </c>
      <c r="J233" s="211"/>
      <c r="K233" s="211"/>
    </row>
    <row r="234" spans="1:109" ht="15" customHeight="1" thickBot="1">
      <c r="A234" s="186">
        <f t="shared" si="133"/>
        <v>2015</v>
      </c>
      <c r="B234" s="187">
        <f t="shared" si="134"/>
        <v>436</v>
      </c>
      <c r="C234" s="242"/>
      <c r="D234" s="188">
        <f t="shared" si="132"/>
        <v>8</v>
      </c>
      <c r="E234" s="262" t="s">
        <v>423</v>
      </c>
      <c r="F234" s="263" t="s">
        <v>177</v>
      </c>
      <c r="G234" s="263" t="s">
        <v>178</v>
      </c>
      <c r="H234" s="263" t="s">
        <v>179</v>
      </c>
      <c r="I234" s="196">
        <f t="shared" si="135"/>
        <v>436</v>
      </c>
      <c r="J234" s="211"/>
      <c r="K234" s="211"/>
    </row>
    <row r="235" spans="1:109" ht="15" customHeight="1" thickTop="1">
      <c r="A235" s="186">
        <f t="shared" si="133"/>
        <v>2016</v>
      </c>
      <c r="B235" s="187">
        <f t="shared" si="134"/>
        <v>438</v>
      </c>
      <c r="C235" s="242"/>
      <c r="D235" s="188">
        <f t="shared" si="132"/>
        <v>9</v>
      </c>
      <c r="E235" s="258">
        <f>O214</f>
        <v>0</v>
      </c>
      <c r="F235" s="264">
        <f>O221</f>
        <v>9.0592061238781482E-2</v>
      </c>
      <c r="G235" s="284">
        <f>O222</f>
        <v>6.371999999999999</v>
      </c>
      <c r="H235" s="258">
        <f>O223</f>
        <v>4.6909999999999998</v>
      </c>
      <c r="I235" s="196">
        <f t="shared" si="135"/>
        <v>438</v>
      </c>
      <c r="J235" s="211"/>
      <c r="K235" s="211"/>
      <c r="M235" s="258" t="s">
        <v>424</v>
      </c>
      <c r="N235" s="258">
        <f>MIN(B210:B232)</f>
        <v>354</v>
      </c>
      <c r="O235" s="258"/>
      <c r="P235" s="258"/>
      <c r="Q235" s="258"/>
      <c r="R235" s="258"/>
      <c r="S235" s="258"/>
      <c r="T235" s="258" t="s">
        <v>424</v>
      </c>
      <c r="U235" s="258">
        <f>N235</f>
        <v>354</v>
      </c>
      <c r="V235" s="258"/>
      <c r="W235" s="258"/>
      <c r="X235" s="258"/>
      <c r="Y235" s="258"/>
      <c r="Z235" s="258"/>
      <c r="AA235" s="258" t="s">
        <v>424</v>
      </c>
      <c r="AB235" s="258">
        <f>U235</f>
        <v>354</v>
      </c>
      <c r="AH235" s="258" t="s">
        <v>424</v>
      </c>
      <c r="AI235" s="258">
        <f>AB235</f>
        <v>354</v>
      </c>
      <c r="AO235" s="258" t="s">
        <v>424</v>
      </c>
      <c r="AP235" s="258">
        <f>AI235</f>
        <v>354</v>
      </c>
      <c r="AV235" s="258" t="s">
        <v>424</v>
      </c>
      <c r="AW235" s="258">
        <f>AP235</f>
        <v>354</v>
      </c>
      <c r="BC235" s="258" t="s">
        <v>424</v>
      </c>
      <c r="BD235" s="258">
        <f>AW235</f>
        <v>354</v>
      </c>
      <c r="BJ235" s="258" t="s">
        <v>424</v>
      </c>
      <c r="BK235" s="258">
        <f>BD235</f>
        <v>354</v>
      </c>
      <c r="BQ235" s="258" t="s">
        <v>424</v>
      </c>
      <c r="BR235" s="258">
        <f>BK235</f>
        <v>354</v>
      </c>
      <c r="BX235" s="258" t="s">
        <v>424</v>
      </c>
      <c r="BY235" s="258">
        <f>BR235</f>
        <v>354</v>
      </c>
      <c r="CE235" s="258" t="s">
        <v>424</v>
      </c>
      <c r="CF235" s="258">
        <f>BY235</f>
        <v>354</v>
      </c>
      <c r="CL235" s="258" t="s">
        <v>424</v>
      </c>
      <c r="CM235" s="258">
        <f>CF235</f>
        <v>354</v>
      </c>
      <c r="CS235" s="258" t="s">
        <v>424</v>
      </c>
      <c r="CT235" s="258">
        <f>CM235</f>
        <v>354</v>
      </c>
      <c r="CZ235" s="258" t="s">
        <v>424</v>
      </c>
      <c r="DA235" s="258">
        <f>CT235</f>
        <v>354</v>
      </c>
    </row>
    <row r="236" spans="1:109" ht="15" customHeight="1">
      <c r="A236" s="186">
        <f t="shared" si="133"/>
        <v>2017</v>
      </c>
      <c r="B236" s="187">
        <f t="shared" si="134"/>
        <v>439</v>
      </c>
      <c r="C236" s="242"/>
      <c r="D236" s="188">
        <f t="shared" si="132"/>
        <v>10</v>
      </c>
      <c r="E236" s="258">
        <f>V214</f>
        <v>1000</v>
      </c>
      <c r="F236" s="285" t="e">
        <f>V221</f>
        <v>#VALUE!</v>
      </c>
      <c r="G236" s="284" t="e">
        <f>V222</f>
        <v>#VALUE!</v>
      </c>
      <c r="H236" s="258" t="e">
        <f>V223</f>
        <v>#VALUE!</v>
      </c>
      <c r="I236" s="196">
        <f t="shared" si="135"/>
        <v>439</v>
      </c>
      <c r="J236" s="211"/>
      <c r="K236" s="211"/>
      <c r="M236" s="258" t="s">
        <v>425</v>
      </c>
      <c r="N236" s="286">
        <v>3</v>
      </c>
      <c r="O236" s="258"/>
      <c r="P236" s="258"/>
      <c r="Q236" s="258"/>
      <c r="R236" s="258"/>
      <c r="S236" s="258"/>
      <c r="T236" s="258" t="s">
        <v>425</v>
      </c>
      <c r="U236" s="258">
        <f>N236</f>
        <v>3</v>
      </c>
      <c r="V236" s="258"/>
      <c r="W236" s="258"/>
      <c r="X236" s="258"/>
      <c r="Y236" s="258"/>
      <c r="Z236" s="258"/>
      <c r="AA236" s="258" t="s">
        <v>425</v>
      </c>
      <c r="AB236" s="258">
        <f>U236</f>
        <v>3</v>
      </c>
      <c r="AH236" s="258" t="s">
        <v>425</v>
      </c>
      <c r="AI236" s="258">
        <f>AB236</f>
        <v>3</v>
      </c>
      <c r="AO236" s="258" t="s">
        <v>425</v>
      </c>
      <c r="AP236" s="258">
        <f>AI236</f>
        <v>3</v>
      </c>
      <c r="AV236" s="258" t="s">
        <v>425</v>
      </c>
      <c r="AW236" s="258">
        <f>AP236</f>
        <v>3</v>
      </c>
      <c r="BC236" s="258" t="s">
        <v>425</v>
      </c>
      <c r="BD236" s="258">
        <f>AW236</f>
        <v>3</v>
      </c>
      <c r="BJ236" s="258" t="s">
        <v>425</v>
      </c>
      <c r="BK236" s="258">
        <f>BD236</f>
        <v>3</v>
      </c>
      <c r="BQ236" s="258" t="s">
        <v>425</v>
      </c>
      <c r="BR236" s="258">
        <f>BK236</f>
        <v>3</v>
      </c>
      <c r="BX236" s="258" t="s">
        <v>425</v>
      </c>
      <c r="BY236" s="258">
        <f>BR236</f>
        <v>3</v>
      </c>
      <c r="CE236" s="258" t="s">
        <v>425</v>
      </c>
      <c r="CF236" s="258">
        <f>BY236</f>
        <v>3</v>
      </c>
      <c r="CL236" s="258" t="s">
        <v>425</v>
      </c>
      <c r="CM236" s="258">
        <f>CF236</f>
        <v>3</v>
      </c>
      <c r="CS236" s="258" t="s">
        <v>425</v>
      </c>
      <c r="CT236" s="258">
        <f>CM236</f>
        <v>3</v>
      </c>
      <c r="CZ236" s="258" t="s">
        <v>425</v>
      </c>
      <c r="DA236" s="258">
        <f>CT236</f>
        <v>3</v>
      </c>
    </row>
    <row r="237" spans="1:109" ht="15" customHeight="1">
      <c r="A237" s="186">
        <f t="shared" si="133"/>
        <v>2018</v>
      </c>
      <c r="B237" s="187">
        <f t="shared" si="134"/>
        <v>441</v>
      </c>
      <c r="C237" s="242"/>
      <c r="D237" s="188">
        <f t="shared" si="132"/>
        <v>11</v>
      </c>
      <c r="E237" s="258">
        <f>AC214</f>
        <v>1100</v>
      </c>
      <c r="F237" s="285" t="e">
        <f>AC221</f>
        <v>#VALUE!</v>
      </c>
      <c r="G237" s="284" t="e">
        <f>AC222</f>
        <v>#VALUE!</v>
      </c>
      <c r="H237" s="258" t="e">
        <f>AC223</f>
        <v>#VALUE!</v>
      </c>
      <c r="I237" s="196">
        <f t="shared" si="135"/>
        <v>441</v>
      </c>
      <c r="J237" s="211"/>
      <c r="K237" s="211"/>
      <c r="M237" s="258" t="s">
        <v>187</v>
      </c>
      <c r="N237" s="258">
        <v>100</v>
      </c>
      <c r="O237" s="258"/>
      <c r="P237" s="258"/>
      <c r="Q237" s="258"/>
      <c r="R237" s="258"/>
      <c r="S237" s="258"/>
      <c r="T237" s="258" t="s">
        <v>187</v>
      </c>
      <c r="U237" s="258">
        <f>N237</f>
        <v>100</v>
      </c>
      <c r="V237" s="258"/>
      <c r="W237" s="258"/>
      <c r="X237" s="258"/>
      <c r="Y237" s="258"/>
      <c r="Z237" s="258"/>
      <c r="AA237" s="258" t="s">
        <v>187</v>
      </c>
      <c r="AB237" s="258">
        <f>U237</f>
        <v>100</v>
      </c>
      <c r="AH237" s="258" t="s">
        <v>187</v>
      </c>
      <c r="AI237" s="258">
        <f>AB237</f>
        <v>100</v>
      </c>
      <c r="AO237" s="258" t="s">
        <v>187</v>
      </c>
      <c r="AP237" s="258">
        <f>AI237</f>
        <v>100</v>
      </c>
      <c r="AV237" s="258" t="s">
        <v>187</v>
      </c>
      <c r="AW237" s="258">
        <f>AP237</f>
        <v>100</v>
      </c>
      <c r="BC237" s="258" t="s">
        <v>187</v>
      </c>
      <c r="BD237" s="258">
        <f>AW237</f>
        <v>100</v>
      </c>
      <c r="BJ237" s="258" t="s">
        <v>187</v>
      </c>
      <c r="BK237" s="258">
        <f>BD237</f>
        <v>100</v>
      </c>
      <c r="BQ237" s="258" t="s">
        <v>426</v>
      </c>
      <c r="BR237" s="258">
        <f>BK237</f>
        <v>100</v>
      </c>
      <c r="BX237" s="258" t="s">
        <v>187</v>
      </c>
      <c r="BY237" s="258">
        <f>BR237</f>
        <v>100</v>
      </c>
      <c r="CE237" s="258" t="s">
        <v>187</v>
      </c>
      <c r="CF237" s="258">
        <f>BY237</f>
        <v>100</v>
      </c>
      <c r="CL237" s="258" t="s">
        <v>187</v>
      </c>
      <c r="CM237" s="258">
        <f>CF237</f>
        <v>100</v>
      </c>
      <c r="CS237" s="258" t="s">
        <v>187</v>
      </c>
      <c r="CT237" s="258">
        <f>CM237</f>
        <v>100</v>
      </c>
      <c r="CZ237" s="258" t="s">
        <v>187</v>
      </c>
      <c r="DA237" s="258">
        <f>CT237</f>
        <v>100</v>
      </c>
    </row>
    <row r="238" spans="1:109" ht="15" customHeight="1">
      <c r="A238" s="186">
        <f t="shared" si="133"/>
        <v>2019</v>
      </c>
      <c r="B238" s="187">
        <f t="shared" si="134"/>
        <v>442</v>
      </c>
      <c r="C238" s="242"/>
      <c r="D238" s="188">
        <f t="shared" si="132"/>
        <v>12</v>
      </c>
      <c r="E238" s="258">
        <f>AJ214</f>
        <v>1200</v>
      </c>
      <c r="F238" s="285" t="e">
        <f>AJ221</f>
        <v>#VALUE!</v>
      </c>
      <c r="G238" s="284" t="e">
        <f>AJ222</f>
        <v>#VALUE!</v>
      </c>
      <c r="H238" s="258" t="e">
        <f>AJ223</f>
        <v>#VALUE!</v>
      </c>
      <c r="I238" s="196">
        <f t="shared" si="135"/>
        <v>442</v>
      </c>
      <c r="J238" s="211"/>
      <c r="K238" s="211"/>
    </row>
    <row r="239" spans="1:109" ht="15" customHeight="1">
      <c r="A239" s="186">
        <f t="shared" si="133"/>
        <v>2020</v>
      </c>
      <c r="B239" s="187">
        <f t="shared" si="134"/>
        <v>444</v>
      </c>
      <c r="C239" s="242"/>
      <c r="D239" s="188">
        <f t="shared" si="132"/>
        <v>13</v>
      </c>
      <c r="E239" s="258">
        <f>AQ214</f>
        <v>1300</v>
      </c>
      <c r="F239" s="285" t="e">
        <f>AQ221</f>
        <v>#VALUE!</v>
      </c>
      <c r="G239" s="284" t="e">
        <f>AQ222</f>
        <v>#VALUE!</v>
      </c>
      <c r="H239" s="258" t="e">
        <f>AQ223</f>
        <v>#VALUE!</v>
      </c>
      <c r="I239" s="196">
        <f t="shared" si="135"/>
        <v>444</v>
      </c>
      <c r="J239" s="211"/>
      <c r="K239" s="211"/>
    </row>
    <row r="240" spans="1:109" s="98" customFormat="1" ht="15" customHeight="1">
      <c r="A240" s="186">
        <f t="shared" si="133"/>
        <v>2021</v>
      </c>
      <c r="B240" s="187">
        <f t="shared" si="134"/>
        <v>445</v>
      </c>
      <c r="C240" s="242"/>
      <c r="D240" s="188">
        <f t="shared" si="132"/>
        <v>14</v>
      </c>
      <c r="E240" s="258">
        <f>AX214</f>
        <v>1400</v>
      </c>
      <c r="F240" s="285" t="e">
        <f>AX221</f>
        <v>#VALUE!</v>
      </c>
      <c r="G240" s="284" t="e">
        <f>AX222</f>
        <v>#VALUE!</v>
      </c>
      <c r="H240" s="258" t="e">
        <f>AX223</f>
        <v>#VALUE!</v>
      </c>
      <c r="I240" s="196">
        <f t="shared" si="135"/>
        <v>445</v>
      </c>
      <c r="J240" s="211"/>
      <c r="K240" s="211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4"/>
      <c r="CM240" s="94"/>
      <c r="CN240" s="94"/>
      <c r="CO240" s="94"/>
      <c r="CP240" s="94"/>
      <c r="CQ240" s="94"/>
      <c r="CR240" s="94"/>
      <c r="CS240" s="94"/>
      <c r="CT240" s="94"/>
      <c r="CU240" s="94"/>
      <c r="CV240" s="94"/>
      <c r="CW240" s="94"/>
      <c r="CX240" s="94"/>
      <c r="CY240" s="94"/>
      <c r="CZ240" s="94"/>
      <c r="DA240" s="94"/>
      <c r="DB240" s="94"/>
      <c r="DC240" s="94"/>
      <c r="DD240" s="94"/>
      <c r="DE240" s="94"/>
    </row>
    <row r="241" spans="1:109" s="98" customFormat="1" ht="15" customHeight="1">
      <c r="A241" s="186">
        <f t="shared" si="133"/>
        <v>2022</v>
      </c>
      <c r="B241" s="187">
        <f t="shared" si="134"/>
        <v>446</v>
      </c>
      <c r="C241" s="242"/>
      <c r="D241" s="188">
        <f t="shared" si="132"/>
        <v>15</v>
      </c>
      <c r="E241" s="258">
        <f>BE214</f>
        <v>1500</v>
      </c>
      <c r="F241" s="285" t="e">
        <f>BE221</f>
        <v>#VALUE!</v>
      </c>
      <c r="G241" s="284" t="e">
        <f>BE222</f>
        <v>#VALUE!</v>
      </c>
      <c r="H241" s="258" t="e">
        <f>BE223</f>
        <v>#VALUE!</v>
      </c>
      <c r="I241" s="196">
        <f t="shared" si="135"/>
        <v>446</v>
      </c>
      <c r="J241" s="211"/>
      <c r="K241" s="211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  <c r="CW241" s="94"/>
      <c r="CX241" s="94"/>
      <c r="CY241" s="94"/>
      <c r="CZ241" s="94"/>
      <c r="DA241" s="94"/>
      <c r="DB241" s="94"/>
      <c r="DC241" s="94"/>
      <c r="DD241" s="94"/>
      <c r="DE241" s="94"/>
    </row>
    <row r="242" spans="1:109" s="98" customFormat="1" ht="15" customHeight="1">
      <c r="A242" s="186">
        <f t="shared" si="133"/>
        <v>2023</v>
      </c>
      <c r="B242" s="187">
        <f t="shared" si="134"/>
        <v>447</v>
      </c>
      <c r="C242" s="242"/>
      <c r="D242" s="188">
        <f t="shared" si="132"/>
        <v>16</v>
      </c>
      <c r="E242" s="258">
        <f>BL214</f>
        <v>1600</v>
      </c>
      <c r="F242" s="285" t="e">
        <f>BL221</f>
        <v>#VALUE!</v>
      </c>
      <c r="G242" s="284" t="e">
        <f>BL222</f>
        <v>#VALUE!</v>
      </c>
      <c r="H242" s="258" t="e">
        <f>BL223</f>
        <v>#VALUE!</v>
      </c>
      <c r="I242" s="196">
        <f t="shared" si="135"/>
        <v>447</v>
      </c>
      <c r="J242" s="211"/>
      <c r="K242" s="211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4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4"/>
      <c r="CM242" s="94"/>
      <c r="CN242" s="94"/>
      <c r="CO242" s="94"/>
      <c r="CP242" s="94"/>
      <c r="CQ242" s="94"/>
      <c r="CR242" s="94"/>
      <c r="CS242" s="94"/>
      <c r="CT242" s="94"/>
      <c r="CU242" s="94"/>
      <c r="CV242" s="94"/>
      <c r="CW242" s="94"/>
      <c r="CX242" s="94"/>
      <c r="CY242" s="94"/>
      <c r="CZ242" s="94"/>
      <c r="DA242" s="94"/>
      <c r="DB242" s="94"/>
      <c r="DC242" s="94"/>
      <c r="DD242" s="94"/>
      <c r="DE242" s="94"/>
    </row>
    <row r="243" spans="1:109" s="98" customFormat="1" ht="15" customHeight="1">
      <c r="A243" s="186">
        <f t="shared" si="133"/>
        <v>2024</v>
      </c>
      <c r="B243" s="187">
        <f t="shared" si="134"/>
        <v>448</v>
      </c>
      <c r="C243" s="242"/>
      <c r="D243" s="188">
        <f t="shared" si="132"/>
        <v>17</v>
      </c>
      <c r="E243" s="258">
        <f>BS214</f>
        <v>1700</v>
      </c>
      <c r="F243" s="285" t="e">
        <f>BS221</f>
        <v>#VALUE!</v>
      </c>
      <c r="G243" s="284" t="e">
        <f>BS222</f>
        <v>#VALUE!</v>
      </c>
      <c r="H243" s="98" t="e">
        <f>BS223</f>
        <v>#VALUE!</v>
      </c>
      <c r="I243" s="196">
        <f t="shared" si="135"/>
        <v>448</v>
      </c>
      <c r="J243" s="211"/>
      <c r="K243" s="211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4"/>
      <c r="BZ243" s="94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4"/>
      <c r="CM243" s="94"/>
      <c r="CN243" s="94"/>
      <c r="CO243" s="94"/>
      <c r="CP243" s="94"/>
      <c r="CQ243" s="94"/>
      <c r="CR243" s="94"/>
      <c r="CS243" s="94"/>
      <c r="CT243" s="94"/>
      <c r="CU243" s="94"/>
      <c r="CV243" s="94"/>
      <c r="CW243" s="94"/>
      <c r="CX243" s="94"/>
      <c r="CY243" s="94"/>
      <c r="CZ243" s="94"/>
      <c r="DA243" s="94"/>
      <c r="DB243" s="94"/>
      <c r="DC243" s="94"/>
      <c r="DD243" s="94"/>
      <c r="DE243" s="94"/>
    </row>
    <row r="244" spans="1:109" s="98" customFormat="1" ht="15" customHeight="1">
      <c r="A244" s="186">
        <f t="shared" si="133"/>
        <v>2025</v>
      </c>
      <c r="B244" s="187">
        <f t="shared" si="134"/>
        <v>449</v>
      </c>
      <c r="C244" s="242"/>
      <c r="D244" s="188">
        <f t="shared" si="132"/>
        <v>18</v>
      </c>
      <c r="E244" s="258">
        <f>BZ214</f>
        <v>1800</v>
      </c>
      <c r="F244" s="285" t="e">
        <f>BZ221</f>
        <v>#VALUE!</v>
      </c>
      <c r="G244" s="284" t="e">
        <f>BZ222</f>
        <v>#VALUE!</v>
      </c>
      <c r="H244" s="98" t="e">
        <f>BZ223</f>
        <v>#VALUE!</v>
      </c>
      <c r="I244" s="196">
        <f t="shared" si="135"/>
        <v>449</v>
      </c>
      <c r="J244" s="211"/>
      <c r="K244" s="211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  <c r="CW244" s="94"/>
      <c r="CX244" s="94"/>
      <c r="CY244" s="94"/>
      <c r="CZ244" s="94"/>
      <c r="DA244" s="94"/>
      <c r="DB244" s="94"/>
      <c r="DC244" s="94"/>
      <c r="DD244" s="94"/>
      <c r="DE244" s="94"/>
    </row>
    <row r="245" spans="1:109" s="98" customFormat="1" ht="15" customHeight="1">
      <c r="A245" s="186">
        <f t="shared" si="133"/>
        <v>2026</v>
      </c>
      <c r="B245" s="187">
        <f t="shared" si="134"/>
        <v>450</v>
      </c>
      <c r="C245" s="242"/>
      <c r="D245" s="188">
        <f t="shared" si="132"/>
        <v>19</v>
      </c>
      <c r="E245" s="258">
        <f>CG214</f>
        <v>1900</v>
      </c>
      <c r="F245" s="285" t="e">
        <f>CG221</f>
        <v>#VALUE!</v>
      </c>
      <c r="G245" s="284" t="e">
        <f>CG222</f>
        <v>#VALUE!</v>
      </c>
      <c r="H245" s="98" t="e">
        <f>CG223</f>
        <v>#VALUE!</v>
      </c>
      <c r="I245" s="196">
        <f t="shared" si="135"/>
        <v>450</v>
      </c>
      <c r="J245" s="211"/>
      <c r="K245" s="211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  <c r="DA245" s="94"/>
      <c r="DB245" s="94"/>
      <c r="DC245" s="94"/>
      <c r="DD245" s="94"/>
      <c r="DE245" s="94"/>
    </row>
    <row r="246" spans="1:109" s="98" customFormat="1" ht="15" customHeight="1">
      <c r="A246" s="186">
        <f t="shared" si="133"/>
        <v>2027</v>
      </c>
      <c r="B246" s="187">
        <f t="shared" si="134"/>
        <v>451</v>
      </c>
      <c r="C246" s="242"/>
      <c r="D246" s="188">
        <f t="shared" si="132"/>
        <v>20</v>
      </c>
      <c r="E246" s="258">
        <f>CN214</f>
        <v>2000</v>
      </c>
      <c r="F246" s="285" t="e">
        <f>CN221</f>
        <v>#VALUE!</v>
      </c>
      <c r="G246" s="284" t="e">
        <f>CN222</f>
        <v>#VALUE!</v>
      </c>
      <c r="H246" s="98" t="e">
        <f>CN223</f>
        <v>#VALUE!</v>
      </c>
      <c r="I246" s="196">
        <f t="shared" si="135"/>
        <v>451</v>
      </c>
      <c r="J246" s="211"/>
      <c r="K246" s="211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  <c r="CW246" s="94"/>
      <c r="CX246" s="94"/>
      <c r="CY246" s="94"/>
      <c r="CZ246" s="94"/>
      <c r="DA246" s="94"/>
      <c r="DB246" s="94"/>
      <c r="DC246" s="94"/>
      <c r="DD246" s="94"/>
      <c r="DE246" s="94"/>
    </row>
    <row r="247" spans="1:109" s="98" customFormat="1" ht="15" customHeight="1">
      <c r="A247" s="186">
        <f t="shared" si="133"/>
        <v>2028</v>
      </c>
      <c r="B247" s="187">
        <f t="shared" si="134"/>
        <v>452</v>
      </c>
      <c r="C247" s="242"/>
      <c r="D247" s="188">
        <f t="shared" si="132"/>
        <v>21</v>
      </c>
      <c r="E247" s="258">
        <f>CU214</f>
        <v>2100</v>
      </c>
      <c r="F247" s="285" t="e">
        <f>CU221</f>
        <v>#VALUE!</v>
      </c>
      <c r="G247" s="284" t="e">
        <f>CU222</f>
        <v>#VALUE!</v>
      </c>
      <c r="H247" s="98" t="e">
        <f>CU223</f>
        <v>#VALUE!</v>
      </c>
      <c r="I247" s="196">
        <f t="shared" si="135"/>
        <v>452</v>
      </c>
      <c r="J247" s="211"/>
      <c r="K247" s="211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  <c r="CW247" s="94"/>
      <c r="CX247" s="94"/>
      <c r="CY247" s="94"/>
      <c r="CZ247" s="94"/>
      <c r="DA247" s="94"/>
      <c r="DB247" s="94"/>
      <c r="DC247" s="94"/>
      <c r="DD247" s="94"/>
      <c r="DE247" s="94"/>
    </row>
    <row r="248" spans="1:109" s="98" customFormat="1" ht="15" customHeight="1">
      <c r="A248" s="186">
        <f t="shared" si="133"/>
        <v>2029</v>
      </c>
      <c r="B248" s="187">
        <f t="shared" si="134"/>
        <v>453</v>
      </c>
      <c r="C248" s="242"/>
      <c r="D248" s="188">
        <f t="shared" si="132"/>
        <v>22</v>
      </c>
      <c r="E248" s="258">
        <f>DB214</f>
        <v>2200</v>
      </c>
      <c r="F248" s="285" t="e">
        <f>DB221</f>
        <v>#VALUE!</v>
      </c>
      <c r="G248" s="284" t="e">
        <f>DB222</f>
        <v>#VALUE!</v>
      </c>
      <c r="H248" s="98" t="e">
        <f>DB223</f>
        <v>#VALUE!</v>
      </c>
      <c r="I248" s="196">
        <f t="shared" si="135"/>
        <v>453</v>
      </c>
      <c r="J248" s="211"/>
      <c r="K248" s="211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  <c r="CW248" s="94"/>
      <c r="CX248" s="94"/>
      <c r="CY248" s="94"/>
      <c r="CZ248" s="94"/>
      <c r="DA248" s="94"/>
      <c r="DB248" s="94"/>
      <c r="DC248" s="94"/>
      <c r="DD248" s="94"/>
      <c r="DE248" s="94"/>
    </row>
    <row r="249" spans="1:109" s="98" customFormat="1" ht="15" customHeight="1">
      <c r="A249" s="186">
        <f t="shared" si="133"/>
        <v>2030</v>
      </c>
      <c r="B249" s="187">
        <f t="shared" si="134"/>
        <v>453</v>
      </c>
      <c r="C249" s="242"/>
      <c r="D249" s="188">
        <f t="shared" si="132"/>
        <v>23</v>
      </c>
      <c r="E249" s="188"/>
      <c r="F249" s="243"/>
      <c r="G249" s="283"/>
      <c r="H249" s="214"/>
      <c r="I249" s="196">
        <f t="shared" si="135"/>
        <v>453</v>
      </c>
      <c r="J249" s="211"/>
      <c r="K249" s="211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  <c r="DA249" s="94"/>
      <c r="DB249" s="94"/>
      <c r="DC249" s="94"/>
      <c r="DD249" s="94"/>
      <c r="DE249" s="94"/>
    </row>
    <row r="250" spans="1:109" s="98" customFormat="1" ht="15" customHeight="1">
      <c r="A250" s="186">
        <f t="shared" si="133"/>
        <v>2031</v>
      </c>
      <c r="B250" s="187">
        <f t="shared" si="134"/>
        <v>454</v>
      </c>
      <c r="C250" s="242"/>
      <c r="D250" s="188">
        <f t="shared" si="132"/>
        <v>24</v>
      </c>
      <c r="E250" s="188"/>
      <c r="F250" s="243"/>
      <c r="G250" s="283"/>
      <c r="H250" s="214"/>
      <c r="I250" s="196">
        <f t="shared" si="135"/>
        <v>454</v>
      </c>
      <c r="J250" s="211"/>
      <c r="K250" s="211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  <c r="DA250" s="94"/>
      <c r="DB250" s="94"/>
      <c r="DC250" s="94"/>
      <c r="DD250" s="94"/>
      <c r="DE250" s="94"/>
    </row>
    <row r="251" spans="1:109" s="98" customFormat="1" ht="15" customHeight="1">
      <c r="A251" s="186">
        <f t="shared" si="133"/>
        <v>2032</v>
      </c>
      <c r="B251" s="187">
        <f t="shared" si="134"/>
        <v>455</v>
      </c>
      <c r="C251" s="242"/>
      <c r="D251" s="188">
        <f t="shared" si="132"/>
        <v>25</v>
      </c>
      <c r="E251" s="188"/>
      <c r="F251" s="243"/>
      <c r="G251" s="283"/>
      <c r="H251" s="214"/>
      <c r="I251" s="196">
        <f t="shared" si="135"/>
        <v>455</v>
      </c>
      <c r="J251" s="211"/>
      <c r="K251" s="211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  <c r="DA251" s="94"/>
      <c r="DB251" s="94"/>
      <c r="DC251" s="94"/>
      <c r="DD251" s="94"/>
      <c r="DE251" s="94"/>
    </row>
    <row r="252" spans="1:109" s="98" customFormat="1" ht="15" customHeight="1">
      <c r="A252" s="186">
        <f t="shared" si="133"/>
        <v>2033</v>
      </c>
      <c r="B252" s="187">
        <f t="shared" si="134"/>
        <v>456</v>
      </c>
      <c r="C252" s="242"/>
      <c r="D252" s="188">
        <f t="shared" si="132"/>
        <v>26</v>
      </c>
      <c r="E252" s="188"/>
      <c r="F252" s="243"/>
      <c r="G252" s="283"/>
      <c r="H252" s="214"/>
      <c r="I252" s="196">
        <f t="shared" si="135"/>
        <v>456</v>
      </c>
      <c r="J252" s="211"/>
      <c r="K252" s="211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  <c r="DA252" s="94"/>
      <c r="DB252" s="94"/>
      <c r="DC252" s="94"/>
      <c r="DD252" s="94"/>
      <c r="DE252" s="94"/>
    </row>
    <row r="253" spans="1:109" s="98" customFormat="1" ht="15" customHeight="1">
      <c r="A253" s="186">
        <f t="shared" si="133"/>
        <v>2034</v>
      </c>
      <c r="B253" s="187">
        <f t="shared" si="134"/>
        <v>456</v>
      </c>
      <c r="C253" s="242"/>
      <c r="D253" s="188">
        <f t="shared" si="132"/>
        <v>27</v>
      </c>
      <c r="E253" s="188"/>
      <c r="F253" s="243"/>
      <c r="G253" s="283"/>
      <c r="H253" s="214"/>
      <c r="I253" s="196">
        <f t="shared" si="135"/>
        <v>456</v>
      </c>
      <c r="J253" s="211"/>
      <c r="K253" s="211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  <c r="CW253" s="94"/>
      <c r="CX253" s="94"/>
      <c r="CY253" s="94"/>
      <c r="CZ253" s="94"/>
      <c r="DA253" s="94"/>
      <c r="DB253" s="94"/>
      <c r="DC253" s="94"/>
      <c r="DD253" s="94"/>
      <c r="DE253" s="94"/>
    </row>
    <row r="254" spans="1:109" s="98" customFormat="1" ht="15" customHeight="1">
      <c r="A254" s="186">
        <f t="shared" si="133"/>
        <v>2035</v>
      </c>
      <c r="B254" s="187">
        <f t="shared" si="134"/>
        <v>457</v>
      </c>
      <c r="C254" s="242"/>
      <c r="D254" s="188">
        <f t="shared" si="132"/>
        <v>28</v>
      </c>
      <c r="E254" s="188"/>
      <c r="F254" s="243"/>
      <c r="G254" s="283"/>
      <c r="H254" s="214"/>
      <c r="I254" s="196">
        <f t="shared" si="135"/>
        <v>457</v>
      </c>
      <c r="J254" s="211"/>
      <c r="K254" s="211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4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4"/>
      <c r="CX254" s="94"/>
      <c r="CY254" s="94"/>
      <c r="CZ254" s="94"/>
      <c r="DA254" s="94"/>
      <c r="DB254" s="94"/>
      <c r="DC254" s="94"/>
      <c r="DD254" s="94"/>
      <c r="DE254" s="94"/>
    </row>
    <row r="255" spans="1:109" s="98" customFormat="1" ht="15" customHeight="1">
      <c r="A255" s="216">
        <f t="shared" si="133"/>
        <v>2036</v>
      </c>
      <c r="B255" s="287">
        <f t="shared" si="134"/>
        <v>457</v>
      </c>
      <c r="C255" s="288"/>
      <c r="D255" s="218">
        <f t="shared" si="132"/>
        <v>29</v>
      </c>
      <c r="E255" s="218"/>
      <c r="F255" s="246"/>
      <c r="G255" s="289"/>
      <c r="H255" s="221"/>
      <c r="I255" s="222">
        <f t="shared" si="135"/>
        <v>457</v>
      </c>
      <c r="J255" s="224"/>
      <c r="K255" s="22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  <c r="DA255" s="94"/>
      <c r="DB255" s="94"/>
      <c r="DC255" s="94"/>
      <c r="DD255" s="94"/>
      <c r="DE255" s="94"/>
    </row>
    <row r="256" spans="1:109" ht="15" customHeight="1">
      <c r="A256" s="225"/>
      <c r="B256" s="226"/>
      <c r="C256" s="195"/>
      <c r="D256" s="189"/>
      <c r="E256" s="189"/>
      <c r="F256" s="248"/>
      <c r="G256" s="283"/>
      <c r="H256" s="195"/>
      <c r="I256" s="203"/>
      <c r="J256" s="203"/>
      <c r="O256" s="290"/>
    </row>
    <row r="257" spans="1:65" ht="15" customHeight="1">
      <c r="A257" s="174" t="s">
        <v>427</v>
      </c>
    </row>
    <row r="258" spans="1:65" ht="15" customHeight="1">
      <c r="A258" s="177" t="s">
        <v>102</v>
      </c>
      <c r="B258" s="178" t="s">
        <v>127</v>
      </c>
      <c r="C258" s="179" t="s">
        <v>428</v>
      </c>
      <c r="D258" s="179" t="s">
        <v>129</v>
      </c>
      <c r="E258" s="228"/>
      <c r="F258" s="180"/>
      <c r="G258" s="181"/>
      <c r="H258" s="182" t="s">
        <v>116</v>
      </c>
      <c r="I258" s="183">
        <f>RSQ(I259:I281,B259:B281)</f>
        <v>0.20448646956327182</v>
      </c>
      <c r="J258" s="184" t="s">
        <v>130</v>
      </c>
      <c r="K258" s="185" t="s">
        <v>131</v>
      </c>
      <c r="M258" s="267" t="s">
        <v>428</v>
      </c>
      <c r="N258" s="228"/>
      <c r="O258" s="252" t="s">
        <v>192</v>
      </c>
      <c r="P258" s="253">
        <f>RSQ($B259:$B281,P259:P281)</f>
        <v>5.3247636356222039E-2</v>
      </c>
      <c r="Q258" s="185" t="s">
        <v>131</v>
      </c>
      <c r="S258" s="267" t="s">
        <v>428</v>
      </c>
      <c r="T258" s="228"/>
      <c r="U258" s="252" t="s">
        <v>192</v>
      </c>
      <c r="V258" s="253">
        <f>RSQ($B259:$B281,V259:V281)</f>
        <v>0.20448646956327182</v>
      </c>
      <c r="W258" s="185" t="s">
        <v>131</v>
      </c>
      <c r="Y258" s="267" t="s">
        <v>428</v>
      </c>
      <c r="Z258" s="228"/>
      <c r="AA258" s="252" t="s">
        <v>192</v>
      </c>
      <c r="AB258" s="253">
        <f>RSQ($B259:$B281,AB259:AB281)</f>
        <v>0.20448646956327182</v>
      </c>
      <c r="AC258" s="185" t="s">
        <v>131</v>
      </c>
      <c r="AE258" s="267" t="s">
        <v>428</v>
      </c>
      <c r="AF258" s="228"/>
      <c r="AG258" s="252" t="s">
        <v>192</v>
      </c>
      <c r="AH258" s="253">
        <f>RSQ($B259:$B281,AH259:AH281)</f>
        <v>0.20448646956327182</v>
      </c>
      <c r="AI258" s="185" t="s">
        <v>131</v>
      </c>
      <c r="AK258" s="267" t="s">
        <v>428</v>
      </c>
      <c r="AL258" s="228"/>
      <c r="AM258" s="252" t="s">
        <v>192</v>
      </c>
      <c r="AN258" s="253">
        <f>RSQ($B259:$B281,AN259:AN281)</f>
        <v>0.20448646956327182</v>
      </c>
      <c r="AO258" s="185" t="s">
        <v>131</v>
      </c>
      <c r="AQ258" s="267" t="s">
        <v>428</v>
      </c>
      <c r="AR258" s="228"/>
      <c r="AS258" s="252" t="s">
        <v>192</v>
      </c>
      <c r="AT258" s="253">
        <f>RSQ($B259:$B281,AT259:AT281)</f>
        <v>0.20019889991996323</v>
      </c>
      <c r="AU258" s="185" t="s">
        <v>131</v>
      </c>
      <c r="AW258" s="267" t="s">
        <v>428</v>
      </c>
      <c r="AX258" s="228"/>
      <c r="AY258" s="252" t="s">
        <v>192</v>
      </c>
      <c r="AZ258" s="253">
        <f>RSQ($B259:$B281,AZ259:AZ281)</f>
        <v>0.20019889991996323</v>
      </c>
      <c r="BA258" s="185" t="s">
        <v>131</v>
      </c>
      <c r="BC258" s="267" t="s">
        <v>428</v>
      </c>
      <c r="BD258" s="228"/>
      <c r="BE258" s="252" t="s">
        <v>192</v>
      </c>
      <c r="BF258" s="253">
        <f>RSQ($B259:$B281,BF259:BF281)</f>
        <v>0.20019889991996323</v>
      </c>
      <c r="BG258" s="185" t="s">
        <v>131</v>
      </c>
      <c r="BI258" s="267" t="s">
        <v>428</v>
      </c>
      <c r="BJ258" s="228"/>
      <c r="BK258" s="252" t="s">
        <v>192</v>
      </c>
      <c r="BL258" s="253">
        <f>RSQ($B259:$B281,BL259:BL281)</f>
        <v>0.20019889991996323</v>
      </c>
      <c r="BM258" s="185" t="s">
        <v>131</v>
      </c>
    </row>
    <row r="259" spans="1:65" ht="15" customHeight="1">
      <c r="A259" s="186">
        <f t="shared" ref="A259:B264" si="136">A210</f>
        <v>2008</v>
      </c>
      <c r="B259" s="187">
        <f t="shared" si="136"/>
        <v>444</v>
      </c>
      <c r="C259" s="291">
        <f t="shared" ref="C259:C264" si="137">LN(F$262/B259-1)</f>
        <v>2.6668247082161489E-2</v>
      </c>
      <c r="D259" s="188">
        <f>D210</f>
        <v>1</v>
      </c>
      <c r="E259" s="230" t="s">
        <v>429</v>
      </c>
      <c r="F259" s="189"/>
      <c r="H259" s="292"/>
      <c r="I259" s="193">
        <f t="shared" ref="I259:I264" si="138">ROUND($F$262/(1+EXP($F$267+$F$266*D259)),$G$1)</f>
        <v>398</v>
      </c>
      <c r="J259" s="194">
        <f t="shared" ref="J259:J264" si="139">ABS(B259-I259)/B259*100</f>
        <v>10.36036036036036</v>
      </c>
      <c r="K259" s="193">
        <f t="shared" ref="K259:K264" si="140">(B259-I259)^2/1000</f>
        <v>2.1160000000000001</v>
      </c>
      <c r="M259" s="293">
        <f t="shared" ref="M259:M264" si="141">LN(O$262/$B259-1)</f>
        <v>-3.3232358401924413</v>
      </c>
      <c r="N259" s="230" t="s">
        <v>429</v>
      </c>
      <c r="O259" s="189"/>
      <c r="P259" s="270">
        <f t="shared" ref="P259:P264" si="142">ROUND(O$262/(1+EXP(O$267+O$266*$D259)),$G$1)</f>
        <v>387</v>
      </c>
      <c r="Q259" s="193">
        <f t="shared" ref="Q259:Q264" si="143">($B259-P259)^2/1000</f>
        <v>3.2490000000000001</v>
      </c>
      <c r="S259" s="293">
        <f t="shared" ref="S259:S264" si="144">LN(U$262/$B259-1)</f>
        <v>0.2249437318183577</v>
      </c>
      <c r="T259" s="230" t="s">
        <v>429</v>
      </c>
      <c r="U259" s="189"/>
      <c r="V259" s="270">
        <f t="shared" ref="V259:V264" si="145">ROUND(U$262/(1+EXP(U$267+U$266*$D259)),$G$1)</f>
        <v>398</v>
      </c>
      <c r="W259" s="193">
        <f t="shared" ref="W259:W264" si="146">($B259-V259)^2/1000</f>
        <v>2.1160000000000001</v>
      </c>
      <c r="Y259" s="293">
        <f t="shared" ref="Y259:Y264" si="147">LN(AA$262/$B259-1)</f>
        <v>0.39033622651186428</v>
      </c>
      <c r="Z259" s="230" t="s">
        <v>429</v>
      </c>
      <c r="AA259" s="189"/>
      <c r="AB259" s="270">
        <f t="shared" ref="AB259:AB264" si="148">ROUND(AA$262/(1+EXP(AA$267+AA$266*$D259)),$G$1)</f>
        <v>398</v>
      </c>
      <c r="AC259" s="193">
        <f t="shared" ref="AC259:AC264" si="149">($B259-AB259)^2/1000</f>
        <v>2.1160000000000001</v>
      </c>
      <c r="AE259" s="293">
        <f t="shared" ref="AE259:AE264" si="150">LN(AG$262/$B259-1)</f>
        <v>0.53221681374730823</v>
      </c>
      <c r="AF259" s="230" t="s">
        <v>429</v>
      </c>
      <c r="AG259" s="189"/>
      <c r="AH259" s="270">
        <f t="shared" ref="AH259:AH264" si="151">ROUND(AG$262/(1+EXP(AG$267+AG$266*$D259)),$G$1)</f>
        <v>398</v>
      </c>
      <c r="AI259" s="193">
        <f t="shared" ref="AI259:AI264" si="152">($B259-AH259)^2/1000</f>
        <v>2.1160000000000001</v>
      </c>
      <c r="AK259" s="293">
        <f t="shared" ref="AK259:AK264" si="153">LN(AM$262/$B259-1)</f>
        <v>0.65644581370951727</v>
      </c>
      <c r="AL259" s="230" t="s">
        <v>429</v>
      </c>
      <c r="AM259" s="189"/>
      <c r="AN259" s="270">
        <f t="shared" ref="AN259:AN264" si="154">ROUND(AM$262/(1+EXP(AM$267+AM$266*$D259)),$G$1)</f>
        <v>398</v>
      </c>
      <c r="AO259" s="193">
        <f t="shared" ref="AO259:AO264" si="155">($B259-AN259)^2/1000</f>
        <v>2.1160000000000001</v>
      </c>
      <c r="AQ259" s="293">
        <f t="shared" ref="AQ259:AQ264" si="156">LN(AS$262/$B259-1)</f>
        <v>0.76693335061917667</v>
      </c>
      <c r="AR259" s="230" t="s">
        <v>429</v>
      </c>
      <c r="AS259" s="189"/>
      <c r="AT259" s="270">
        <f t="shared" ref="AT259:AT264" si="157">ROUND(AS$262/(1+EXP(AS$267+AS$266*$D259)),$G$1)</f>
        <v>398</v>
      </c>
      <c r="AU259" s="193">
        <f t="shared" ref="AU259:AU264" si="158">($B259-AT259)^2/1000</f>
        <v>2.1160000000000001</v>
      </c>
      <c r="AW259" s="293">
        <f t="shared" ref="AW259:AW264" si="159">LN(AY$262/$B259-1)</f>
        <v>0.86641890183398207</v>
      </c>
      <c r="AX259" s="230" t="s">
        <v>429</v>
      </c>
      <c r="AY259" s="189"/>
      <c r="AZ259" s="270">
        <f t="shared" ref="AZ259:AZ264" si="160">ROUND(AY$262/(1+EXP(AY$267+AY$266*$D259)),$G$1)</f>
        <v>398</v>
      </c>
      <c r="BA259" s="193">
        <f t="shared" ref="BA259:BA264" si="161">($B259-AZ259)^2/1000</f>
        <v>2.1160000000000001</v>
      </c>
      <c r="BC259" s="293">
        <f t="shared" ref="BC259:BC264" si="162">LN(BE$262/$B259-1)</f>
        <v>0.95689648680009809</v>
      </c>
      <c r="BD259" s="230" t="s">
        <v>429</v>
      </c>
      <c r="BE259" s="189"/>
      <c r="BF259" s="270">
        <f t="shared" ref="BF259:BF264" si="163">ROUND(BE$262/(1+EXP(BE$267+BE$266*$D259)),$G$1)</f>
        <v>398</v>
      </c>
      <c r="BG259" s="193">
        <f t="shared" ref="BG259:BG264" si="164">($B259-BF259)^2/1000</f>
        <v>2.1160000000000001</v>
      </c>
      <c r="BI259" s="293">
        <f t="shared" ref="BI259:BI264" si="165">LN(BK$262/$B259-1)</f>
        <v>1.0398627845959192</v>
      </c>
      <c r="BJ259" s="230" t="s">
        <v>429</v>
      </c>
      <c r="BK259" s="189"/>
      <c r="BL259" s="270">
        <f t="shared" ref="BL259:BL264" si="166">ROUND(BK$262/(1+EXP(BK$267+BK$266*$D259)),$G$1)</f>
        <v>398</v>
      </c>
      <c r="BM259" s="193">
        <f t="shared" ref="BM259:BM264" si="167">($B259-BL259)^2/1000</f>
        <v>2.1160000000000001</v>
      </c>
    </row>
    <row r="260" spans="1:65" ht="15" customHeight="1">
      <c r="A260" s="186">
        <f t="shared" si="136"/>
        <v>2009</v>
      </c>
      <c r="B260" s="187">
        <f t="shared" si="136"/>
        <v>354</v>
      </c>
      <c r="C260" s="291">
        <f t="shared" si="137"/>
        <v>0.43332206261113054</v>
      </c>
      <c r="D260" s="188">
        <f t="shared" ref="D260:D304" si="168">D211</f>
        <v>2</v>
      </c>
      <c r="E260" s="230" t="s">
        <v>430</v>
      </c>
      <c r="F260" s="189"/>
      <c r="H260" s="292"/>
      <c r="I260" s="196">
        <f t="shared" si="138"/>
        <v>407</v>
      </c>
      <c r="J260" s="197">
        <f t="shared" si="139"/>
        <v>14.971751412429379</v>
      </c>
      <c r="K260" s="196">
        <f t="shared" si="140"/>
        <v>2.8090000000000002</v>
      </c>
      <c r="M260" s="293">
        <f t="shared" si="141"/>
        <v>-1.2058578190217073</v>
      </c>
      <c r="N260" s="230" t="s">
        <v>430</v>
      </c>
      <c r="O260" s="189"/>
      <c r="P260" s="211">
        <f t="shared" si="142"/>
        <v>415</v>
      </c>
      <c r="Q260" s="196">
        <f t="shared" si="143"/>
        <v>3.7210000000000001</v>
      </c>
      <c r="S260" s="293">
        <f t="shared" si="144"/>
        <v>0.6015025906488275</v>
      </c>
      <c r="T260" s="230" t="s">
        <v>430</v>
      </c>
      <c r="U260" s="189"/>
      <c r="V260" s="211">
        <f t="shared" si="145"/>
        <v>407</v>
      </c>
      <c r="W260" s="196">
        <f t="shared" si="146"/>
        <v>2.8090000000000002</v>
      </c>
      <c r="Y260" s="293">
        <f t="shared" si="147"/>
        <v>0.74542868706998644</v>
      </c>
      <c r="Z260" s="230" t="s">
        <v>430</v>
      </c>
      <c r="AA260" s="189"/>
      <c r="AB260" s="211">
        <f t="shared" si="148"/>
        <v>407</v>
      </c>
      <c r="AC260" s="196">
        <f t="shared" si="149"/>
        <v>2.8090000000000002</v>
      </c>
      <c r="AE260" s="293">
        <f t="shared" si="150"/>
        <v>0.87122244647244873</v>
      </c>
      <c r="AF260" s="230" t="s">
        <v>430</v>
      </c>
      <c r="AG260" s="189"/>
      <c r="AH260" s="211">
        <f t="shared" si="151"/>
        <v>407</v>
      </c>
      <c r="AI260" s="196">
        <f t="shared" si="152"/>
        <v>2.8090000000000002</v>
      </c>
      <c r="AK260" s="293">
        <f t="shared" si="153"/>
        <v>0.9829456559181039</v>
      </c>
      <c r="AL260" s="230" t="s">
        <v>430</v>
      </c>
      <c r="AM260" s="189"/>
      <c r="AN260" s="211">
        <f t="shared" si="154"/>
        <v>407</v>
      </c>
      <c r="AO260" s="196">
        <f t="shared" si="155"/>
        <v>2.8090000000000002</v>
      </c>
      <c r="AQ260" s="293">
        <f t="shared" si="156"/>
        <v>1.0834317314910937</v>
      </c>
      <c r="AR260" s="230" t="s">
        <v>430</v>
      </c>
      <c r="AS260" s="189"/>
      <c r="AT260" s="211">
        <f t="shared" si="157"/>
        <v>407</v>
      </c>
      <c r="AU260" s="196">
        <f t="shared" si="158"/>
        <v>2.8090000000000002</v>
      </c>
      <c r="AW260" s="293">
        <f t="shared" si="159"/>
        <v>1.1747359841409104</v>
      </c>
      <c r="AX260" s="230" t="s">
        <v>430</v>
      </c>
      <c r="AY260" s="189"/>
      <c r="AZ260" s="211">
        <f t="shared" si="160"/>
        <v>407</v>
      </c>
      <c r="BA260" s="196">
        <f t="shared" si="161"/>
        <v>2.8090000000000002</v>
      </c>
      <c r="BC260" s="293">
        <f t="shared" si="162"/>
        <v>1.2583967862136241</v>
      </c>
      <c r="BD260" s="230" t="s">
        <v>430</v>
      </c>
      <c r="BE260" s="189"/>
      <c r="BF260" s="211">
        <f t="shared" si="163"/>
        <v>407</v>
      </c>
      <c r="BG260" s="196">
        <f t="shared" si="164"/>
        <v>2.8090000000000002</v>
      </c>
      <c r="BI260" s="293">
        <f t="shared" si="165"/>
        <v>1.3355955970708986</v>
      </c>
      <c r="BJ260" s="230" t="s">
        <v>430</v>
      </c>
      <c r="BK260" s="189"/>
      <c r="BL260" s="211">
        <f t="shared" si="166"/>
        <v>407</v>
      </c>
      <c r="BM260" s="196">
        <f t="shared" si="167"/>
        <v>2.8090000000000002</v>
      </c>
    </row>
    <row r="261" spans="1:65" ht="15" customHeight="1">
      <c r="A261" s="186">
        <f t="shared" si="136"/>
        <v>2010</v>
      </c>
      <c r="B261" s="187">
        <f t="shared" si="136"/>
        <v>424</v>
      </c>
      <c r="C261" s="291">
        <f t="shared" si="137"/>
        <v>0.11568439899946231</v>
      </c>
      <c r="D261" s="188">
        <f t="shared" si="168"/>
        <v>3</v>
      </c>
      <c r="E261" s="273"/>
      <c r="G261" s="195"/>
      <c r="H261" s="192"/>
      <c r="I261" s="196">
        <f t="shared" si="138"/>
        <v>416</v>
      </c>
      <c r="J261" s="197">
        <f t="shared" si="139"/>
        <v>1.8867924528301887</v>
      </c>
      <c r="K261" s="196">
        <f t="shared" si="140"/>
        <v>6.4000000000000001E-2</v>
      </c>
      <c r="M261" s="293">
        <f t="shared" si="141"/>
        <v>-2.4662145167758465</v>
      </c>
      <c r="N261" s="273"/>
      <c r="P261" s="211">
        <f t="shared" si="142"/>
        <v>433</v>
      </c>
      <c r="Q261" s="196">
        <f t="shared" si="143"/>
        <v>8.1000000000000003E-2</v>
      </c>
      <c r="S261" s="293">
        <f t="shared" si="144"/>
        <v>0.30637420546393357</v>
      </c>
      <c r="T261" s="273"/>
      <c r="V261" s="211">
        <f t="shared" si="145"/>
        <v>416</v>
      </c>
      <c r="W261" s="196">
        <f t="shared" si="146"/>
        <v>6.4000000000000001E-2</v>
      </c>
      <c r="Y261" s="293">
        <f t="shared" si="147"/>
        <v>0.46645962081100645</v>
      </c>
      <c r="Z261" s="273"/>
      <c r="AB261" s="211">
        <f t="shared" si="148"/>
        <v>416</v>
      </c>
      <c r="AC261" s="196">
        <f t="shared" si="149"/>
        <v>6.4000000000000001E-2</v>
      </c>
      <c r="AE261" s="293">
        <f t="shared" si="150"/>
        <v>0.60441906495126085</v>
      </c>
      <c r="AF261" s="273"/>
      <c r="AH261" s="211">
        <f t="shared" si="151"/>
        <v>416</v>
      </c>
      <c r="AI261" s="196">
        <f t="shared" si="152"/>
        <v>6.4000000000000001E-2</v>
      </c>
      <c r="AK261" s="293">
        <f t="shared" si="153"/>
        <v>0.72563263570443359</v>
      </c>
      <c r="AL261" s="273"/>
      <c r="AN261" s="211">
        <f t="shared" si="154"/>
        <v>416</v>
      </c>
      <c r="AO261" s="196">
        <f t="shared" si="155"/>
        <v>6.4000000000000001E-2</v>
      </c>
      <c r="AQ261" s="293">
        <f t="shared" si="156"/>
        <v>0.83372913118113468</v>
      </c>
      <c r="AR261" s="273"/>
      <c r="AT261" s="211">
        <f t="shared" si="157"/>
        <v>416</v>
      </c>
      <c r="AU261" s="196">
        <f t="shared" si="158"/>
        <v>6.4000000000000001E-2</v>
      </c>
      <c r="AW261" s="293">
        <f t="shared" si="159"/>
        <v>0.93127228548977192</v>
      </c>
      <c r="AX261" s="273"/>
      <c r="AZ261" s="211">
        <f t="shared" si="160"/>
        <v>416</v>
      </c>
      <c r="BA261" s="196">
        <f t="shared" si="161"/>
        <v>6.4000000000000001E-2</v>
      </c>
      <c r="BC261" s="293">
        <f t="shared" si="162"/>
        <v>1.0201406732266145</v>
      </c>
      <c r="BD261" s="273"/>
      <c r="BF261" s="211">
        <f t="shared" si="163"/>
        <v>416</v>
      </c>
      <c r="BG261" s="196">
        <f t="shared" si="164"/>
        <v>6.4000000000000001E-2</v>
      </c>
      <c r="BI261" s="293">
        <f t="shared" si="165"/>
        <v>1.1017520086727772</v>
      </c>
      <c r="BJ261" s="273"/>
      <c r="BL261" s="211">
        <f t="shared" si="166"/>
        <v>416</v>
      </c>
      <c r="BM261" s="196">
        <f t="shared" si="167"/>
        <v>6.4000000000000001E-2</v>
      </c>
    </row>
    <row r="262" spans="1:65" ht="15" customHeight="1">
      <c r="A262" s="186">
        <f t="shared" si="136"/>
        <v>2011</v>
      </c>
      <c r="B262" s="187">
        <f t="shared" si="136"/>
        <v>407</v>
      </c>
      <c r="C262" s="291">
        <f t="shared" si="137"/>
        <v>0.19169598860009501</v>
      </c>
      <c r="D262" s="188">
        <f t="shared" si="168"/>
        <v>4</v>
      </c>
      <c r="E262" s="273" t="s">
        <v>266</v>
      </c>
      <c r="F262" s="294">
        <f>ROUND($N$286,-2)</f>
        <v>900</v>
      </c>
      <c r="G262" s="195"/>
      <c r="I262" s="196">
        <f t="shared" si="138"/>
        <v>425</v>
      </c>
      <c r="J262" s="197">
        <f t="shared" si="139"/>
        <v>4.4226044226044223</v>
      </c>
      <c r="K262" s="196">
        <f t="shared" si="140"/>
        <v>0.32400000000000001</v>
      </c>
      <c r="M262" s="293">
        <f t="shared" si="141"/>
        <v>-2.0385212718904731</v>
      </c>
      <c r="N262" s="273" t="s">
        <v>266</v>
      </c>
      <c r="O262" s="294">
        <f>ROUNDDOWN(O263,0)+1</f>
        <v>460</v>
      </c>
      <c r="P262" s="211">
        <f t="shared" si="142"/>
        <v>444</v>
      </c>
      <c r="Q262" s="196">
        <f t="shared" si="143"/>
        <v>1.369</v>
      </c>
      <c r="S262" s="293">
        <f t="shared" si="144"/>
        <v>0.37638121355513038</v>
      </c>
      <c r="T262" s="273" t="s">
        <v>266</v>
      </c>
      <c r="U262" s="294">
        <f>ROUNDDOWN(U263,-T284)+10^T284</f>
        <v>1000</v>
      </c>
      <c r="V262" s="211">
        <f t="shared" si="145"/>
        <v>425</v>
      </c>
      <c r="W262" s="196">
        <f t="shared" si="146"/>
        <v>0.32400000000000001</v>
      </c>
      <c r="Y262" s="293">
        <f t="shared" si="147"/>
        <v>0.53221681374730823</v>
      </c>
      <c r="Z262" s="273" t="s">
        <v>266</v>
      </c>
      <c r="AA262" s="294">
        <f>U262+Z285</f>
        <v>1100</v>
      </c>
      <c r="AB262" s="211">
        <f t="shared" si="148"/>
        <v>425</v>
      </c>
      <c r="AC262" s="196">
        <f t="shared" si="149"/>
        <v>0.32400000000000001</v>
      </c>
      <c r="AE262" s="293">
        <f t="shared" si="150"/>
        <v>0.66701003619225296</v>
      </c>
      <c r="AF262" s="273" t="s">
        <v>266</v>
      </c>
      <c r="AG262" s="294">
        <f>AA262+AF285</f>
        <v>1200</v>
      </c>
      <c r="AH262" s="211">
        <f t="shared" si="151"/>
        <v>425</v>
      </c>
      <c r="AI262" s="196">
        <f t="shared" si="152"/>
        <v>0.32400000000000001</v>
      </c>
      <c r="AK262" s="293">
        <f t="shared" si="153"/>
        <v>0.78577339543390401</v>
      </c>
      <c r="AL262" s="273" t="s">
        <v>266</v>
      </c>
      <c r="AM262" s="294">
        <f>AG262+AL285</f>
        <v>1300</v>
      </c>
      <c r="AN262" s="211">
        <f t="shared" si="154"/>
        <v>425</v>
      </c>
      <c r="AO262" s="196">
        <f t="shared" si="155"/>
        <v>0.32400000000000001</v>
      </c>
      <c r="AQ262" s="293">
        <f t="shared" si="156"/>
        <v>0.89191747860257764</v>
      </c>
      <c r="AR262" s="273" t="s">
        <v>266</v>
      </c>
      <c r="AS262" s="294">
        <f>AM262+AR285</f>
        <v>1400</v>
      </c>
      <c r="AT262" s="211">
        <f t="shared" si="157"/>
        <v>425</v>
      </c>
      <c r="AU262" s="196">
        <f t="shared" si="158"/>
        <v>0.32400000000000001</v>
      </c>
      <c r="AW262" s="293">
        <f t="shared" si="159"/>
        <v>0.98786830273394355</v>
      </c>
      <c r="AX262" s="273" t="s">
        <v>266</v>
      </c>
      <c r="AY262" s="294">
        <f>AS262+AX285</f>
        <v>1500</v>
      </c>
      <c r="AZ262" s="211">
        <f t="shared" si="160"/>
        <v>425</v>
      </c>
      <c r="BA262" s="196">
        <f t="shared" si="161"/>
        <v>0.32400000000000001</v>
      </c>
      <c r="BC262" s="293">
        <f t="shared" si="162"/>
        <v>1.0754132366553211</v>
      </c>
      <c r="BD262" s="273" t="s">
        <v>266</v>
      </c>
      <c r="BE262" s="294">
        <f>AY262+BD285</f>
        <v>1600</v>
      </c>
      <c r="BF262" s="211">
        <f t="shared" si="163"/>
        <v>425</v>
      </c>
      <c r="BG262" s="196">
        <f t="shared" si="164"/>
        <v>0.32400000000000001</v>
      </c>
      <c r="BI262" s="293">
        <f t="shared" si="165"/>
        <v>1.1559071933292626</v>
      </c>
      <c r="BJ262" s="273" t="s">
        <v>266</v>
      </c>
      <c r="BK262" s="294">
        <f>BE262+BJ285</f>
        <v>1700</v>
      </c>
      <c r="BL262" s="211">
        <f t="shared" si="166"/>
        <v>425</v>
      </c>
      <c r="BM262" s="196">
        <f t="shared" si="167"/>
        <v>0.32400000000000001</v>
      </c>
    </row>
    <row r="263" spans="1:65" ht="15" customHeight="1">
      <c r="A263" s="186">
        <f t="shared" si="136"/>
        <v>2012</v>
      </c>
      <c r="B263" s="187">
        <f t="shared" si="136"/>
        <v>439</v>
      </c>
      <c r="C263" s="291">
        <f t="shared" si="137"/>
        <v>4.8898629921477331E-2</v>
      </c>
      <c r="D263" s="188">
        <f t="shared" si="168"/>
        <v>5</v>
      </c>
      <c r="E263" s="295" t="s">
        <v>431</v>
      </c>
      <c r="F263" s="258">
        <f>MAX(B259:B281)</f>
        <v>459</v>
      </c>
      <c r="G263" s="195"/>
      <c r="H263" s="192"/>
      <c r="I263" s="196">
        <f t="shared" si="138"/>
        <v>434</v>
      </c>
      <c r="J263" s="197">
        <f t="shared" si="139"/>
        <v>1.1389521640091116</v>
      </c>
      <c r="K263" s="196">
        <f t="shared" si="140"/>
        <v>2.5000000000000001E-2</v>
      </c>
      <c r="M263" s="293">
        <f t="shared" si="141"/>
        <v>-3.0399769753517472</v>
      </c>
      <c r="N263" s="295" t="s">
        <v>431</v>
      </c>
      <c r="O263" s="258">
        <f>MAX($B259:$B281)</f>
        <v>459</v>
      </c>
      <c r="P263" s="211">
        <f t="shared" si="142"/>
        <v>450</v>
      </c>
      <c r="Q263" s="196">
        <f t="shared" si="143"/>
        <v>0.121</v>
      </c>
      <c r="S263" s="293">
        <f t="shared" si="144"/>
        <v>0.24522149244752492</v>
      </c>
      <c r="T263" s="295" t="s">
        <v>431</v>
      </c>
      <c r="U263" s="258">
        <f>MAX($B259:$B281)</f>
        <v>459</v>
      </c>
      <c r="V263" s="211">
        <f t="shared" si="145"/>
        <v>434</v>
      </c>
      <c r="W263" s="196">
        <f t="shared" si="146"/>
        <v>2.5000000000000001E-2</v>
      </c>
      <c r="Y263" s="293">
        <f t="shared" si="147"/>
        <v>0.40925442677651502</v>
      </c>
      <c r="Z263" s="295" t="s">
        <v>431</v>
      </c>
      <c r="AA263" s="258">
        <f>MAX($B259:$B281)</f>
        <v>459</v>
      </c>
      <c r="AB263" s="211">
        <f t="shared" si="148"/>
        <v>434</v>
      </c>
      <c r="AC263" s="196">
        <f t="shared" si="149"/>
        <v>2.5000000000000001E-2</v>
      </c>
      <c r="AE263" s="293">
        <f t="shared" si="150"/>
        <v>0.55013394478651445</v>
      </c>
      <c r="AF263" s="295" t="s">
        <v>431</v>
      </c>
      <c r="AG263" s="258">
        <f>MAX($B259:$B281)</f>
        <v>459</v>
      </c>
      <c r="AH263" s="211">
        <f t="shared" si="151"/>
        <v>434</v>
      </c>
      <c r="AI263" s="196">
        <f t="shared" si="152"/>
        <v>2.5000000000000001E-2</v>
      </c>
      <c r="AK263" s="293">
        <f t="shared" si="153"/>
        <v>0.67359509135255957</v>
      </c>
      <c r="AL263" s="295" t="s">
        <v>431</v>
      </c>
      <c r="AM263" s="258">
        <f>MAX($B259:$B281)</f>
        <v>459</v>
      </c>
      <c r="AN263" s="211">
        <f t="shared" si="154"/>
        <v>434</v>
      </c>
      <c r="AO263" s="196">
        <f t="shared" si="155"/>
        <v>2.5000000000000001E-2</v>
      </c>
      <c r="AQ263" s="293">
        <f t="shared" si="156"/>
        <v>0.78347499589512115</v>
      </c>
      <c r="AR263" s="295" t="s">
        <v>431</v>
      </c>
      <c r="AS263" s="258">
        <f>MAX($B259:$B281)</f>
        <v>459</v>
      </c>
      <c r="AT263" s="211">
        <f t="shared" si="157"/>
        <v>434</v>
      </c>
      <c r="AU263" s="196">
        <f t="shared" si="158"/>
        <v>2.5000000000000001E-2</v>
      </c>
      <c r="AW263" s="293">
        <f t="shared" si="159"/>
        <v>0.88246772553881181</v>
      </c>
      <c r="AX263" s="295" t="s">
        <v>431</v>
      </c>
      <c r="AY263" s="258">
        <f>MAX($B259:$B281)</f>
        <v>459</v>
      </c>
      <c r="AZ263" s="211">
        <f t="shared" si="160"/>
        <v>434</v>
      </c>
      <c r="BA263" s="196">
        <f t="shared" si="161"/>
        <v>2.5000000000000001E-2</v>
      </c>
      <c r="BC263" s="293">
        <f t="shared" si="162"/>
        <v>0.97253756862272012</v>
      </c>
      <c r="BD263" s="295" t="s">
        <v>431</v>
      </c>
      <c r="BE263" s="258">
        <f>MAX($B259:$B281)</f>
        <v>459</v>
      </c>
      <c r="BF263" s="211">
        <f t="shared" si="163"/>
        <v>434</v>
      </c>
      <c r="BG263" s="196">
        <f t="shared" si="164"/>
        <v>2.5000000000000001E-2</v>
      </c>
      <c r="BI263" s="293">
        <f t="shared" si="165"/>
        <v>1.0551609228897483</v>
      </c>
      <c r="BJ263" s="295" t="s">
        <v>431</v>
      </c>
      <c r="BK263" s="258">
        <f>MAX($B259:$B281)</f>
        <v>459</v>
      </c>
      <c r="BL263" s="211">
        <f t="shared" si="166"/>
        <v>434</v>
      </c>
      <c r="BM263" s="196">
        <f t="shared" si="167"/>
        <v>2.5000000000000001E-2</v>
      </c>
    </row>
    <row r="264" spans="1:65" ht="15" customHeight="1">
      <c r="A264" s="186">
        <f t="shared" si="136"/>
        <v>2013</v>
      </c>
      <c r="B264" s="187">
        <f t="shared" si="136"/>
        <v>459</v>
      </c>
      <c r="C264" s="291">
        <f t="shared" si="137"/>
        <v>-4.0005334613699248E-2</v>
      </c>
      <c r="D264" s="188">
        <f t="shared" si="168"/>
        <v>6</v>
      </c>
      <c r="E264" s="295" t="s">
        <v>432</v>
      </c>
      <c r="F264" s="258">
        <f>AVERAGE(B263:B269)</f>
        <v>449</v>
      </c>
      <c r="G264" s="195"/>
      <c r="H264" s="192"/>
      <c r="I264" s="196">
        <f t="shared" si="138"/>
        <v>444</v>
      </c>
      <c r="J264" s="197">
        <f t="shared" si="139"/>
        <v>3.2679738562091507</v>
      </c>
      <c r="K264" s="196">
        <f t="shared" si="140"/>
        <v>0.22500000000000001</v>
      </c>
      <c r="M264" s="293">
        <f t="shared" si="141"/>
        <v>-6.1290502100605826</v>
      </c>
      <c r="N264" s="295" t="s">
        <v>432</v>
      </c>
      <c r="O264" s="258">
        <f>AVERAGE($B263:$B269)</f>
        <v>449</v>
      </c>
      <c r="P264" s="211">
        <f t="shared" si="142"/>
        <v>454</v>
      </c>
      <c r="Q264" s="196">
        <f t="shared" si="143"/>
        <v>2.5000000000000001E-2</v>
      </c>
      <c r="S264" s="293">
        <f t="shared" si="144"/>
        <v>0.16436906878593632</v>
      </c>
      <c r="T264" s="295" t="s">
        <v>432</v>
      </c>
      <c r="U264" s="258">
        <f>AVERAGE($B263:$B269)</f>
        <v>449</v>
      </c>
      <c r="V264" s="211">
        <f t="shared" si="145"/>
        <v>444</v>
      </c>
      <c r="W264" s="196">
        <f t="shared" si="146"/>
        <v>0.22500000000000001</v>
      </c>
      <c r="Y264" s="293">
        <f t="shared" si="147"/>
        <v>0.33397924686012503</v>
      </c>
      <c r="Z264" s="295" t="s">
        <v>432</v>
      </c>
      <c r="AA264" s="258">
        <f>AVERAGE($B263:$B269)</f>
        <v>449</v>
      </c>
      <c r="AB264" s="211">
        <f t="shared" si="148"/>
        <v>444</v>
      </c>
      <c r="AC264" s="196">
        <f t="shared" si="149"/>
        <v>0.22500000000000001</v>
      </c>
      <c r="AE264" s="293">
        <f t="shared" si="150"/>
        <v>0.47895041523554177</v>
      </c>
      <c r="AF264" s="295" t="s">
        <v>432</v>
      </c>
      <c r="AG264" s="258">
        <f>AVERAGE($B263:$B269)</f>
        <v>449</v>
      </c>
      <c r="AH264" s="211">
        <f t="shared" si="151"/>
        <v>444</v>
      </c>
      <c r="AI264" s="196">
        <f t="shared" si="152"/>
        <v>0.22500000000000001</v>
      </c>
      <c r="AK264" s="293">
        <f t="shared" si="153"/>
        <v>0.60554144991240277</v>
      </c>
      <c r="AL264" s="295" t="s">
        <v>432</v>
      </c>
      <c r="AM264" s="258">
        <f>AVERAGE($B263:$B269)</f>
        <v>449</v>
      </c>
      <c r="AN264" s="211">
        <f t="shared" si="154"/>
        <v>444</v>
      </c>
      <c r="AO264" s="196">
        <f t="shared" si="155"/>
        <v>0.22500000000000001</v>
      </c>
      <c r="AQ264" s="293">
        <f t="shared" si="156"/>
        <v>0.71789292952483452</v>
      </c>
      <c r="AR264" s="295" t="s">
        <v>432</v>
      </c>
      <c r="AS264" s="258">
        <f>AVERAGE($B263:$B269)</f>
        <v>449</v>
      </c>
      <c r="AT264" s="211">
        <f t="shared" si="157"/>
        <v>443</v>
      </c>
      <c r="AU264" s="196">
        <f t="shared" si="158"/>
        <v>0.25600000000000001</v>
      </c>
      <c r="AW264" s="293">
        <f t="shared" si="159"/>
        <v>0.81888685855442367</v>
      </c>
      <c r="AX264" s="295" t="s">
        <v>432</v>
      </c>
      <c r="AY264" s="258">
        <f>AVERAGE($B263:$B269)</f>
        <v>449</v>
      </c>
      <c r="AZ264" s="211">
        <f t="shared" si="160"/>
        <v>443</v>
      </c>
      <c r="BA264" s="196">
        <f t="shared" si="161"/>
        <v>0.25600000000000001</v>
      </c>
      <c r="BC264" s="293">
        <f t="shared" si="162"/>
        <v>0.9106101398015306</v>
      </c>
      <c r="BD264" s="295" t="s">
        <v>432</v>
      </c>
      <c r="BE264" s="258">
        <f>AVERAGE($B263:$B269)</f>
        <v>449</v>
      </c>
      <c r="BF264" s="211">
        <f t="shared" si="163"/>
        <v>443</v>
      </c>
      <c r="BG264" s="196">
        <f t="shared" si="164"/>
        <v>0.25600000000000001</v>
      </c>
      <c r="BI264" s="293">
        <f t="shared" si="165"/>
        <v>0.99462257514406205</v>
      </c>
      <c r="BJ264" s="295" t="s">
        <v>432</v>
      </c>
      <c r="BK264" s="258">
        <f>AVERAGE($B263:$B269)</f>
        <v>449</v>
      </c>
      <c r="BL264" s="211">
        <f t="shared" si="166"/>
        <v>443</v>
      </c>
      <c r="BM264" s="196">
        <f t="shared" si="167"/>
        <v>0.25600000000000001</v>
      </c>
    </row>
    <row r="265" spans="1:65" ht="15" customHeight="1">
      <c r="A265" s="186"/>
      <c r="B265" s="187"/>
      <c r="C265" s="291"/>
      <c r="D265" s="188"/>
      <c r="G265" s="195"/>
      <c r="H265" s="192"/>
      <c r="I265" s="196"/>
      <c r="J265" s="197"/>
      <c r="K265" s="196"/>
      <c r="M265" s="293"/>
      <c r="P265" s="211"/>
      <c r="Q265" s="196"/>
      <c r="S265" s="293"/>
      <c r="V265" s="211"/>
      <c r="W265" s="196"/>
      <c r="Y265" s="293"/>
      <c r="AB265" s="211"/>
      <c r="AC265" s="196"/>
      <c r="AE265" s="293"/>
      <c r="AH265" s="211"/>
      <c r="AI265" s="196"/>
      <c r="AK265" s="293"/>
      <c r="AN265" s="211"/>
      <c r="AO265" s="196"/>
      <c r="AQ265" s="293"/>
      <c r="AT265" s="211"/>
      <c r="AU265" s="196"/>
      <c r="AW265" s="293"/>
      <c r="AZ265" s="211"/>
      <c r="BA265" s="196"/>
      <c r="BC265" s="293"/>
      <c r="BF265" s="211"/>
      <c r="BG265" s="196"/>
      <c r="BI265" s="293"/>
      <c r="BL265" s="211"/>
      <c r="BM265" s="196"/>
    </row>
    <row r="266" spans="1:65" ht="15" customHeight="1">
      <c r="A266" s="186"/>
      <c r="B266" s="187"/>
      <c r="C266" s="291"/>
      <c r="D266" s="188"/>
      <c r="E266" s="296" t="s">
        <v>433</v>
      </c>
      <c r="F266" s="234">
        <f>INDEX(LINEST(C259:C264,D259:D264),1)</f>
        <v>-4.0303617627075156E-2</v>
      </c>
      <c r="G266" s="237"/>
      <c r="H266" s="192"/>
      <c r="I266" s="196"/>
      <c r="J266" s="197"/>
      <c r="K266" s="196"/>
      <c r="M266" s="293"/>
      <c r="N266" s="296" t="s">
        <v>433</v>
      </c>
      <c r="O266" s="234">
        <f>INDEX(LINEST(M259:M264,$D259:$D264),1)</f>
        <v>-0.54582103066986987</v>
      </c>
      <c r="P266" s="211"/>
      <c r="Q266" s="196"/>
      <c r="S266" s="293"/>
      <c r="T266" s="296" t="s">
        <v>433</v>
      </c>
      <c r="U266" s="234">
        <f>INDEX(LINEST(S259:S264,$D259:$D264),1)</f>
        <v>-3.7191702904994788E-2</v>
      </c>
      <c r="V266" s="211"/>
      <c r="W266" s="196"/>
      <c r="Y266" s="293"/>
      <c r="Z266" s="296" t="s">
        <v>433</v>
      </c>
      <c r="AA266" s="234">
        <f>INDEX(LINEST(Y259:Y264,$D259:$D264),1)</f>
        <v>-3.4987156748651674E-2</v>
      </c>
      <c r="AB266" s="211"/>
      <c r="AC266" s="196"/>
      <c r="AE266" s="293"/>
      <c r="AF266" s="296" t="s">
        <v>433</v>
      </c>
      <c r="AG266" s="234">
        <f>INDEX(LINEST(AE259:AE264,$D259:$D264),1)</f>
        <v>-3.3343043610732662E-2</v>
      </c>
      <c r="AH266" s="211"/>
      <c r="AI266" s="196"/>
      <c r="AK266" s="293"/>
      <c r="AL266" s="296" t="s">
        <v>433</v>
      </c>
      <c r="AM266" s="234">
        <f>INDEX(LINEST(AK259:AK264,$D259:$D264),1)</f>
        <v>-3.2069507227221003E-2</v>
      </c>
      <c r="AN266" s="211"/>
      <c r="AO266" s="196"/>
      <c r="AQ266" s="293"/>
      <c r="AR266" s="296" t="s">
        <v>433</v>
      </c>
      <c r="AS266" s="234">
        <f>INDEX(LINEST(AQ259:AQ264,$D259:$D264),1)</f>
        <v>-3.1053827566805289E-2</v>
      </c>
      <c r="AT266" s="211"/>
      <c r="AU266" s="196"/>
      <c r="AW266" s="293"/>
      <c r="AX266" s="296" t="s">
        <v>433</v>
      </c>
      <c r="AY266" s="234">
        <f>INDEX(LINEST(AW259:AW264,$D259:$D264),1)</f>
        <v>-3.0224827855997592E-2</v>
      </c>
      <c r="AZ266" s="211"/>
      <c r="BA266" s="196"/>
      <c r="BC266" s="293"/>
      <c r="BD266" s="296" t="s">
        <v>433</v>
      </c>
      <c r="BE266" s="234">
        <f>INDEX(LINEST(BC259:BC264,$D259:$D264),1)</f>
        <v>-2.953533783819549E-2</v>
      </c>
      <c r="BF266" s="211"/>
      <c r="BG266" s="196"/>
      <c r="BI266" s="293"/>
      <c r="BJ266" s="296" t="s">
        <v>433</v>
      </c>
      <c r="BK266" s="234">
        <f>INDEX(LINEST(BI259:BI264,$D259:$D264),1)</f>
        <v>-2.8952853861321456E-2</v>
      </c>
      <c r="BL266" s="211"/>
      <c r="BM266" s="196"/>
    </row>
    <row r="267" spans="1:65" ht="15" customHeight="1">
      <c r="A267" s="186"/>
      <c r="B267" s="187"/>
      <c r="C267" s="291"/>
      <c r="D267" s="188"/>
      <c r="E267" s="273" t="s">
        <v>139</v>
      </c>
      <c r="F267" s="234">
        <f>INDEX(LINEST(C259:C264,D259:D264),2)</f>
        <v>0.27043999379486761</v>
      </c>
      <c r="G267" s="195"/>
      <c r="H267" s="189"/>
      <c r="I267" s="196"/>
      <c r="J267" s="197"/>
      <c r="K267" s="196"/>
      <c r="M267" s="293"/>
      <c r="N267" s="273" t="s">
        <v>139</v>
      </c>
      <c r="O267" s="234">
        <f>INDEX(LINEST(M259:M264,$D259:$D264),2)</f>
        <v>-1.1234358315375881</v>
      </c>
      <c r="P267" s="211"/>
      <c r="Q267" s="196"/>
      <c r="S267" s="293"/>
      <c r="T267" s="273" t="s">
        <v>139</v>
      </c>
      <c r="U267" s="234">
        <f>INDEX(LINEST(S259:S264,$D259:$D264),2)</f>
        <v>0.44996967728743348</v>
      </c>
      <c r="V267" s="211"/>
      <c r="W267" s="196"/>
      <c r="Y267" s="293"/>
      <c r="Z267" s="273" t="s">
        <v>139</v>
      </c>
      <c r="AA267" s="234">
        <f>INDEX(LINEST(Y259:Y264,$D259:$D264),2)</f>
        <v>0.60206755224974851</v>
      </c>
      <c r="AB267" s="211"/>
      <c r="AC267" s="196"/>
      <c r="AE267" s="293"/>
      <c r="AF267" s="273" t="s">
        <v>139</v>
      </c>
      <c r="AG267" s="234">
        <f>INDEX(LINEST(AE259:AE264,$D259:$D264),2)</f>
        <v>0.73402610620178554</v>
      </c>
      <c r="AH267" s="211"/>
      <c r="AI267" s="196"/>
      <c r="AK267" s="293"/>
      <c r="AL267" s="273" t="s">
        <v>139</v>
      </c>
      <c r="AM267" s="234">
        <f>INDEX(LINEST(AK259:AK264,$D259:$D264),2)</f>
        <v>0.85056561563376043</v>
      </c>
      <c r="AN267" s="211"/>
      <c r="AO267" s="196"/>
      <c r="AQ267" s="293"/>
      <c r="AR267" s="273" t="s">
        <v>139</v>
      </c>
      <c r="AS267" s="234">
        <f>INDEX(LINEST(AQ259:AQ264,$D259:$D264),2)</f>
        <v>0.95491833270280813</v>
      </c>
      <c r="AT267" s="211"/>
      <c r="AU267" s="196"/>
      <c r="AW267" s="293"/>
      <c r="AX267" s="273" t="s">
        <v>139</v>
      </c>
      <c r="AY267" s="234">
        <f>INDEX(LINEST(AW259:AW264,$D259:$D264),2)</f>
        <v>1.0493952405446321</v>
      </c>
      <c r="AZ267" s="211"/>
      <c r="BA267" s="196"/>
      <c r="BC267" s="293"/>
      <c r="BD267" s="273" t="s">
        <v>139</v>
      </c>
      <c r="BE267" s="234">
        <f>INDEX(LINEST(BC259:BC264,$D259:$D264),2)</f>
        <v>1.1357061643203357</v>
      </c>
      <c r="BF267" s="211"/>
      <c r="BG267" s="196"/>
      <c r="BI267" s="293"/>
      <c r="BJ267" s="273" t="s">
        <v>139</v>
      </c>
      <c r="BK267" s="234">
        <f>INDEX(LINEST(BI259:BI264,$D259:$D264),2)</f>
        <v>1.2151518354650697</v>
      </c>
      <c r="BL267" s="211"/>
      <c r="BM267" s="196"/>
    </row>
    <row r="268" spans="1:65" ht="15" customHeight="1">
      <c r="A268" s="186"/>
      <c r="B268" s="187"/>
      <c r="C268" s="291"/>
      <c r="D268" s="188"/>
      <c r="E268" s="295" t="s">
        <v>140</v>
      </c>
      <c r="F268" s="297">
        <f>F266*-1</f>
        <v>4.0303617627075156E-2</v>
      </c>
      <c r="H268" s="277"/>
      <c r="I268" s="196"/>
      <c r="J268" s="197"/>
      <c r="K268" s="196"/>
      <c r="M268" s="293"/>
      <c r="N268" s="295" t="s">
        <v>140</v>
      </c>
      <c r="O268" s="297">
        <f>O266*-1</f>
        <v>0.54582103066986987</v>
      </c>
      <c r="P268" s="211"/>
      <c r="Q268" s="196"/>
      <c r="S268" s="293"/>
      <c r="T268" s="295" t="s">
        <v>140</v>
      </c>
      <c r="U268" s="297">
        <f>U266*-1</f>
        <v>3.7191702904994788E-2</v>
      </c>
      <c r="V268" s="211"/>
      <c r="W268" s="196"/>
      <c r="Y268" s="293"/>
      <c r="Z268" s="295" t="s">
        <v>140</v>
      </c>
      <c r="AA268" s="297">
        <f>AA266*-1</f>
        <v>3.4987156748651674E-2</v>
      </c>
      <c r="AB268" s="211"/>
      <c r="AC268" s="196"/>
      <c r="AE268" s="293"/>
      <c r="AF268" s="295" t="s">
        <v>140</v>
      </c>
      <c r="AG268" s="297">
        <f>AG266*-1</f>
        <v>3.3343043610732662E-2</v>
      </c>
      <c r="AH268" s="211"/>
      <c r="AI268" s="196"/>
      <c r="AK268" s="293"/>
      <c r="AL268" s="295" t="s">
        <v>140</v>
      </c>
      <c r="AM268" s="297">
        <f>AM266*-1</f>
        <v>3.2069507227221003E-2</v>
      </c>
      <c r="AN268" s="211"/>
      <c r="AO268" s="196"/>
      <c r="AQ268" s="293"/>
      <c r="AR268" s="295" t="s">
        <v>140</v>
      </c>
      <c r="AS268" s="297">
        <f>AS266*-1</f>
        <v>3.1053827566805289E-2</v>
      </c>
      <c r="AT268" s="211"/>
      <c r="AU268" s="196"/>
      <c r="AW268" s="293"/>
      <c r="AX268" s="295" t="s">
        <v>140</v>
      </c>
      <c r="AY268" s="297">
        <f>AY266*-1</f>
        <v>3.0224827855997592E-2</v>
      </c>
      <c r="AZ268" s="211"/>
      <c r="BA268" s="196"/>
      <c r="BC268" s="293"/>
      <c r="BD268" s="295" t="s">
        <v>140</v>
      </c>
      <c r="BE268" s="297">
        <f>BE266*-1</f>
        <v>2.953533783819549E-2</v>
      </c>
      <c r="BF268" s="211"/>
      <c r="BG268" s="196"/>
      <c r="BI268" s="293"/>
      <c r="BJ268" s="295" t="s">
        <v>140</v>
      </c>
      <c r="BK268" s="297">
        <f>BK266*-1</f>
        <v>2.8952853861321456E-2</v>
      </c>
      <c r="BL268" s="211"/>
      <c r="BM268" s="196"/>
    </row>
    <row r="269" spans="1:65" ht="15" customHeight="1">
      <c r="A269" s="186"/>
      <c r="B269" s="187"/>
      <c r="C269" s="291"/>
      <c r="D269" s="188"/>
      <c r="E269" s="295"/>
      <c r="H269" s="277"/>
      <c r="I269" s="196"/>
      <c r="J269" s="197"/>
      <c r="K269" s="196"/>
      <c r="M269" s="293"/>
      <c r="N269" s="295"/>
      <c r="P269" s="211"/>
      <c r="Q269" s="196"/>
      <c r="S269" s="293"/>
      <c r="T269" s="295"/>
      <c r="V269" s="211"/>
      <c r="W269" s="196"/>
      <c r="Y269" s="293"/>
      <c r="Z269" s="295"/>
      <c r="AB269" s="211"/>
      <c r="AC269" s="196"/>
      <c r="AE269" s="293"/>
      <c r="AF269" s="295"/>
      <c r="AH269" s="211"/>
      <c r="AI269" s="196"/>
      <c r="AK269" s="293"/>
      <c r="AL269" s="295"/>
      <c r="AN269" s="211"/>
      <c r="AO269" s="196"/>
      <c r="AQ269" s="293"/>
      <c r="AR269" s="295"/>
      <c r="AT269" s="211"/>
      <c r="AU269" s="196"/>
      <c r="AW269" s="293"/>
      <c r="AX269" s="295"/>
      <c r="AZ269" s="211"/>
      <c r="BA269" s="196"/>
      <c r="BC269" s="293"/>
      <c r="BD269" s="295"/>
      <c r="BF269" s="211"/>
      <c r="BG269" s="196"/>
      <c r="BI269" s="293"/>
      <c r="BJ269" s="295"/>
      <c r="BL269" s="211"/>
      <c r="BM269" s="196"/>
    </row>
    <row r="270" spans="1:65" ht="15" customHeight="1">
      <c r="A270" s="186"/>
      <c r="B270" s="187"/>
      <c r="C270" s="291"/>
      <c r="D270" s="188"/>
      <c r="E270" s="454" t="s">
        <v>108</v>
      </c>
      <c r="F270" s="458"/>
      <c r="G270" s="200">
        <f>I258</f>
        <v>0.20448646956327182</v>
      </c>
      <c r="H270" s="277"/>
      <c r="I270" s="196"/>
      <c r="J270" s="197"/>
      <c r="K270" s="196"/>
      <c r="M270" s="293"/>
      <c r="N270" s="189" t="s">
        <v>166</v>
      </c>
      <c r="O270" s="234">
        <f>P258</f>
        <v>5.3247636356222039E-2</v>
      </c>
      <c r="P270" s="211"/>
      <c r="Q270" s="196"/>
      <c r="S270" s="293"/>
      <c r="T270" s="189" t="s">
        <v>166</v>
      </c>
      <c r="U270" s="234">
        <f>V258</f>
        <v>0.20448646956327182</v>
      </c>
      <c r="V270" s="211"/>
      <c r="W270" s="196"/>
      <c r="Y270" s="293"/>
      <c r="Z270" s="189" t="s">
        <v>166</v>
      </c>
      <c r="AA270" s="234">
        <f>AB258</f>
        <v>0.20448646956327182</v>
      </c>
      <c r="AB270" s="211"/>
      <c r="AC270" s="196"/>
      <c r="AE270" s="293"/>
      <c r="AF270" s="189" t="s">
        <v>166</v>
      </c>
      <c r="AG270" s="234">
        <f>AH258</f>
        <v>0.20448646956327182</v>
      </c>
      <c r="AH270" s="211"/>
      <c r="AI270" s="196"/>
      <c r="AK270" s="293"/>
      <c r="AL270" s="189" t="s">
        <v>166</v>
      </c>
      <c r="AM270" s="234">
        <f>AN258</f>
        <v>0.20448646956327182</v>
      </c>
      <c r="AN270" s="211"/>
      <c r="AO270" s="196"/>
      <c r="AQ270" s="293"/>
      <c r="AR270" s="189" t="s">
        <v>166</v>
      </c>
      <c r="AS270" s="234">
        <f>AT258</f>
        <v>0.20019889991996323</v>
      </c>
      <c r="AT270" s="211"/>
      <c r="AU270" s="196"/>
      <c r="AW270" s="293"/>
      <c r="AX270" s="189" t="s">
        <v>166</v>
      </c>
      <c r="AY270" s="234">
        <f>AZ258</f>
        <v>0.20019889991996323</v>
      </c>
      <c r="AZ270" s="211"/>
      <c r="BA270" s="196"/>
      <c r="BC270" s="293"/>
      <c r="BD270" s="189" t="s">
        <v>166</v>
      </c>
      <c r="BE270" s="234">
        <f>BF258</f>
        <v>0.20019889991996323</v>
      </c>
      <c r="BF270" s="211"/>
      <c r="BG270" s="196"/>
      <c r="BI270" s="293"/>
      <c r="BJ270" s="189" t="s">
        <v>166</v>
      </c>
      <c r="BK270" s="234">
        <f>BL258</f>
        <v>0.20019889991996323</v>
      </c>
      <c r="BL270" s="211"/>
      <c r="BM270" s="196"/>
    </row>
    <row r="271" spans="1:65" ht="15" customHeight="1">
      <c r="A271" s="186"/>
      <c r="B271" s="187"/>
      <c r="C271" s="291"/>
      <c r="D271" s="188"/>
      <c r="E271" s="454" t="s">
        <v>109</v>
      </c>
      <c r="F271" s="458"/>
      <c r="G271" s="201">
        <f>SUM(K259:K281)</f>
        <v>5.5630000000000006</v>
      </c>
      <c r="H271" s="277"/>
      <c r="I271" s="196"/>
      <c r="J271" s="197"/>
      <c r="K271" s="196"/>
      <c r="M271" s="293"/>
      <c r="N271" s="189" t="s">
        <v>173</v>
      </c>
      <c r="O271" s="294">
        <f>SUM(Q259:Q281)</f>
        <v>8.5660000000000025</v>
      </c>
      <c r="P271" s="211"/>
      <c r="Q271" s="196"/>
      <c r="S271" s="293"/>
      <c r="T271" s="189" t="s">
        <v>173</v>
      </c>
      <c r="U271" s="294">
        <f>SUM(W259:W281)</f>
        <v>5.5630000000000006</v>
      </c>
      <c r="V271" s="211"/>
      <c r="W271" s="196"/>
      <c r="Y271" s="293"/>
      <c r="Z271" s="189" t="s">
        <v>173</v>
      </c>
      <c r="AA271" s="294">
        <f>SUM(AC259:AC281)</f>
        <v>5.5630000000000006</v>
      </c>
      <c r="AB271" s="211"/>
      <c r="AC271" s="196"/>
      <c r="AE271" s="293"/>
      <c r="AF271" s="189" t="s">
        <v>173</v>
      </c>
      <c r="AG271" s="294">
        <f>SUM(AI259:AI281)</f>
        <v>5.5630000000000006</v>
      </c>
      <c r="AH271" s="211"/>
      <c r="AI271" s="196"/>
      <c r="AK271" s="293"/>
      <c r="AL271" s="189" t="s">
        <v>173</v>
      </c>
      <c r="AM271" s="294">
        <f>SUM(AO259:AO281)</f>
        <v>5.5630000000000006</v>
      </c>
      <c r="AN271" s="211"/>
      <c r="AO271" s="196"/>
      <c r="AQ271" s="293"/>
      <c r="AR271" s="189" t="s">
        <v>173</v>
      </c>
      <c r="AS271" s="294">
        <f>SUM(AU259:AU281)</f>
        <v>5.5940000000000012</v>
      </c>
      <c r="AT271" s="211"/>
      <c r="AU271" s="196"/>
      <c r="AW271" s="293"/>
      <c r="AX271" s="189" t="s">
        <v>173</v>
      </c>
      <c r="AY271" s="294">
        <f>SUM(BA259:BA281)</f>
        <v>5.5940000000000012</v>
      </c>
      <c r="AZ271" s="211"/>
      <c r="BA271" s="196"/>
      <c r="BC271" s="293"/>
      <c r="BD271" s="189" t="s">
        <v>173</v>
      </c>
      <c r="BE271" s="294">
        <f>SUM(BG259:BG281)</f>
        <v>5.5940000000000012</v>
      </c>
      <c r="BF271" s="211"/>
      <c r="BG271" s="196"/>
      <c r="BI271" s="293"/>
      <c r="BJ271" s="189" t="s">
        <v>173</v>
      </c>
      <c r="BK271" s="294">
        <f>SUM(BM259:BM281)</f>
        <v>5.5940000000000012</v>
      </c>
      <c r="BL271" s="211"/>
      <c r="BM271" s="196"/>
    </row>
    <row r="272" spans="1:65" ht="15" customHeight="1">
      <c r="A272" s="186"/>
      <c r="B272" s="187"/>
      <c r="C272" s="291"/>
      <c r="D272" s="188"/>
      <c r="E272" s="454" t="s">
        <v>174</v>
      </c>
      <c r="F272" s="458"/>
      <c r="G272" s="201">
        <f>SUM(K260:K269)</f>
        <v>3.4470000000000001</v>
      </c>
      <c r="H272" s="277"/>
      <c r="I272" s="196"/>
      <c r="J272" s="197"/>
      <c r="K272" s="196"/>
      <c r="M272" s="293"/>
      <c r="N272" s="189" t="s">
        <v>175</v>
      </c>
      <c r="O272" s="260">
        <f>SUM(Q260:Q269)</f>
        <v>5.3170000000000002</v>
      </c>
      <c r="P272" s="211"/>
      <c r="Q272" s="196"/>
      <c r="S272" s="293"/>
      <c r="T272" s="189" t="s">
        <v>175</v>
      </c>
      <c r="U272" s="260">
        <f>SUM(W260:W269)</f>
        <v>3.4470000000000001</v>
      </c>
      <c r="V272" s="211"/>
      <c r="W272" s="196"/>
      <c r="Y272" s="293"/>
      <c r="Z272" s="189" t="s">
        <v>175</v>
      </c>
      <c r="AA272" s="260">
        <f>SUM(AC260:AC269)</f>
        <v>3.4470000000000001</v>
      </c>
      <c r="AB272" s="211"/>
      <c r="AC272" s="196"/>
      <c r="AE272" s="293"/>
      <c r="AF272" s="189" t="s">
        <v>175</v>
      </c>
      <c r="AG272" s="260">
        <f>SUM(AI260:AI269)</f>
        <v>3.4470000000000001</v>
      </c>
      <c r="AH272" s="211"/>
      <c r="AI272" s="196"/>
      <c r="AK272" s="293"/>
      <c r="AL272" s="189" t="s">
        <v>175</v>
      </c>
      <c r="AM272" s="260">
        <f>SUM(AO260:AO269)</f>
        <v>3.4470000000000001</v>
      </c>
      <c r="AN272" s="211"/>
      <c r="AO272" s="196"/>
      <c r="AQ272" s="293"/>
      <c r="AR272" s="189" t="s">
        <v>175</v>
      </c>
      <c r="AS272" s="260">
        <f>SUM(AU260:AU269)</f>
        <v>3.4779999999999998</v>
      </c>
      <c r="AT272" s="211"/>
      <c r="AU272" s="196"/>
      <c r="AW272" s="293"/>
      <c r="AX272" s="189" t="s">
        <v>175</v>
      </c>
      <c r="AY272" s="260">
        <f>SUM(BA260:BA269)</f>
        <v>3.4779999999999998</v>
      </c>
      <c r="AZ272" s="211"/>
      <c r="BA272" s="196"/>
      <c r="BC272" s="293"/>
      <c r="BD272" s="189" t="s">
        <v>175</v>
      </c>
      <c r="BE272" s="260">
        <f>SUM(BG260:BG269)</f>
        <v>3.4779999999999998</v>
      </c>
      <c r="BF272" s="211"/>
      <c r="BG272" s="196"/>
      <c r="BI272" s="293"/>
      <c r="BJ272" s="189" t="s">
        <v>175</v>
      </c>
      <c r="BK272" s="260">
        <f>SUM(BM260:BM269)</f>
        <v>3.4779999999999998</v>
      </c>
      <c r="BL272" s="211"/>
      <c r="BM272" s="196"/>
    </row>
    <row r="273" spans="1:70" ht="15" customHeight="1">
      <c r="A273" s="186"/>
      <c r="B273" s="187"/>
      <c r="C273" s="291"/>
      <c r="D273" s="188"/>
      <c r="E273" s="454" t="s">
        <v>111</v>
      </c>
      <c r="F273" s="458"/>
      <c r="G273" s="202">
        <f>SUM(J259:J269)/D264</f>
        <v>6.008072444740435</v>
      </c>
      <c r="H273" s="277"/>
      <c r="I273" s="196"/>
      <c r="J273" s="197"/>
      <c r="K273" s="196"/>
      <c r="M273" s="293"/>
      <c r="P273" s="211"/>
      <c r="Q273" s="196"/>
      <c r="S273" s="293"/>
      <c r="V273" s="211"/>
      <c r="W273" s="196"/>
      <c r="Y273" s="293"/>
      <c r="AB273" s="211"/>
      <c r="AC273" s="196"/>
      <c r="AE273" s="293"/>
      <c r="AH273" s="211"/>
      <c r="AI273" s="196"/>
      <c r="AK273" s="293"/>
      <c r="AN273" s="211"/>
      <c r="AO273" s="196"/>
      <c r="AQ273" s="293"/>
      <c r="AT273" s="211"/>
      <c r="AU273" s="196"/>
      <c r="AW273" s="293"/>
      <c r="AZ273" s="211"/>
      <c r="BA273" s="196"/>
      <c r="BC273" s="293"/>
      <c r="BF273" s="211"/>
      <c r="BG273" s="196"/>
      <c r="BI273" s="293"/>
      <c r="BL273" s="211"/>
      <c r="BM273" s="196"/>
    </row>
    <row r="274" spans="1:70" ht="15" customHeight="1">
      <c r="A274" s="186"/>
      <c r="B274" s="187"/>
      <c r="C274" s="291"/>
      <c r="D274" s="188"/>
      <c r="E274" s="454" t="s">
        <v>112</v>
      </c>
      <c r="F274" s="458"/>
      <c r="G274" s="202">
        <f>SUM(J260:J269)/10</f>
        <v>2.5688074308082252</v>
      </c>
      <c r="H274" s="277"/>
      <c r="I274" s="196"/>
      <c r="J274" s="197"/>
      <c r="K274" s="196"/>
      <c r="M274" s="293"/>
      <c r="P274" s="211"/>
      <c r="Q274" s="196"/>
      <c r="S274" s="293"/>
      <c r="V274" s="211"/>
      <c r="W274" s="196"/>
      <c r="Y274" s="293"/>
      <c r="AB274" s="211"/>
      <c r="AC274" s="196"/>
      <c r="AE274" s="293"/>
      <c r="AH274" s="211"/>
      <c r="AI274" s="196"/>
      <c r="AK274" s="293"/>
      <c r="AN274" s="211"/>
      <c r="AO274" s="196"/>
      <c r="AQ274" s="293"/>
      <c r="AT274" s="211"/>
      <c r="AU274" s="196"/>
      <c r="AW274" s="293"/>
      <c r="AZ274" s="211"/>
      <c r="BA274" s="196"/>
      <c r="BC274" s="293"/>
      <c r="BF274" s="211"/>
      <c r="BG274" s="196"/>
      <c r="BI274" s="293"/>
      <c r="BL274" s="211"/>
      <c r="BM274" s="196"/>
    </row>
    <row r="275" spans="1:70" ht="15" customHeight="1">
      <c r="A275" s="186"/>
      <c r="B275" s="187"/>
      <c r="C275" s="291"/>
      <c r="D275" s="188"/>
      <c r="G275" s="195"/>
      <c r="H275" s="277"/>
      <c r="I275" s="196"/>
      <c r="J275" s="197"/>
      <c r="K275" s="196"/>
      <c r="M275" s="293"/>
      <c r="P275" s="211"/>
      <c r="Q275" s="196"/>
      <c r="S275" s="293"/>
      <c r="V275" s="211"/>
      <c r="W275" s="196"/>
      <c r="Y275" s="293"/>
      <c r="AB275" s="211"/>
      <c r="AC275" s="196"/>
      <c r="AE275" s="293"/>
      <c r="AH275" s="211"/>
      <c r="AI275" s="196"/>
      <c r="AK275" s="293"/>
      <c r="AN275" s="211"/>
      <c r="AO275" s="196"/>
      <c r="AQ275" s="293"/>
      <c r="AT275" s="211"/>
      <c r="AU275" s="196"/>
      <c r="AW275" s="293"/>
      <c r="AZ275" s="211"/>
      <c r="BA275" s="196"/>
      <c r="BC275" s="293"/>
      <c r="BF275" s="211"/>
      <c r="BG275" s="196"/>
      <c r="BI275" s="293"/>
      <c r="BL275" s="211"/>
      <c r="BM275" s="196"/>
    </row>
    <row r="276" spans="1:70" s="195" customFormat="1" ht="15" customHeight="1">
      <c r="A276" s="186"/>
      <c r="B276" s="187"/>
      <c r="C276" s="291"/>
      <c r="D276" s="188"/>
      <c r="H276" s="277"/>
      <c r="I276" s="196"/>
      <c r="J276" s="197"/>
      <c r="K276" s="196"/>
      <c r="L276" s="203"/>
      <c r="M276" s="293"/>
      <c r="P276" s="211"/>
      <c r="Q276" s="196"/>
      <c r="S276" s="293"/>
      <c r="V276" s="211"/>
      <c r="W276" s="196"/>
      <c r="Y276" s="293"/>
      <c r="AB276" s="211"/>
      <c r="AC276" s="196"/>
      <c r="AE276" s="293"/>
      <c r="AH276" s="211"/>
      <c r="AI276" s="196"/>
      <c r="AK276" s="293"/>
      <c r="AN276" s="211"/>
      <c r="AO276" s="196"/>
      <c r="AQ276" s="293"/>
      <c r="AT276" s="211"/>
      <c r="AU276" s="196"/>
      <c r="AW276" s="293"/>
      <c r="AZ276" s="211"/>
      <c r="BA276" s="196"/>
      <c r="BC276" s="293"/>
      <c r="BF276" s="211"/>
      <c r="BG276" s="196"/>
      <c r="BI276" s="293"/>
      <c r="BL276" s="211"/>
      <c r="BM276" s="196"/>
    </row>
    <row r="277" spans="1:70" ht="15" customHeight="1">
      <c r="A277" s="186"/>
      <c r="B277" s="187"/>
      <c r="C277" s="291"/>
      <c r="D277" s="188"/>
      <c r="E277" s="239"/>
      <c r="F277" s="195"/>
      <c r="G277" s="195"/>
      <c r="H277" s="277"/>
      <c r="I277" s="196"/>
      <c r="J277" s="197"/>
      <c r="K277" s="196"/>
      <c r="M277" s="293"/>
      <c r="N277" s="239"/>
      <c r="O277" s="195"/>
      <c r="P277" s="211"/>
      <c r="Q277" s="196"/>
      <c r="S277" s="293"/>
      <c r="T277" s="239"/>
      <c r="U277" s="195"/>
      <c r="V277" s="211"/>
      <c r="W277" s="196"/>
      <c r="Y277" s="293"/>
      <c r="Z277" s="239"/>
      <c r="AA277" s="195"/>
      <c r="AB277" s="211"/>
      <c r="AC277" s="196"/>
      <c r="AE277" s="293"/>
      <c r="AF277" s="239"/>
      <c r="AG277" s="195"/>
      <c r="AH277" s="211"/>
      <c r="AI277" s="196"/>
      <c r="AK277" s="293"/>
      <c r="AL277" s="239"/>
      <c r="AM277" s="195"/>
      <c r="AN277" s="211"/>
      <c r="AO277" s="196"/>
      <c r="AQ277" s="293"/>
      <c r="AR277" s="239"/>
      <c r="AS277" s="195"/>
      <c r="AT277" s="211"/>
      <c r="AU277" s="196"/>
      <c r="AW277" s="293"/>
      <c r="AX277" s="239"/>
      <c r="AY277" s="195"/>
      <c r="AZ277" s="211"/>
      <c r="BA277" s="196"/>
      <c r="BC277" s="293"/>
      <c r="BD277" s="239"/>
      <c r="BE277" s="195"/>
      <c r="BF277" s="211"/>
      <c r="BG277" s="196"/>
      <c r="BI277" s="293"/>
      <c r="BJ277" s="239"/>
      <c r="BK277" s="195"/>
      <c r="BL277" s="211"/>
      <c r="BM277" s="196"/>
    </row>
    <row r="278" spans="1:70" s="195" customFormat="1" ht="15" customHeight="1">
      <c r="A278" s="186"/>
      <c r="B278" s="187"/>
      <c r="C278" s="291"/>
      <c r="D278" s="188"/>
      <c r="E278" s="239"/>
      <c r="H278" s="214"/>
      <c r="I278" s="196"/>
      <c r="J278" s="197"/>
      <c r="K278" s="196"/>
      <c r="L278" s="203"/>
      <c r="M278" s="293"/>
      <c r="N278" s="239"/>
      <c r="P278" s="211"/>
      <c r="Q278" s="196"/>
      <c r="S278" s="293"/>
      <c r="T278" s="239"/>
      <c r="V278" s="211"/>
      <c r="W278" s="196"/>
      <c r="Y278" s="293"/>
      <c r="Z278" s="239"/>
      <c r="AB278" s="211"/>
      <c r="AC278" s="196"/>
      <c r="AE278" s="293"/>
      <c r="AF278" s="239"/>
      <c r="AH278" s="211"/>
      <c r="AI278" s="196"/>
      <c r="AK278" s="293"/>
      <c r="AL278" s="239"/>
      <c r="AN278" s="211"/>
      <c r="AO278" s="196"/>
      <c r="AQ278" s="293"/>
      <c r="AR278" s="239"/>
      <c r="AT278" s="211"/>
      <c r="AU278" s="196"/>
      <c r="AW278" s="293"/>
      <c r="AX278" s="239"/>
      <c r="AZ278" s="211"/>
      <c r="BA278" s="196"/>
      <c r="BC278" s="293"/>
      <c r="BD278" s="239"/>
      <c r="BF278" s="211"/>
      <c r="BG278" s="196"/>
      <c r="BI278" s="293"/>
      <c r="BJ278" s="239"/>
      <c r="BL278" s="211"/>
      <c r="BM278" s="196"/>
    </row>
    <row r="279" spans="1:70" s="195" customFormat="1" ht="15" customHeight="1">
      <c r="A279" s="186"/>
      <c r="B279" s="187"/>
      <c r="C279" s="298"/>
      <c r="D279" s="188"/>
      <c r="E279" s="239"/>
      <c r="H279" s="214"/>
      <c r="I279" s="196"/>
      <c r="J279" s="197"/>
      <c r="K279" s="196"/>
      <c r="L279" s="203"/>
      <c r="M279" s="293"/>
      <c r="N279" s="239"/>
      <c r="P279" s="211"/>
      <c r="Q279" s="196"/>
      <c r="S279" s="293"/>
      <c r="T279" s="239"/>
      <c r="V279" s="211"/>
      <c r="W279" s="196"/>
      <c r="Y279" s="293"/>
      <c r="Z279" s="239"/>
      <c r="AB279" s="211"/>
      <c r="AC279" s="196"/>
      <c r="AE279" s="293"/>
      <c r="AF279" s="239"/>
      <c r="AH279" s="211"/>
      <c r="AI279" s="196"/>
      <c r="AK279" s="293"/>
      <c r="AL279" s="239"/>
      <c r="AN279" s="211"/>
      <c r="AO279" s="196"/>
      <c r="AQ279" s="293"/>
      <c r="AR279" s="239"/>
      <c r="AT279" s="211"/>
      <c r="AU279" s="196"/>
      <c r="AW279" s="293"/>
      <c r="AX279" s="239"/>
      <c r="AZ279" s="211"/>
      <c r="BA279" s="196"/>
      <c r="BC279" s="293"/>
      <c r="BD279" s="239"/>
      <c r="BF279" s="211"/>
      <c r="BG279" s="196"/>
      <c r="BI279" s="293"/>
      <c r="BJ279" s="239"/>
      <c r="BL279" s="211"/>
      <c r="BM279" s="196"/>
    </row>
    <row r="280" spans="1:70" s="195" customFormat="1" ht="15" customHeight="1">
      <c r="A280" s="186"/>
      <c r="B280" s="187"/>
      <c r="C280" s="291"/>
      <c r="D280" s="188"/>
      <c r="E280" s="239"/>
      <c r="H280" s="214"/>
      <c r="I280" s="196"/>
      <c r="J280" s="197"/>
      <c r="K280" s="196"/>
      <c r="L280" s="203"/>
      <c r="M280" s="293"/>
      <c r="N280" s="239"/>
      <c r="P280" s="211"/>
      <c r="Q280" s="196"/>
      <c r="S280" s="293"/>
      <c r="T280" s="239"/>
      <c r="V280" s="211"/>
      <c r="W280" s="196"/>
      <c r="Y280" s="293"/>
      <c r="Z280" s="239"/>
      <c r="AB280" s="211"/>
      <c r="AC280" s="196"/>
      <c r="AE280" s="293"/>
      <c r="AF280" s="239"/>
      <c r="AH280" s="211"/>
      <c r="AI280" s="196"/>
      <c r="AK280" s="293"/>
      <c r="AL280" s="239"/>
      <c r="AN280" s="211"/>
      <c r="AO280" s="196"/>
      <c r="AQ280" s="293"/>
      <c r="AR280" s="239"/>
      <c r="AT280" s="211"/>
      <c r="AU280" s="196"/>
      <c r="AW280" s="293"/>
      <c r="AX280" s="239"/>
      <c r="AZ280" s="211"/>
      <c r="BA280" s="196"/>
      <c r="BC280" s="293"/>
      <c r="BD280" s="239"/>
      <c r="BF280" s="211"/>
      <c r="BG280" s="196"/>
      <c r="BI280" s="293"/>
      <c r="BJ280" s="239"/>
      <c r="BL280" s="211"/>
      <c r="BM280" s="196"/>
    </row>
    <row r="281" spans="1:70" s="195" customFormat="1" ht="15" customHeight="1" thickBot="1">
      <c r="A281" s="204"/>
      <c r="B281" s="205"/>
      <c r="C281" s="299"/>
      <c r="D281" s="206"/>
      <c r="E281" s="241"/>
      <c r="F281" s="207"/>
      <c r="G281" s="207"/>
      <c r="H281" s="280"/>
      <c r="I281" s="208"/>
      <c r="J281" s="209"/>
      <c r="K281" s="208"/>
      <c r="L281" s="203"/>
      <c r="M281" s="300"/>
      <c r="N281" s="241"/>
      <c r="O281" s="207"/>
      <c r="P281" s="282"/>
      <c r="Q281" s="208"/>
      <c r="S281" s="300"/>
      <c r="T281" s="241"/>
      <c r="U281" s="207"/>
      <c r="V281" s="282"/>
      <c r="W281" s="208"/>
      <c r="Y281" s="300"/>
      <c r="Z281" s="241"/>
      <c r="AA281" s="207"/>
      <c r="AB281" s="282"/>
      <c r="AC281" s="208"/>
      <c r="AE281" s="300"/>
      <c r="AF281" s="241"/>
      <c r="AG281" s="207"/>
      <c r="AH281" s="282"/>
      <c r="AI281" s="208"/>
      <c r="AK281" s="300"/>
      <c r="AL281" s="241"/>
      <c r="AM281" s="207"/>
      <c r="AN281" s="282"/>
      <c r="AO281" s="208"/>
      <c r="AQ281" s="300"/>
      <c r="AR281" s="241"/>
      <c r="AS281" s="207"/>
      <c r="AT281" s="282"/>
      <c r="AU281" s="208"/>
      <c r="AW281" s="300"/>
      <c r="AX281" s="241"/>
      <c r="AY281" s="207"/>
      <c r="AZ281" s="282"/>
      <c r="BA281" s="208"/>
      <c r="BC281" s="300"/>
      <c r="BD281" s="241"/>
      <c r="BE281" s="207"/>
      <c r="BF281" s="282"/>
      <c r="BG281" s="208"/>
      <c r="BI281" s="300"/>
      <c r="BJ281" s="241"/>
      <c r="BK281" s="207"/>
      <c r="BL281" s="282"/>
      <c r="BM281" s="208"/>
    </row>
    <row r="282" spans="1:70" ht="15" customHeight="1" thickTop="1">
      <c r="A282" s="186">
        <f t="shared" ref="A282:A304" si="169">A233</f>
        <v>2014</v>
      </c>
      <c r="B282" s="187">
        <f t="shared" ref="B282:B304" si="170">ROUND(F$262/(1+EXP(F$267+F$266*D282)),$G$1)</f>
        <v>453</v>
      </c>
      <c r="C282" s="242"/>
      <c r="D282" s="188">
        <f t="shared" si="168"/>
        <v>7</v>
      </c>
      <c r="E282" s="243"/>
      <c r="F282" s="283"/>
      <c r="G282" s="195"/>
      <c r="H282" s="214"/>
      <c r="I282" s="196">
        <f t="shared" ref="I282:I304" si="171">ROUND($F$262/(1+EXP($F$267+$F$266*D282)),$G$1)</f>
        <v>453</v>
      </c>
      <c r="J282" s="211"/>
      <c r="K282" s="211"/>
    </row>
    <row r="283" spans="1:70" ht="15" customHeight="1" thickBot="1">
      <c r="A283" s="186">
        <f t="shared" si="169"/>
        <v>2015</v>
      </c>
      <c r="B283" s="187">
        <f t="shared" si="170"/>
        <v>462</v>
      </c>
      <c r="C283" s="242"/>
      <c r="D283" s="188">
        <f t="shared" si="168"/>
        <v>8</v>
      </c>
      <c r="E283" s="262" t="s">
        <v>434</v>
      </c>
      <c r="F283" s="263" t="s">
        <v>177</v>
      </c>
      <c r="G283" s="263" t="s">
        <v>178</v>
      </c>
      <c r="H283" s="263" t="s">
        <v>179</v>
      </c>
      <c r="I283" s="196">
        <f t="shared" si="171"/>
        <v>462</v>
      </c>
      <c r="J283" s="211"/>
      <c r="K283" s="211"/>
      <c r="M283" s="258" t="str">
        <f>E263</f>
        <v>max(y) =</v>
      </c>
      <c r="N283" s="258">
        <f>F263</f>
        <v>459</v>
      </c>
      <c r="O283" s="258"/>
      <c r="P283" s="258"/>
      <c r="Q283" s="258"/>
      <c r="R283" s="258"/>
      <c r="S283" s="258" t="str">
        <f>M283</f>
        <v>max(y) =</v>
      </c>
      <c r="T283" s="258">
        <f>N283</f>
        <v>459</v>
      </c>
      <c r="U283" s="258"/>
      <c r="V283" s="258"/>
      <c r="W283" s="258"/>
      <c r="X283" s="258"/>
      <c r="Y283" s="258" t="str">
        <f>S283</f>
        <v>max(y) =</v>
      </c>
      <c r="Z283" s="258">
        <f>T283</f>
        <v>459</v>
      </c>
      <c r="AA283" s="258"/>
      <c r="AB283" s="258"/>
      <c r="AC283" s="258"/>
      <c r="AD283" s="258"/>
      <c r="AE283" s="258" t="str">
        <f>Y283</f>
        <v>max(y) =</v>
      </c>
      <c r="AF283" s="258">
        <f>Z283</f>
        <v>459</v>
      </c>
      <c r="AG283" s="258"/>
      <c r="AH283" s="258"/>
      <c r="AI283" s="258"/>
      <c r="AJ283" s="258"/>
      <c r="AK283" s="258" t="str">
        <f>AE283</f>
        <v>max(y) =</v>
      </c>
      <c r="AL283" s="258">
        <f>AF283</f>
        <v>459</v>
      </c>
      <c r="AM283" s="258"/>
      <c r="AN283" s="258"/>
      <c r="AO283" s="258"/>
      <c r="AP283" s="258"/>
      <c r="AQ283" s="258" t="str">
        <f>AK283</f>
        <v>max(y) =</v>
      </c>
      <c r="AR283" s="258">
        <f>AL283</f>
        <v>459</v>
      </c>
      <c r="AS283" s="258"/>
      <c r="AT283" s="258"/>
      <c r="AU283" s="258"/>
      <c r="AV283" s="258"/>
      <c r="AW283" s="258" t="str">
        <f>AQ283</f>
        <v>max(y) =</v>
      </c>
      <c r="AX283" s="258">
        <f>AR283</f>
        <v>459</v>
      </c>
      <c r="AY283" s="258"/>
      <c r="AZ283" s="258"/>
      <c r="BA283" s="258"/>
      <c r="BB283" s="258"/>
      <c r="BC283" s="258" t="str">
        <f>AW283</f>
        <v>max(y) =</v>
      </c>
      <c r="BD283" s="258">
        <f>AX283</f>
        <v>459</v>
      </c>
      <c r="BE283" s="258"/>
      <c r="BF283" s="258"/>
      <c r="BG283" s="258"/>
      <c r="BH283" s="258"/>
      <c r="BI283" s="258" t="str">
        <f>BC283</f>
        <v>max(y) =</v>
      </c>
      <c r="BJ283" s="258">
        <f>BD283</f>
        <v>459</v>
      </c>
    </row>
    <row r="284" spans="1:70" ht="15" customHeight="1" thickTop="1">
      <c r="A284" s="186">
        <f t="shared" si="169"/>
        <v>2016</v>
      </c>
      <c r="B284" s="187">
        <f t="shared" si="170"/>
        <v>471</v>
      </c>
      <c r="C284" s="242"/>
      <c r="D284" s="188">
        <f t="shared" si="168"/>
        <v>9</v>
      </c>
      <c r="E284" s="258">
        <f>O262</f>
        <v>460</v>
      </c>
      <c r="F284" s="264">
        <f>O270</f>
        <v>5.3247636356222039E-2</v>
      </c>
      <c r="G284" s="258">
        <f>O271</f>
        <v>8.5660000000000025</v>
      </c>
      <c r="H284" s="258">
        <f>O272</f>
        <v>5.3170000000000002</v>
      </c>
      <c r="I284" s="196">
        <f t="shared" si="171"/>
        <v>471</v>
      </c>
      <c r="J284" s="211"/>
      <c r="K284" s="211"/>
      <c r="M284" s="258" t="s">
        <v>425</v>
      </c>
      <c r="N284" s="301">
        <v>3</v>
      </c>
      <c r="O284" s="258"/>
      <c r="P284" s="258"/>
      <c r="Q284" s="258"/>
      <c r="R284" s="258"/>
      <c r="S284" s="258" t="s">
        <v>425</v>
      </c>
      <c r="T284" s="258">
        <f>N284</f>
        <v>3</v>
      </c>
      <c r="U284" s="258"/>
      <c r="V284" s="258"/>
      <c r="W284" s="258"/>
      <c r="X284" s="258"/>
      <c r="Y284" s="258" t="s">
        <v>425</v>
      </c>
      <c r="Z284" s="258">
        <f>T284</f>
        <v>3</v>
      </c>
      <c r="AA284" s="258"/>
      <c r="AB284" s="258"/>
      <c r="AC284" s="258"/>
      <c r="AD284" s="258"/>
      <c r="AE284" s="258" t="s">
        <v>425</v>
      </c>
      <c r="AF284" s="258">
        <f>Z284</f>
        <v>3</v>
      </c>
      <c r="AG284" s="258"/>
      <c r="AH284" s="258"/>
      <c r="AI284" s="258"/>
      <c r="AJ284" s="258"/>
      <c r="AK284" s="258" t="s">
        <v>425</v>
      </c>
      <c r="AL284" s="258">
        <f>AF284</f>
        <v>3</v>
      </c>
      <c r="AM284" s="258"/>
      <c r="AN284" s="258"/>
      <c r="AO284" s="258"/>
      <c r="AP284" s="258"/>
      <c r="AQ284" s="258" t="s">
        <v>425</v>
      </c>
      <c r="AR284" s="258">
        <f>AL284</f>
        <v>3</v>
      </c>
      <c r="AS284" s="258"/>
      <c r="AT284" s="258"/>
      <c r="AU284" s="258"/>
      <c r="AV284" s="258"/>
      <c r="AW284" s="258" t="s">
        <v>425</v>
      </c>
      <c r="AX284" s="258">
        <f>AR284</f>
        <v>3</v>
      </c>
      <c r="AY284" s="258"/>
      <c r="AZ284" s="258"/>
      <c r="BA284" s="258"/>
      <c r="BB284" s="258"/>
      <c r="BC284" s="258" t="s">
        <v>425</v>
      </c>
      <c r="BD284" s="258">
        <f>AX284</f>
        <v>3</v>
      </c>
      <c r="BE284" s="258"/>
      <c r="BF284" s="258"/>
      <c r="BG284" s="258"/>
      <c r="BH284" s="258"/>
      <c r="BI284" s="258" t="s">
        <v>425</v>
      </c>
      <c r="BJ284" s="258">
        <f>BD284</f>
        <v>3</v>
      </c>
      <c r="BK284" s="258"/>
      <c r="BL284" s="258"/>
      <c r="BM284" s="258"/>
      <c r="BN284" s="258"/>
      <c r="BO284" s="258"/>
      <c r="BP284" s="258"/>
      <c r="BQ284" s="258"/>
      <c r="BR284" s="258"/>
    </row>
    <row r="285" spans="1:70" ht="15" customHeight="1">
      <c r="A285" s="186">
        <f t="shared" si="169"/>
        <v>2017</v>
      </c>
      <c r="B285" s="187">
        <f t="shared" si="170"/>
        <v>480</v>
      </c>
      <c r="C285" s="242"/>
      <c r="D285" s="188">
        <f t="shared" si="168"/>
        <v>10</v>
      </c>
      <c r="E285" s="258">
        <f>U262</f>
        <v>1000</v>
      </c>
      <c r="F285" s="264">
        <f>U270</f>
        <v>0.20448646956327182</v>
      </c>
      <c r="G285" s="258">
        <f>U271</f>
        <v>5.5630000000000006</v>
      </c>
      <c r="H285" s="258">
        <f>U272</f>
        <v>3.4470000000000001</v>
      </c>
      <c r="I285" s="196">
        <f t="shared" si="171"/>
        <v>480</v>
      </c>
      <c r="J285" s="211"/>
      <c r="K285" s="211"/>
      <c r="M285" s="258" t="s">
        <v>435</v>
      </c>
      <c r="N285" s="301">
        <f>ROUND($B$308/3,-2)</f>
        <v>100</v>
      </c>
      <c r="O285" s="258"/>
      <c r="P285" s="258"/>
      <c r="Q285" s="258"/>
      <c r="R285" s="258"/>
      <c r="S285" s="258" t="s">
        <v>435</v>
      </c>
      <c r="T285" s="258">
        <f>N285</f>
        <v>100</v>
      </c>
      <c r="U285" s="258"/>
      <c r="V285" s="258"/>
      <c r="W285" s="258"/>
      <c r="X285" s="258"/>
      <c r="Y285" s="258" t="s">
        <v>435</v>
      </c>
      <c r="Z285" s="258">
        <f>T285</f>
        <v>100</v>
      </c>
      <c r="AA285" s="258"/>
      <c r="AB285" s="258"/>
      <c r="AC285" s="258"/>
      <c r="AD285" s="258"/>
      <c r="AE285" s="258" t="s">
        <v>435</v>
      </c>
      <c r="AF285" s="258">
        <f>Z285</f>
        <v>100</v>
      </c>
      <c r="AG285" s="258"/>
      <c r="AH285" s="258"/>
      <c r="AI285" s="258"/>
      <c r="AJ285" s="258"/>
      <c r="AK285" s="258" t="s">
        <v>435</v>
      </c>
      <c r="AL285" s="258">
        <f>AF285</f>
        <v>100</v>
      </c>
      <c r="AM285" s="258"/>
      <c r="AN285" s="258"/>
      <c r="AO285" s="258"/>
      <c r="AP285" s="258"/>
      <c r="AQ285" s="258" t="s">
        <v>435</v>
      </c>
      <c r="AR285" s="258">
        <f>AL285</f>
        <v>100</v>
      </c>
      <c r="AS285" s="258"/>
      <c r="AT285" s="258"/>
      <c r="AU285" s="258"/>
      <c r="AV285" s="258"/>
      <c r="AW285" s="258" t="s">
        <v>435</v>
      </c>
      <c r="AX285" s="258">
        <f>AR285</f>
        <v>100</v>
      </c>
      <c r="AY285" s="258"/>
      <c r="AZ285" s="258"/>
      <c r="BA285" s="258"/>
      <c r="BB285" s="258"/>
      <c r="BC285" s="258" t="s">
        <v>435</v>
      </c>
      <c r="BD285" s="258">
        <f>AX285</f>
        <v>100</v>
      </c>
      <c r="BE285" s="258"/>
      <c r="BF285" s="258"/>
      <c r="BG285" s="258"/>
      <c r="BH285" s="258"/>
      <c r="BI285" s="258" t="s">
        <v>435</v>
      </c>
      <c r="BJ285" s="258">
        <f>BD285</f>
        <v>100</v>
      </c>
    </row>
    <row r="286" spans="1:70" ht="15" customHeight="1">
      <c r="A286" s="186">
        <f t="shared" si="169"/>
        <v>2018</v>
      </c>
      <c r="B286" s="187">
        <f t="shared" si="170"/>
        <v>489</v>
      </c>
      <c r="C286" s="242"/>
      <c r="D286" s="188">
        <f t="shared" si="168"/>
        <v>11</v>
      </c>
      <c r="E286" s="258">
        <f>AA262</f>
        <v>1100</v>
      </c>
      <c r="F286" s="264">
        <f>AA270</f>
        <v>0.20448646956327182</v>
      </c>
      <c r="G286" s="258">
        <f>AA271</f>
        <v>5.5630000000000006</v>
      </c>
      <c r="H286" s="258">
        <f>AA272</f>
        <v>3.4470000000000001</v>
      </c>
      <c r="I286" s="196">
        <f t="shared" si="171"/>
        <v>489</v>
      </c>
      <c r="J286" s="211"/>
      <c r="K286" s="211"/>
      <c r="M286" s="258" t="s">
        <v>436</v>
      </c>
      <c r="N286" s="98">
        <f>N283*2</f>
        <v>918</v>
      </c>
    </row>
    <row r="287" spans="1:70" ht="15" customHeight="1">
      <c r="A287" s="186">
        <f t="shared" si="169"/>
        <v>2019</v>
      </c>
      <c r="B287" s="187">
        <f t="shared" si="170"/>
        <v>498</v>
      </c>
      <c r="C287" s="242"/>
      <c r="D287" s="188">
        <f t="shared" si="168"/>
        <v>12</v>
      </c>
      <c r="E287" s="258">
        <f>AG262</f>
        <v>1200</v>
      </c>
      <c r="F287" s="264">
        <f>AG270</f>
        <v>0.20448646956327182</v>
      </c>
      <c r="G287" s="258">
        <f>AG271</f>
        <v>5.5630000000000006</v>
      </c>
      <c r="H287" s="258">
        <f>AG272</f>
        <v>3.4470000000000001</v>
      </c>
      <c r="I287" s="196">
        <f t="shared" si="171"/>
        <v>498</v>
      </c>
      <c r="J287" s="211"/>
      <c r="K287" s="211"/>
    </row>
    <row r="288" spans="1:70" ht="15" customHeight="1">
      <c r="A288" s="186">
        <f t="shared" si="169"/>
        <v>2020</v>
      </c>
      <c r="B288" s="187">
        <f t="shared" si="170"/>
        <v>507</v>
      </c>
      <c r="C288" s="242"/>
      <c r="D288" s="188">
        <f t="shared" si="168"/>
        <v>13</v>
      </c>
      <c r="E288" s="258">
        <f>AM262</f>
        <v>1300</v>
      </c>
      <c r="F288" s="264">
        <f>AM270</f>
        <v>0.20448646956327182</v>
      </c>
      <c r="G288" s="258">
        <f>AM271</f>
        <v>5.5630000000000006</v>
      </c>
      <c r="H288" s="258">
        <f>AM272</f>
        <v>3.4470000000000001</v>
      </c>
      <c r="I288" s="196">
        <f t="shared" si="171"/>
        <v>507</v>
      </c>
      <c r="J288" s="211"/>
      <c r="K288" s="211"/>
    </row>
    <row r="289" spans="1:13" ht="15" customHeight="1">
      <c r="A289" s="186">
        <f t="shared" si="169"/>
        <v>2021</v>
      </c>
      <c r="B289" s="187">
        <f t="shared" si="170"/>
        <v>516</v>
      </c>
      <c r="C289" s="242"/>
      <c r="D289" s="188">
        <f t="shared" si="168"/>
        <v>14</v>
      </c>
      <c r="E289" s="258">
        <f>AS262</f>
        <v>1400</v>
      </c>
      <c r="F289" s="264">
        <f>AS270</f>
        <v>0.20019889991996323</v>
      </c>
      <c r="G289" s="258">
        <f>AS271</f>
        <v>5.5940000000000012</v>
      </c>
      <c r="H289" s="258">
        <f>AS272</f>
        <v>3.4779999999999998</v>
      </c>
      <c r="I289" s="196">
        <f t="shared" si="171"/>
        <v>516</v>
      </c>
      <c r="J289" s="211"/>
      <c r="K289" s="211"/>
      <c r="M289" s="302"/>
    </row>
    <row r="290" spans="1:13" ht="15" customHeight="1">
      <c r="A290" s="186">
        <f t="shared" si="169"/>
        <v>2022</v>
      </c>
      <c r="B290" s="187">
        <f t="shared" si="170"/>
        <v>524</v>
      </c>
      <c r="C290" s="242"/>
      <c r="D290" s="188">
        <f t="shared" si="168"/>
        <v>15</v>
      </c>
      <c r="E290" s="258">
        <f>AY262</f>
        <v>1500</v>
      </c>
      <c r="F290" s="264">
        <f>AY270</f>
        <v>0.20019889991996323</v>
      </c>
      <c r="G290" s="258">
        <f>AY271</f>
        <v>5.5940000000000012</v>
      </c>
      <c r="H290" s="258">
        <f>AY272</f>
        <v>3.4779999999999998</v>
      </c>
      <c r="I290" s="196">
        <f t="shared" si="171"/>
        <v>524</v>
      </c>
      <c r="J290" s="211"/>
      <c r="K290" s="211"/>
    </row>
    <row r="291" spans="1:13" ht="15" customHeight="1">
      <c r="A291" s="186">
        <f t="shared" si="169"/>
        <v>2023</v>
      </c>
      <c r="B291" s="187">
        <f t="shared" si="170"/>
        <v>533</v>
      </c>
      <c r="C291" s="242"/>
      <c r="D291" s="188">
        <f t="shared" si="168"/>
        <v>16</v>
      </c>
      <c r="E291" s="258">
        <f>BE262</f>
        <v>1600</v>
      </c>
      <c r="F291" s="264">
        <f>BE270</f>
        <v>0.20019889991996323</v>
      </c>
      <c r="G291" s="258">
        <f>BE271</f>
        <v>5.5940000000000012</v>
      </c>
      <c r="H291" s="258">
        <f>BE272</f>
        <v>3.4779999999999998</v>
      </c>
      <c r="I291" s="196">
        <f t="shared" si="171"/>
        <v>533</v>
      </c>
      <c r="J291" s="211"/>
      <c r="K291" s="211"/>
    </row>
    <row r="292" spans="1:13" ht="15" customHeight="1">
      <c r="A292" s="186">
        <f t="shared" si="169"/>
        <v>2024</v>
      </c>
      <c r="B292" s="187">
        <f t="shared" si="170"/>
        <v>542</v>
      </c>
      <c r="C292" s="242"/>
      <c r="D292" s="188">
        <f t="shared" si="168"/>
        <v>17</v>
      </c>
      <c r="E292" s="258">
        <f>BK262</f>
        <v>1700</v>
      </c>
      <c r="F292" s="264">
        <f>BK270</f>
        <v>0.20019889991996323</v>
      </c>
      <c r="G292" s="258">
        <f>BK271</f>
        <v>5.5940000000000012</v>
      </c>
      <c r="H292" s="258">
        <f>BK272</f>
        <v>3.4779999999999998</v>
      </c>
      <c r="I292" s="196">
        <f t="shared" si="171"/>
        <v>542</v>
      </c>
      <c r="J292" s="211"/>
      <c r="K292" s="211"/>
    </row>
    <row r="293" spans="1:13" ht="15" customHeight="1">
      <c r="A293" s="186">
        <f t="shared" si="169"/>
        <v>2025</v>
      </c>
      <c r="B293" s="187">
        <f t="shared" si="170"/>
        <v>551</v>
      </c>
      <c r="C293" s="242"/>
      <c r="D293" s="188">
        <f t="shared" si="168"/>
        <v>18</v>
      </c>
      <c r="E293" s="302"/>
      <c r="F293" s="264"/>
      <c r="G293" s="303"/>
      <c r="H293" s="98"/>
      <c r="I293" s="196">
        <f t="shared" si="171"/>
        <v>551</v>
      </c>
      <c r="J293" s="211"/>
      <c r="K293" s="211"/>
    </row>
    <row r="294" spans="1:13" ht="15" customHeight="1">
      <c r="A294" s="186">
        <f t="shared" si="169"/>
        <v>2026</v>
      </c>
      <c r="B294" s="187">
        <f t="shared" si="170"/>
        <v>559</v>
      </c>
      <c r="C294" s="242"/>
      <c r="D294" s="188">
        <f t="shared" si="168"/>
        <v>19</v>
      </c>
      <c r="E294" s="302"/>
      <c r="F294" s="264"/>
      <c r="G294" s="303"/>
      <c r="H294" s="98"/>
      <c r="I294" s="196">
        <f t="shared" si="171"/>
        <v>559</v>
      </c>
      <c r="J294" s="211"/>
      <c r="K294" s="211"/>
    </row>
    <row r="295" spans="1:13" ht="15" customHeight="1">
      <c r="A295" s="186">
        <f t="shared" si="169"/>
        <v>2027</v>
      </c>
      <c r="B295" s="187">
        <f t="shared" si="170"/>
        <v>568</v>
      </c>
      <c r="C295" s="242"/>
      <c r="D295" s="188">
        <f t="shared" si="168"/>
        <v>20</v>
      </c>
      <c r="E295" s="302"/>
      <c r="F295" s="264"/>
      <c r="G295" s="303"/>
      <c r="H295" s="98"/>
      <c r="I295" s="196">
        <f t="shared" si="171"/>
        <v>568</v>
      </c>
      <c r="J295" s="211"/>
      <c r="K295" s="211"/>
    </row>
    <row r="296" spans="1:13" ht="15" customHeight="1">
      <c r="A296" s="186">
        <f t="shared" si="169"/>
        <v>2028</v>
      </c>
      <c r="B296" s="187">
        <f t="shared" si="170"/>
        <v>576</v>
      </c>
      <c r="C296" s="242"/>
      <c r="D296" s="188">
        <f t="shared" si="168"/>
        <v>21</v>
      </c>
      <c r="E296" s="302"/>
      <c r="F296" s="264"/>
      <c r="G296" s="303"/>
      <c r="H296" s="98"/>
      <c r="I296" s="196">
        <f t="shared" si="171"/>
        <v>576</v>
      </c>
      <c r="J296" s="211"/>
      <c r="K296" s="211"/>
    </row>
    <row r="297" spans="1:13" ht="15" customHeight="1">
      <c r="A297" s="186">
        <f t="shared" si="169"/>
        <v>2029</v>
      </c>
      <c r="B297" s="187">
        <f t="shared" si="170"/>
        <v>584</v>
      </c>
      <c r="C297" s="242"/>
      <c r="D297" s="188">
        <f t="shared" si="168"/>
        <v>22</v>
      </c>
      <c r="E297" s="302"/>
      <c r="F297" s="264"/>
      <c r="G297" s="303"/>
      <c r="H297" s="98"/>
      <c r="I297" s="196">
        <f t="shared" si="171"/>
        <v>584</v>
      </c>
      <c r="J297" s="211"/>
      <c r="K297" s="211"/>
    </row>
    <row r="298" spans="1:13" ht="15" customHeight="1">
      <c r="A298" s="186">
        <f t="shared" si="169"/>
        <v>2030</v>
      </c>
      <c r="B298" s="187">
        <f t="shared" si="170"/>
        <v>593</v>
      </c>
      <c r="C298" s="242"/>
      <c r="D298" s="188">
        <f t="shared" si="168"/>
        <v>23</v>
      </c>
      <c r="E298" s="243"/>
      <c r="F298" s="283"/>
      <c r="G298" s="195"/>
      <c r="H298" s="214"/>
      <c r="I298" s="196">
        <f t="shared" si="171"/>
        <v>593</v>
      </c>
      <c r="J298" s="211"/>
      <c r="K298" s="211"/>
    </row>
    <row r="299" spans="1:13" ht="15" customHeight="1">
      <c r="A299" s="186">
        <f t="shared" si="169"/>
        <v>2031</v>
      </c>
      <c r="B299" s="187">
        <f t="shared" si="170"/>
        <v>601</v>
      </c>
      <c r="C299" s="242"/>
      <c r="D299" s="188">
        <f t="shared" si="168"/>
        <v>24</v>
      </c>
      <c r="E299" s="243"/>
      <c r="F299" s="283"/>
      <c r="G299" s="195"/>
      <c r="H299" s="214"/>
      <c r="I299" s="196">
        <f t="shared" si="171"/>
        <v>601</v>
      </c>
      <c r="J299" s="211"/>
      <c r="K299" s="211"/>
    </row>
    <row r="300" spans="1:13" ht="15" customHeight="1">
      <c r="A300" s="186">
        <f t="shared" si="169"/>
        <v>2032</v>
      </c>
      <c r="B300" s="187">
        <f t="shared" si="170"/>
        <v>609</v>
      </c>
      <c r="C300" s="242"/>
      <c r="D300" s="188">
        <f t="shared" si="168"/>
        <v>25</v>
      </c>
      <c r="E300" s="243"/>
      <c r="F300" s="283"/>
      <c r="G300" s="195"/>
      <c r="H300" s="214"/>
      <c r="I300" s="196">
        <f t="shared" si="171"/>
        <v>609</v>
      </c>
      <c r="J300" s="211"/>
      <c r="K300" s="211"/>
    </row>
    <row r="301" spans="1:13" ht="15" customHeight="1">
      <c r="A301" s="186">
        <f t="shared" si="169"/>
        <v>2033</v>
      </c>
      <c r="B301" s="187">
        <f t="shared" si="170"/>
        <v>617</v>
      </c>
      <c r="C301" s="242"/>
      <c r="D301" s="188">
        <f t="shared" si="168"/>
        <v>26</v>
      </c>
      <c r="E301" s="243"/>
      <c r="F301" s="283"/>
      <c r="G301" s="195"/>
      <c r="H301" s="214"/>
      <c r="I301" s="196">
        <f t="shared" si="171"/>
        <v>617</v>
      </c>
      <c r="J301" s="211"/>
      <c r="K301" s="211"/>
    </row>
    <row r="302" spans="1:13" ht="15" customHeight="1">
      <c r="A302" s="186">
        <f t="shared" si="169"/>
        <v>2034</v>
      </c>
      <c r="B302" s="187">
        <f t="shared" si="170"/>
        <v>624</v>
      </c>
      <c r="C302" s="242"/>
      <c r="D302" s="188">
        <f t="shared" si="168"/>
        <v>27</v>
      </c>
      <c r="E302" s="243"/>
      <c r="F302" s="283"/>
      <c r="G302" s="195"/>
      <c r="H302" s="214"/>
      <c r="I302" s="196">
        <f t="shared" si="171"/>
        <v>624</v>
      </c>
      <c r="J302" s="211"/>
      <c r="K302" s="211"/>
    </row>
    <row r="303" spans="1:13" ht="15" customHeight="1">
      <c r="A303" s="186">
        <f t="shared" si="169"/>
        <v>2035</v>
      </c>
      <c r="B303" s="187">
        <f t="shared" si="170"/>
        <v>632</v>
      </c>
      <c r="C303" s="242"/>
      <c r="D303" s="188">
        <f t="shared" si="168"/>
        <v>28</v>
      </c>
      <c r="E303" s="243"/>
      <c r="F303" s="283"/>
      <c r="G303" s="195"/>
      <c r="H303" s="214"/>
      <c r="I303" s="196">
        <f t="shared" si="171"/>
        <v>632</v>
      </c>
      <c r="J303" s="211"/>
      <c r="K303" s="211"/>
    </row>
    <row r="304" spans="1:13" ht="15" customHeight="1">
      <c r="A304" s="216">
        <f t="shared" si="169"/>
        <v>2036</v>
      </c>
      <c r="B304" s="287">
        <f t="shared" si="170"/>
        <v>640</v>
      </c>
      <c r="C304" s="288"/>
      <c r="D304" s="218">
        <f t="shared" si="168"/>
        <v>29</v>
      </c>
      <c r="E304" s="246"/>
      <c r="F304" s="289"/>
      <c r="G304" s="176"/>
      <c r="H304" s="221"/>
      <c r="I304" s="222">
        <f t="shared" si="171"/>
        <v>640</v>
      </c>
      <c r="J304" s="224"/>
      <c r="K304" s="224"/>
    </row>
    <row r="305" spans="1:65" ht="15" customHeight="1">
      <c r="A305" s="225"/>
      <c r="B305" s="247"/>
      <c r="C305" s="195"/>
      <c r="D305" s="189"/>
      <c r="E305" s="248"/>
      <c r="F305" s="283"/>
      <c r="G305" s="195"/>
      <c r="H305" s="195"/>
      <c r="I305" s="203"/>
      <c r="J305" s="203"/>
    </row>
    <row r="306" spans="1:65" ht="15" customHeight="1">
      <c r="A306" s="174" t="s">
        <v>437</v>
      </c>
      <c r="B306" s="247"/>
      <c r="C306" s="195"/>
      <c r="D306" s="189"/>
      <c r="E306" s="304"/>
      <c r="F306" s="305"/>
      <c r="G306" s="195"/>
      <c r="H306" s="195"/>
      <c r="I306" s="203"/>
      <c r="J306" s="203"/>
    </row>
    <row r="307" spans="1:65" ht="15" customHeight="1">
      <c r="A307" s="177" t="s">
        <v>102</v>
      </c>
      <c r="B307" s="306" t="s">
        <v>127</v>
      </c>
      <c r="C307" s="306" t="s">
        <v>438</v>
      </c>
      <c r="D307" s="179" t="s">
        <v>129</v>
      </c>
      <c r="E307" s="228"/>
      <c r="F307" s="180"/>
      <c r="G307" s="182"/>
      <c r="H307" s="182" t="s">
        <v>116</v>
      </c>
      <c r="I307" s="183">
        <f>RSQ(I308:I330,B308:B330)</f>
        <v>0.19437740794352287</v>
      </c>
      <c r="J307" s="184" t="s">
        <v>130</v>
      </c>
      <c r="K307" s="185" t="s">
        <v>131</v>
      </c>
      <c r="M307" s="307" t="s">
        <v>438</v>
      </c>
      <c r="N307" s="180"/>
      <c r="O307" s="182" t="s">
        <v>116</v>
      </c>
      <c r="P307" s="183">
        <f>RSQ($B308:$B330,P308:P330)</f>
        <v>9.0972624499684673E-4</v>
      </c>
      <c r="Q307" s="185" t="s">
        <v>131</v>
      </c>
      <c r="S307" s="307" t="s">
        <v>438</v>
      </c>
      <c r="T307" s="180"/>
      <c r="U307" s="182" t="s">
        <v>116</v>
      </c>
      <c r="V307" s="183">
        <f>RSQ($B308:$B330,V308:V330)</f>
        <v>0.19437740794352287</v>
      </c>
      <c r="W307" s="185" t="s">
        <v>131</v>
      </c>
      <c r="Y307" s="307" t="s">
        <v>438</v>
      </c>
      <c r="Z307" s="180"/>
      <c r="AA307" s="182" t="s">
        <v>116</v>
      </c>
      <c r="AB307" s="183">
        <f>RSQ($B308:$B330,AB308:AB330)</f>
        <v>0.19977998093809579</v>
      </c>
      <c r="AC307" s="185" t="s">
        <v>131</v>
      </c>
      <c r="AE307" s="307" t="s">
        <v>438</v>
      </c>
      <c r="AF307" s="180"/>
      <c r="AG307" s="182" t="s">
        <v>116</v>
      </c>
      <c r="AH307" s="183">
        <f>RSQ($B308:$B330,AH308:AH330)</f>
        <v>0.19764783521782936</v>
      </c>
      <c r="AI307" s="185" t="s">
        <v>131</v>
      </c>
      <c r="AK307" s="307" t="s">
        <v>438</v>
      </c>
      <c r="AL307" s="180"/>
      <c r="AM307" s="182" t="s">
        <v>116</v>
      </c>
      <c r="AN307" s="183">
        <f>RSQ($B308:$B330,AN308:AN330)</f>
        <v>0.20019889991996323</v>
      </c>
      <c r="AO307" s="185" t="s">
        <v>131</v>
      </c>
      <c r="AQ307" s="307" t="s">
        <v>438</v>
      </c>
      <c r="AR307" s="180"/>
      <c r="AS307" s="182" t="s">
        <v>116</v>
      </c>
      <c r="AT307" s="183">
        <f>RSQ($B308:$B330,AT308:AT330)</f>
        <v>0.20019889991996323</v>
      </c>
      <c r="AU307" s="185" t="s">
        <v>131</v>
      </c>
      <c r="AW307" s="307" t="s">
        <v>438</v>
      </c>
      <c r="AX307" s="180"/>
      <c r="AY307" s="182" t="s">
        <v>116</v>
      </c>
      <c r="AZ307" s="183">
        <f>RSQ($B308:$B330,AZ308:AZ330)</f>
        <v>0.20019889991996323</v>
      </c>
      <c r="BA307" s="185" t="s">
        <v>131</v>
      </c>
      <c r="BC307" s="307" t="s">
        <v>438</v>
      </c>
      <c r="BD307" s="180"/>
      <c r="BE307" s="182" t="s">
        <v>116</v>
      </c>
      <c r="BF307" s="183">
        <f>RSQ($B308:$B330,BF308:BF330)</f>
        <v>0.20019889991996323</v>
      </c>
      <c r="BG307" s="185" t="s">
        <v>131</v>
      </c>
      <c r="BI307" s="307" t="s">
        <v>438</v>
      </c>
      <c r="BJ307" s="180"/>
      <c r="BK307" s="182" t="s">
        <v>116</v>
      </c>
      <c r="BL307" s="183">
        <f>RSQ($B308:$B330,BL308:BL330)</f>
        <v>0.20019889991996323</v>
      </c>
      <c r="BM307" s="185" t="s">
        <v>131</v>
      </c>
    </row>
    <row r="308" spans="1:65" ht="15" customHeight="1">
      <c r="A308" s="186">
        <f t="shared" ref="A308:B313" si="172">A259</f>
        <v>2008</v>
      </c>
      <c r="B308" s="308">
        <f t="shared" si="172"/>
        <v>444</v>
      </c>
      <c r="C308" s="226">
        <f t="shared" ref="C308:C313" si="173">LN($F$311-B308)</f>
        <v>6.1224928095143865</v>
      </c>
      <c r="D308" s="188">
        <f t="shared" ref="D308:D353" si="174">D259</f>
        <v>1</v>
      </c>
      <c r="E308" s="309" t="s">
        <v>439</v>
      </c>
      <c r="F308" s="310"/>
      <c r="I308" s="193">
        <f t="shared" ref="I308:I313" si="175">ROUND($F$311-$F$316*$F$317^D308,$G$1)</f>
        <v>400</v>
      </c>
      <c r="J308" s="194">
        <f t="shared" ref="J308:J313" si="176">ABS(B308-I308)/B308*100</f>
        <v>9.9099099099099099</v>
      </c>
      <c r="K308" s="193">
        <f t="shared" ref="K308:K313" si="177">(B308-I308)^2/1000</f>
        <v>1.9359999999999999</v>
      </c>
      <c r="M308" s="311">
        <f t="shared" ref="M308:M313" si="178">LN(O$311-$B308)</f>
        <v>2.70871664564537</v>
      </c>
      <c r="N308" s="312" t="s">
        <v>439</v>
      </c>
      <c r="O308" s="310"/>
      <c r="P308" s="270">
        <f t="shared" ref="P308:P313" si="179">ROUND(O$311-O$316*O$317^$D308,$G$1)</f>
        <v>287</v>
      </c>
      <c r="Q308" s="193">
        <f t="shared" ref="Q308:Q313" si="180">($B308-P308)^2/1000</f>
        <v>24.649000000000001</v>
      </c>
      <c r="S308" s="311">
        <f t="shared" ref="S308:S313" si="181">LN(U$311-$B308)</f>
        <v>6.3207682942505823</v>
      </c>
      <c r="T308" s="312" t="s">
        <v>439</v>
      </c>
      <c r="U308" s="310"/>
      <c r="V308" s="270">
        <f t="shared" ref="V308:V313" si="182">ROUND(U$311-U$316*U$317^$D308,$G$1)</f>
        <v>400</v>
      </c>
      <c r="W308" s="193">
        <f t="shared" ref="W308:W313" si="183">($B308-V308)^2/1000</f>
        <v>1.9359999999999999</v>
      </c>
      <c r="Y308" s="311">
        <f t="shared" ref="Y308:Y313" si="184">LN(AA$311-$B308)</f>
        <v>6.4861607889440887</v>
      </c>
      <c r="Z308" s="312" t="s">
        <v>439</v>
      </c>
      <c r="AA308" s="310"/>
      <c r="AB308" s="270">
        <f t="shared" ref="AB308:AB313" si="185">ROUND(AA$311-AA$316*AA$317^$D308,$G$1)</f>
        <v>400</v>
      </c>
      <c r="AC308" s="193">
        <f t="shared" ref="AC308:AC313" si="186">($B308-AB308)^2/1000</f>
        <v>1.9359999999999999</v>
      </c>
      <c r="AE308" s="311">
        <f t="shared" ref="AE308:AE313" si="187">LN(AG$311-$B308)</f>
        <v>6.6280413761795334</v>
      </c>
      <c r="AF308" s="312" t="s">
        <v>439</v>
      </c>
      <c r="AG308" s="310"/>
      <c r="AH308" s="270">
        <f t="shared" ref="AH308:AH313" si="188">ROUND(AG$311-AG$316*AG$317^$D308,$G$1)</f>
        <v>400</v>
      </c>
      <c r="AI308" s="193">
        <f t="shared" ref="AI308:AI313" si="189">($B308-AH308)^2/1000</f>
        <v>1.9359999999999999</v>
      </c>
      <c r="AK308" s="311">
        <f t="shared" ref="AK308:AK313" si="190">LN(AM$311-$B308)</f>
        <v>6.752270376141742</v>
      </c>
      <c r="AL308" s="312" t="s">
        <v>439</v>
      </c>
      <c r="AM308" s="310"/>
      <c r="AN308" s="270">
        <f t="shared" ref="AN308:AN313" si="191">ROUND(AM$311-AM$316*AM$317^$D308,$G$1)</f>
        <v>399</v>
      </c>
      <c r="AO308" s="193">
        <f t="shared" ref="AO308:AO313" si="192">($B308-AN308)^2/1000</f>
        <v>2.0249999999999999</v>
      </c>
      <c r="AQ308" s="311">
        <f t="shared" ref="AQ308:AQ313" si="193">LN(AS$311-$B308)</f>
        <v>6.8627579130514009</v>
      </c>
      <c r="AR308" s="312" t="s">
        <v>439</v>
      </c>
      <c r="AS308" s="310"/>
      <c r="AT308" s="270">
        <f t="shared" ref="AT308:AT313" si="194">ROUND(AS$311-AS$316*AS$317^$D308,$G$1)</f>
        <v>399</v>
      </c>
      <c r="AU308" s="193">
        <f t="shared" ref="AU308:AU313" si="195">($B308-AT308)^2/1000</f>
        <v>2.0249999999999999</v>
      </c>
      <c r="AW308" s="311">
        <f t="shared" ref="AW308:AW313" si="196">LN(AY$311-$B308)</f>
        <v>6.9622434642662068</v>
      </c>
      <c r="AX308" s="312" t="s">
        <v>439</v>
      </c>
      <c r="AY308" s="310"/>
      <c r="AZ308" s="270">
        <f t="shared" ref="AZ308:AZ313" si="197">ROUND(AY$311-AY$316*AY$317^$D308,$G$1)</f>
        <v>399</v>
      </c>
      <c r="BA308" s="193">
        <f t="shared" ref="BA308:BA313" si="198">($B308-AZ308)^2/1000</f>
        <v>2.0249999999999999</v>
      </c>
      <c r="BC308" s="311">
        <f t="shared" ref="BC308:BC318" si="199">LN(BE$311-$B308)</f>
        <v>7.0527210492323231</v>
      </c>
      <c r="BD308" s="312" t="s">
        <v>439</v>
      </c>
      <c r="BE308" s="310"/>
      <c r="BF308" s="270">
        <f t="shared" ref="BF308:BF313" si="200">ROUND(BE$311-BE$316*BE$317^$D308,$G$1)</f>
        <v>399</v>
      </c>
      <c r="BG308" s="193">
        <f t="shared" ref="BG308:BG313" si="201">($B308-BF308)^2/1000</f>
        <v>2.0249999999999999</v>
      </c>
      <c r="BI308" s="311">
        <f t="shared" ref="BI308:BI313" si="202">LN(BK$311-$B308)</f>
        <v>7.1356873470281439</v>
      </c>
      <c r="BJ308" s="312" t="s">
        <v>439</v>
      </c>
      <c r="BK308" s="310"/>
      <c r="BL308" s="270">
        <f t="shared" ref="BL308:BL313" si="203">ROUND(BK$311-BK$316*BK$317^$D308,$G$1)</f>
        <v>399</v>
      </c>
      <c r="BM308" s="193">
        <f t="shared" ref="BM308:BM313" si="204">($B308-BL308)^2/1000</f>
        <v>2.0249999999999999</v>
      </c>
    </row>
    <row r="309" spans="1:65" ht="15" customHeight="1">
      <c r="A309" s="186">
        <f t="shared" si="172"/>
        <v>2009</v>
      </c>
      <c r="B309" s="187">
        <f t="shared" si="172"/>
        <v>354</v>
      </c>
      <c r="C309" s="226">
        <f t="shared" si="173"/>
        <v>6.3026189757449051</v>
      </c>
      <c r="D309" s="188">
        <f t="shared" si="174"/>
        <v>2</v>
      </c>
      <c r="E309" s="230" t="s">
        <v>440</v>
      </c>
      <c r="F309" s="248"/>
      <c r="G309" s="189"/>
      <c r="H309" s="195"/>
      <c r="I309" s="196">
        <f t="shared" si="175"/>
        <v>409</v>
      </c>
      <c r="J309" s="197">
        <f t="shared" si="176"/>
        <v>15.53672316384181</v>
      </c>
      <c r="K309" s="196">
        <f t="shared" si="177"/>
        <v>3.0249999999999999</v>
      </c>
      <c r="M309" s="311">
        <f t="shared" si="178"/>
        <v>4.6540555837179021</v>
      </c>
      <c r="N309" s="272" t="s">
        <v>440</v>
      </c>
      <c r="O309" s="248"/>
      <c r="P309" s="211">
        <f t="shared" si="179"/>
        <v>406</v>
      </c>
      <c r="Q309" s="196">
        <f t="shared" si="180"/>
        <v>2.7040000000000002</v>
      </c>
      <c r="S309" s="311">
        <f t="shared" si="181"/>
        <v>6.4707995037826018</v>
      </c>
      <c r="T309" s="272" t="s">
        <v>440</v>
      </c>
      <c r="U309" s="248"/>
      <c r="V309" s="211">
        <f t="shared" si="182"/>
        <v>409</v>
      </c>
      <c r="W309" s="196">
        <f t="shared" si="183"/>
        <v>3.0249999999999999</v>
      </c>
      <c r="Y309" s="311">
        <f t="shared" si="184"/>
        <v>6.6147256002037604</v>
      </c>
      <c r="Z309" s="272" t="s">
        <v>440</v>
      </c>
      <c r="AA309" s="248"/>
      <c r="AB309" s="211">
        <f t="shared" si="185"/>
        <v>409</v>
      </c>
      <c r="AC309" s="196">
        <f t="shared" si="186"/>
        <v>3.0249999999999999</v>
      </c>
      <c r="AE309" s="311">
        <f t="shared" si="187"/>
        <v>6.7405193596062229</v>
      </c>
      <c r="AF309" s="272" t="s">
        <v>440</v>
      </c>
      <c r="AG309" s="248"/>
      <c r="AH309" s="211">
        <f t="shared" si="188"/>
        <v>409</v>
      </c>
      <c r="AI309" s="196">
        <f t="shared" si="189"/>
        <v>3.0249999999999999</v>
      </c>
      <c r="AK309" s="311">
        <f t="shared" si="190"/>
        <v>6.852242569051878</v>
      </c>
      <c r="AL309" s="272" t="s">
        <v>440</v>
      </c>
      <c r="AM309" s="248"/>
      <c r="AN309" s="211">
        <f t="shared" si="191"/>
        <v>408</v>
      </c>
      <c r="AO309" s="196">
        <f t="shared" si="192"/>
        <v>2.9159999999999999</v>
      </c>
      <c r="AQ309" s="311">
        <f t="shared" si="193"/>
        <v>6.9527286446248686</v>
      </c>
      <c r="AR309" s="272" t="s">
        <v>440</v>
      </c>
      <c r="AS309" s="248"/>
      <c r="AT309" s="211">
        <f t="shared" si="194"/>
        <v>408</v>
      </c>
      <c r="AU309" s="196">
        <f t="shared" si="195"/>
        <v>2.9159999999999999</v>
      </c>
      <c r="AW309" s="311">
        <f t="shared" si="196"/>
        <v>7.0440328972746853</v>
      </c>
      <c r="AX309" s="272" t="s">
        <v>440</v>
      </c>
      <c r="AY309" s="248"/>
      <c r="AZ309" s="211">
        <f t="shared" si="197"/>
        <v>408</v>
      </c>
      <c r="BA309" s="196">
        <f t="shared" si="198"/>
        <v>2.9159999999999999</v>
      </c>
      <c r="BC309" s="311">
        <f t="shared" si="199"/>
        <v>7.1276936993473985</v>
      </c>
      <c r="BD309" s="272" t="s">
        <v>440</v>
      </c>
      <c r="BE309" s="248"/>
      <c r="BF309" s="211">
        <f t="shared" si="200"/>
        <v>408</v>
      </c>
      <c r="BG309" s="196">
        <f t="shared" si="201"/>
        <v>2.9159999999999999</v>
      </c>
      <c r="BI309" s="311">
        <f t="shared" si="202"/>
        <v>7.2048925102046733</v>
      </c>
      <c r="BJ309" s="272" t="s">
        <v>440</v>
      </c>
      <c r="BK309" s="248"/>
      <c r="BL309" s="211">
        <f t="shared" si="203"/>
        <v>408</v>
      </c>
      <c r="BM309" s="196">
        <f t="shared" si="204"/>
        <v>2.9159999999999999</v>
      </c>
    </row>
    <row r="310" spans="1:65" ht="15" customHeight="1">
      <c r="A310" s="186">
        <f t="shared" si="172"/>
        <v>2010</v>
      </c>
      <c r="B310" s="187">
        <f t="shared" si="172"/>
        <v>424</v>
      </c>
      <c r="C310" s="226">
        <f t="shared" si="173"/>
        <v>6.1654178542314204</v>
      </c>
      <c r="D310" s="188">
        <f t="shared" si="174"/>
        <v>3</v>
      </c>
      <c r="G310" s="189"/>
      <c r="H310" s="195"/>
      <c r="I310" s="196">
        <f t="shared" si="175"/>
        <v>418</v>
      </c>
      <c r="J310" s="197">
        <f t="shared" si="176"/>
        <v>1.4150943396226416</v>
      </c>
      <c r="K310" s="196">
        <f t="shared" si="177"/>
        <v>3.5999999999999997E-2</v>
      </c>
      <c r="M310" s="311">
        <f t="shared" si="178"/>
        <v>3.5556337349665741</v>
      </c>
      <c r="P310" s="211">
        <f t="shared" si="179"/>
        <v>443</v>
      </c>
      <c r="Q310" s="196">
        <f t="shared" si="180"/>
        <v>0.36099999999999999</v>
      </c>
      <c r="S310" s="311">
        <f t="shared" si="181"/>
        <v>6.3561076606958915</v>
      </c>
      <c r="V310" s="211">
        <f t="shared" si="182"/>
        <v>418</v>
      </c>
      <c r="W310" s="196">
        <f t="shared" si="183"/>
        <v>3.5999999999999997E-2</v>
      </c>
      <c r="Y310" s="311">
        <f t="shared" si="184"/>
        <v>6.5161930760429643</v>
      </c>
      <c r="AB310" s="211">
        <f t="shared" si="185"/>
        <v>418</v>
      </c>
      <c r="AC310" s="196">
        <f t="shared" si="186"/>
        <v>3.5999999999999997E-2</v>
      </c>
      <c r="AE310" s="311">
        <f t="shared" si="187"/>
        <v>6.654152520183219</v>
      </c>
      <c r="AH310" s="211">
        <f t="shared" si="188"/>
        <v>417</v>
      </c>
      <c r="AI310" s="196">
        <f t="shared" si="189"/>
        <v>4.9000000000000002E-2</v>
      </c>
      <c r="AK310" s="311">
        <f t="shared" si="190"/>
        <v>6.7753660909363917</v>
      </c>
      <c r="AN310" s="211">
        <f t="shared" si="191"/>
        <v>417</v>
      </c>
      <c r="AO310" s="196">
        <f t="shared" si="192"/>
        <v>4.9000000000000002E-2</v>
      </c>
      <c r="AQ310" s="311">
        <f t="shared" si="193"/>
        <v>6.8834625864130921</v>
      </c>
      <c r="AT310" s="211">
        <f t="shared" si="194"/>
        <v>417</v>
      </c>
      <c r="AU310" s="196">
        <f t="shared" si="195"/>
        <v>4.9000000000000002E-2</v>
      </c>
      <c r="AW310" s="311">
        <f t="shared" si="196"/>
        <v>6.9810057407217299</v>
      </c>
      <c r="AZ310" s="211">
        <f t="shared" si="197"/>
        <v>417</v>
      </c>
      <c r="BA310" s="196">
        <f t="shared" si="198"/>
        <v>4.9000000000000002E-2</v>
      </c>
      <c r="BC310" s="311">
        <f t="shared" si="199"/>
        <v>7.0698741284585722</v>
      </c>
      <c r="BF310" s="211">
        <f t="shared" si="200"/>
        <v>417</v>
      </c>
      <c r="BG310" s="196">
        <f t="shared" si="201"/>
        <v>4.9000000000000002E-2</v>
      </c>
      <c r="BI310" s="311">
        <f t="shared" si="202"/>
        <v>7.1514854639047352</v>
      </c>
      <c r="BL310" s="211">
        <f t="shared" si="203"/>
        <v>417</v>
      </c>
      <c r="BM310" s="196">
        <f t="shared" si="204"/>
        <v>4.9000000000000002E-2</v>
      </c>
    </row>
    <row r="311" spans="1:65" ht="15" customHeight="1">
      <c r="A311" s="186">
        <f t="shared" si="172"/>
        <v>2011</v>
      </c>
      <c r="B311" s="187">
        <f t="shared" si="172"/>
        <v>407</v>
      </c>
      <c r="C311" s="226">
        <f t="shared" si="173"/>
        <v>6.2005091740426899</v>
      </c>
      <c r="D311" s="188">
        <f t="shared" si="174"/>
        <v>4</v>
      </c>
      <c r="E311" s="313" t="s">
        <v>441</v>
      </c>
      <c r="F311" s="294">
        <f>ROUND($N$286,-2)</f>
        <v>900</v>
      </c>
      <c r="G311" s="189"/>
      <c r="H311" s="195"/>
      <c r="I311" s="196">
        <f t="shared" si="175"/>
        <v>427</v>
      </c>
      <c r="J311" s="197">
        <f t="shared" si="176"/>
        <v>4.9140049140049138</v>
      </c>
      <c r="K311" s="196">
        <f t="shared" si="177"/>
        <v>0.4</v>
      </c>
      <c r="M311" s="311">
        <f t="shared" si="178"/>
        <v>3.9514360077849808</v>
      </c>
      <c r="N311" s="310" t="s">
        <v>441</v>
      </c>
      <c r="O311" s="260">
        <f>ROUNDDOWN(O263,2)+0.01</f>
        <v>459.01</v>
      </c>
      <c r="P311" s="211">
        <f t="shared" si="179"/>
        <v>454</v>
      </c>
      <c r="Q311" s="196">
        <f t="shared" si="180"/>
        <v>2.2090000000000001</v>
      </c>
      <c r="S311" s="311">
        <f t="shared" si="181"/>
        <v>6.3851943989977258</v>
      </c>
      <c r="T311" s="310" t="s">
        <v>441</v>
      </c>
      <c r="U311" s="260">
        <f>ROUNDDOWN(U263,-T334)+10^T334</f>
        <v>1000</v>
      </c>
      <c r="V311" s="211">
        <f t="shared" si="182"/>
        <v>427</v>
      </c>
      <c r="W311" s="196">
        <f t="shared" si="183"/>
        <v>0.4</v>
      </c>
      <c r="Y311" s="311">
        <f t="shared" si="184"/>
        <v>6.5410299991899032</v>
      </c>
      <c r="Z311" s="310" t="s">
        <v>441</v>
      </c>
      <c r="AA311" s="260">
        <f>U311+Z335</f>
        <v>1100</v>
      </c>
      <c r="AB311" s="211">
        <f t="shared" si="185"/>
        <v>426</v>
      </c>
      <c r="AC311" s="196">
        <f t="shared" si="186"/>
        <v>0.36099999999999999</v>
      </c>
      <c r="AE311" s="311">
        <f t="shared" si="187"/>
        <v>6.6758232216348476</v>
      </c>
      <c r="AF311" s="310" t="s">
        <v>441</v>
      </c>
      <c r="AG311" s="260">
        <f>AA311+AF335</f>
        <v>1200</v>
      </c>
      <c r="AH311" s="211">
        <f t="shared" si="188"/>
        <v>426</v>
      </c>
      <c r="AI311" s="196">
        <f t="shared" si="189"/>
        <v>0.36099999999999999</v>
      </c>
      <c r="AK311" s="311">
        <f t="shared" si="190"/>
        <v>6.7945865808764987</v>
      </c>
      <c r="AL311" s="310" t="s">
        <v>441</v>
      </c>
      <c r="AM311" s="260">
        <f>AG311+AL335</f>
        <v>1300</v>
      </c>
      <c r="AN311" s="211">
        <f t="shared" si="191"/>
        <v>426</v>
      </c>
      <c r="AO311" s="196">
        <f t="shared" si="192"/>
        <v>0.36099999999999999</v>
      </c>
      <c r="AQ311" s="311">
        <f t="shared" si="193"/>
        <v>6.9007306640451729</v>
      </c>
      <c r="AR311" s="310" t="s">
        <v>441</v>
      </c>
      <c r="AS311" s="260">
        <f>AM311+AR335</f>
        <v>1400</v>
      </c>
      <c r="AT311" s="211">
        <f t="shared" si="194"/>
        <v>426</v>
      </c>
      <c r="AU311" s="196">
        <f t="shared" si="195"/>
        <v>0.36099999999999999</v>
      </c>
      <c r="AW311" s="311">
        <f t="shared" si="196"/>
        <v>6.9966814881765389</v>
      </c>
      <c r="AX311" s="310" t="s">
        <v>441</v>
      </c>
      <c r="AY311" s="260">
        <f>AS311+AX335</f>
        <v>1500</v>
      </c>
      <c r="AZ311" s="211">
        <f t="shared" si="197"/>
        <v>426</v>
      </c>
      <c r="BA311" s="196">
        <f t="shared" si="198"/>
        <v>0.36099999999999999</v>
      </c>
      <c r="BC311" s="311">
        <f t="shared" si="199"/>
        <v>7.0842264220979159</v>
      </c>
      <c r="BD311" s="310" t="s">
        <v>441</v>
      </c>
      <c r="BE311" s="260">
        <f>AY311+BD335</f>
        <v>1600</v>
      </c>
      <c r="BF311" s="211">
        <f t="shared" si="200"/>
        <v>426</v>
      </c>
      <c r="BG311" s="196">
        <f t="shared" si="201"/>
        <v>0.36099999999999999</v>
      </c>
      <c r="BI311" s="311">
        <f t="shared" si="202"/>
        <v>7.1647203787718574</v>
      </c>
      <c r="BJ311" s="310" t="s">
        <v>441</v>
      </c>
      <c r="BK311" s="260">
        <f>BE311+BJ335</f>
        <v>1700</v>
      </c>
      <c r="BL311" s="211">
        <f t="shared" si="203"/>
        <v>426</v>
      </c>
      <c r="BM311" s="196">
        <f t="shared" si="204"/>
        <v>0.36099999999999999</v>
      </c>
    </row>
    <row r="312" spans="1:65" ht="15" customHeight="1">
      <c r="A312" s="186">
        <f t="shared" si="172"/>
        <v>2012</v>
      </c>
      <c r="B312" s="187">
        <f t="shared" si="172"/>
        <v>439</v>
      </c>
      <c r="C312" s="226">
        <f t="shared" si="173"/>
        <v>6.1333980429966486</v>
      </c>
      <c r="D312" s="188">
        <f t="shared" si="174"/>
        <v>5</v>
      </c>
      <c r="G312" s="189"/>
      <c r="H312" s="195"/>
      <c r="I312" s="196">
        <f t="shared" si="175"/>
        <v>435</v>
      </c>
      <c r="J312" s="197">
        <f t="shared" si="176"/>
        <v>0.91116173120728927</v>
      </c>
      <c r="K312" s="196">
        <f t="shared" si="177"/>
        <v>1.6E-2</v>
      </c>
      <c r="M312" s="311">
        <f t="shared" si="178"/>
        <v>2.9962321485956416</v>
      </c>
      <c r="P312" s="211">
        <f t="shared" si="179"/>
        <v>457</v>
      </c>
      <c r="Q312" s="196">
        <f t="shared" si="180"/>
        <v>0.32400000000000001</v>
      </c>
      <c r="S312" s="311">
        <f t="shared" si="181"/>
        <v>6.329720905522696</v>
      </c>
      <c r="V312" s="211">
        <f t="shared" si="182"/>
        <v>435</v>
      </c>
      <c r="W312" s="196">
        <f t="shared" si="183"/>
        <v>1.6E-2</v>
      </c>
      <c r="Y312" s="311">
        <f t="shared" si="184"/>
        <v>6.4937538398516859</v>
      </c>
      <c r="AB312" s="211">
        <f t="shared" si="185"/>
        <v>435</v>
      </c>
      <c r="AC312" s="196">
        <f t="shared" si="186"/>
        <v>1.6E-2</v>
      </c>
      <c r="AE312" s="311">
        <f t="shared" si="187"/>
        <v>6.6346333578616861</v>
      </c>
      <c r="AH312" s="211">
        <f t="shared" si="188"/>
        <v>435</v>
      </c>
      <c r="AI312" s="196">
        <f t="shared" si="189"/>
        <v>1.6E-2</v>
      </c>
      <c r="AK312" s="311">
        <f t="shared" si="190"/>
        <v>6.7580945044277305</v>
      </c>
      <c r="AN312" s="211">
        <f t="shared" si="191"/>
        <v>435</v>
      </c>
      <c r="AO312" s="196">
        <f t="shared" si="192"/>
        <v>1.6E-2</v>
      </c>
      <c r="AQ312" s="311">
        <f t="shared" si="193"/>
        <v>6.8679744089702925</v>
      </c>
      <c r="AT312" s="211">
        <f t="shared" si="194"/>
        <v>435</v>
      </c>
      <c r="AU312" s="196">
        <f t="shared" si="195"/>
        <v>1.6E-2</v>
      </c>
      <c r="AW312" s="311">
        <f t="shared" si="196"/>
        <v>6.9669671386139829</v>
      </c>
      <c r="AZ312" s="211">
        <f t="shared" si="197"/>
        <v>435</v>
      </c>
      <c r="BA312" s="196">
        <f t="shared" si="198"/>
        <v>1.6E-2</v>
      </c>
      <c r="BC312" s="311">
        <f t="shared" si="199"/>
        <v>7.0570369816978911</v>
      </c>
      <c r="BF312" s="211">
        <f t="shared" si="200"/>
        <v>435</v>
      </c>
      <c r="BG312" s="196">
        <f t="shared" si="201"/>
        <v>1.6E-2</v>
      </c>
      <c r="BI312" s="311">
        <f t="shared" si="202"/>
        <v>7.13966033596492</v>
      </c>
      <c r="BL312" s="211">
        <f t="shared" si="203"/>
        <v>435</v>
      </c>
      <c r="BM312" s="196">
        <f t="shared" si="204"/>
        <v>1.6E-2</v>
      </c>
    </row>
    <row r="313" spans="1:65" ht="15" customHeight="1">
      <c r="A313" s="186">
        <f t="shared" si="172"/>
        <v>2013</v>
      </c>
      <c r="B313" s="187">
        <f t="shared" si="172"/>
        <v>459</v>
      </c>
      <c r="C313" s="226">
        <f t="shared" si="173"/>
        <v>6.089044875446846</v>
      </c>
      <c r="D313" s="188">
        <f t="shared" si="174"/>
        <v>6</v>
      </c>
      <c r="E313" s="313" t="s">
        <v>442</v>
      </c>
      <c r="F313" s="232">
        <f>INDEX(LINEST(C308:C313,D308:D313),2)</f>
        <v>6.2328947368732699</v>
      </c>
      <c r="G313" s="189"/>
      <c r="H313" s="195"/>
      <c r="I313" s="196">
        <f t="shared" si="175"/>
        <v>444</v>
      </c>
      <c r="J313" s="197">
        <f t="shared" si="176"/>
        <v>3.2679738562091507</v>
      </c>
      <c r="K313" s="196">
        <f t="shared" si="177"/>
        <v>0.22500000000000001</v>
      </c>
      <c r="M313" s="311">
        <f t="shared" si="178"/>
        <v>-4.6051701859890013</v>
      </c>
      <c r="N313" s="310" t="s">
        <v>442</v>
      </c>
      <c r="O313" s="232">
        <f>INDEX(LINEST(M308:M313,$D308:$D313),2)</f>
        <v>6.3248608748589348</v>
      </c>
      <c r="P313" s="211">
        <f t="shared" si="179"/>
        <v>459</v>
      </c>
      <c r="Q313" s="196">
        <f t="shared" si="180"/>
        <v>0</v>
      </c>
      <c r="S313" s="311">
        <f t="shared" si="181"/>
        <v>6.2934192788464811</v>
      </c>
      <c r="T313" s="310" t="s">
        <v>442</v>
      </c>
      <c r="U313" s="232">
        <f>INDEX(LINEST(S308:S313,$D308:$D313),2)</f>
        <v>6.4124244203658352</v>
      </c>
      <c r="V313" s="211">
        <f t="shared" si="182"/>
        <v>444</v>
      </c>
      <c r="W313" s="196">
        <f t="shared" si="183"/>
        <v>0.22500000000000001</v>
      </c>
      <c r="Y313" s="311">
        <f t="shared" si="184"/>
        <v>6.4630294569206699</v>
      </c>
      <c r="Z313" s="310" t="s">
        <v>442</v>
      </c>
      <c r="AA313" s="232">
        <f>INDEX(LINEST(Y308:Y313,$D308:$D313),2)</f>
        <v>6.5645222953281506</v>
      </c>
      <c r="AB313" s="211">
        <f t="shared" si="185"/>
        <v>444</v>
      </c>
      <c r="AC313" s="196">
        <f t="shared" si="186"/>
        <v>0.22500000000000001</v>
      </c>
      <c r="AE313" s="311">
        <f t="shared" si="187"/>
        <v>6.6080006252960866</v>
      </c>
      <c r="AF313" s="310" t="s">
        <v>442</v>
      </c>
      <c r="AG313" s="232">
        <f>INDEX(LINEST(AE308:AE313,$D308:$D313),2)</f>
        <v>6.6964808492801868</v>
      </c>
      <c r="AH313" s="211">
        <f t="shared" si="188"/>
        <v>444</v>
      </c>
      <c r="AI313" s="196">
        <f t="shared" si="189"/>
        <v>0.22500000000000001</v>
      </c>
      <c r="AK313" s="311">
        <f t="shared" si="190"/>
        <v>6.7345916599729483</v>
      </c>
      <c r="AL313" s="310" t="s">
        <v>442</v>
      </c>
      <c r="AM313" s="232">
        <f>INDEX(LINEST(AK308:AK313,$D308:$D313),2)</f>
        <v>6.8130203587121612</v>
      </c>
      <c r="AN313" s="211">
        <f t="shared" si="191"/>
        <v>444</v>
      </c>
      <c r="AO313" s="196">
        <f t="shared" si="192"/>
        <v>0.22500000000000001</v>
      </c>
      <c r="AQ313" s="311">
        <f t="shared" si="193"/>
        <v>6.8469431395853793</v>
      </c>
      <c r="AR313" s="310" t="s">
        <v>442</v>
      </c>
      <c r="AS313" s="232">
        <f>INDEX(LINEST(AQ308:AQ313,$D308:$D313),2)</f>
        <v>6.9173730757812102</v>
      </c>
      <c r="AT313" s="211">
        <f t="shared" si="194"/>
        <v>444</v>
      </c>
      <c r="AU313" s="196">
        <f t="shared" si="195"/>
        <v>0.22500000000000001</v>
      </c>
      <c r="AW313" s="311">
        <f t="shared" si="196"/>
        <v>6.9479370686149693</v>
      </c>
      <c r="AX313" s="310" t="s">
        <v>442</v>
      </c>
      <c r="AY313" s="232">
        <f>INDEX(LINEST(AW308:AW313,$D308:$D313),2)</f>
        <v>7.0118499836230335</v>
      </c>
      <c r="AZ313" s="211">
        <f t="shared" si="197"/>
        <v>444</v>
      </c>
      <c r="BA313" s="196">
        <f t="shared" si="198"/>
        <v>0.22500000000000001</v>
      </c>
      <c r="BC313" s="311">
        <f t="shared" si="199"/>
        <v>7.0396603498620758</v>
      </c>
      <c r="BD313" s="310" t="s">
        <v>442</v>
      </c>
      <c r="BE313" s="232">
        <f>INDEX(LINEST(BC308:BC313,$D308:$D313),2)</f>
        <v>7.0981609073987384</v>
      </c>
      <c r="BF313" s="211">
        <f t="shared" si="200"/>
        <v>444</v>
      </c>
      <c r="BG313" s="196">
        <f t="shared" si="201"/>
        <v>0.22500000000000001</v>
      </c>
      <c r="BI313" s="311">
        <f t="shared" si="202"/>
        <v>7.1236727852046071</v>
      </c>
      <c r="BJ313" s="310" t="s">
        <v>442</v>
      </c>
      <c r="BK313" s="232">
        <f>INDEX(LINEST(BI308:BI313,$D308:$D313),2)</f>
        <v>7.1776065785434717</v>
      </c>
      <c r="BL313" s="211">
        <f t="shared" si="203"/>
        <v>444</v>
      </c>
      <c r="BM313" s="196">
        <f t="shared" si="204"/>
        <v>0.22500000000000001</v>
      </c>
    </row>
    <row r="314" spans="1:65" ht="15" customHeight="1">
      <c r="A314" s="186"/>
      <c r="B314" s="187"/>
      <c r="C314" s="226"/>
      <c r="D314" s="188"/>
      <c r="E314" s="313" t="s">
        <v>443</v>
      </c>
      <c r="F314" s="232">
        <f>INDEX(LINEST(C308:C313,D308:D313),1)</f>
        <v>-1.8280318536320065E-2</v>
      </c>
      <c r="G314" s="195"/>
      <c r="H314" s="195"/>
      <c r="I314" s="196"/>
      <c r="J314" s="197"/>
      <c r="K314" s="196"/>
      <c r="M314" s="311"/>
      <c r="N314" s="310" t="s">
        <v>443</v>
      </c>
      <c r="O314" s="232">
        <f>INDEX(LINEST(M308:M313,$D308:$D313),1)</f>
        <v>-1.1756314911634356</v>
      </c>
      <c r="P314" s="211"/>
      <c r="Q314" s="196"/>
      <c r="S314" s="311"/>
      <c r="T314" s="310" t="s">
        <v>443</v>
      </c>
      <c r="U314" s="232">
        <f>INDEX(LINEST(S308:S313,$D308:$D313),1)</f>
        <v>-1.5168403814239688E-2</v>
      </c>
      <c r="V314" s="211"/>
      <c r="W314" s="196"/>
      <c r="Y314" s="311"/>
      <c r="Z314" s="310" t="s">
        <v>443</v>
      </c>
      <c r="AA314" s="232">
        <f>INDEX(LINEST(Y308:Y313,$D308:$D313),1)</f>
        <v>-1.2963857657896531E-2</v>
      </c>
      <c r="AB314" s="211"/>
      <c r="AC314" s="196"/>
      <c r="AE314" s="311"/>
      <c r="AF314" s="310" t="s">
        <v>443</v>
      </c>
      <c r="AG314" s="232">
        <f>INDEX(LINEST(AE308:AE313,$D308:$D313),1)</f>
        <v>-1.1319744519977601E-2</v>
      </c>
      <c r="AH314" s="211"/>
      <c r="AI314" s="196"/>
      <c r="AK314" s="311"/>
      <c r="AL314" s="310" t="s">
        <v>443</v>
      </c>
      <c r="AM314" s="232">
        <f>INDEX(LINEST(AK308:AK313,$D308:$D313),1)</f>
        <v>-1.0046208136465826E-2</v>
      </c>
      <c r="AN314" s="211"/>
      <c r="AO314" s="196"/>
      <c r="AQ314" s="311"/>
      <c r="AR314" s="310" t="s">
        <v>443</v>
      </c>
      <c r="AS314" s="232">
        <f>INDEX(LINEST(AQ308:AQ313,$D308:$D313),1)</f>
        <v>-9.030528476050164E-3</v>
      </c>
      <c r="AT314" s="211"/>
      <c r="AU314" s="196"/>
      <c r="AW314" s="311"/>
      <c r="AX314" s="310" t="s">
        <v>443</v>
      </c>
      <c r="AY314" s="232">
        <f>INDEX(LINEST(AW308:AW313,$D308:$D313),1)</f>
        <v>-8.2015287652424419E-3</v>
      </c>
      <c r="AZ314" s="211"/>
      <c r="BA314" s="196"/>
      <c r="BC314" s="311">
        <f t="shared" si="199"/>
        <v>7.3777589082278725</v>
      </c>
      <c r="BD314" s="310" t="s">
        <v>443</v>
      </c>
      <c r="BE314" s="232">
        <f>INDEX(LINEST(BC308:BC313,$D308:$D313),1)</f>
        <v>-7.5120387474404337E-3</v>
      </c>
      <c r="BF314" s="211"/>
      <c r="BG314" s="196"/>
      <c r="BI314" s="311"/>
      <c r="BJ314" s="310" t="s">
        <v>443</v>
      </c>
      <c r="BK314" s="232">
        <f>INDEX(LINEST(BI308:BI313,$D308:$D313),1)</f>
        <v>-6.9295547705663218E-3</v>
      </c>
      <c r="BL314" s="211"/>
      <c r="BM314" s="196"/>
    </row>
    <row r="315" spans="1:65" ht="15" customHeight="1">
      <c r="A315" s="186"/>
      <c r="B315" s="187"/>
      <c r="C315" s="226"/>
      <c r="D315" s="188"/>
      <c r="G315" s="195"/>
      <c r="H315" s="195"/>
      <c r="I315" s="196"/>
      <c r="J315" s="197"/>
      <c r="K315" s="196"/>
      <c r="M315" s="311"/>
      <c r="P315" s="211"/>
      <c r="Q315" s="196"/>
      <c r="S315" s="311"/>
      <c r="V315" s="211"/>
      <c r="W315" s="196"/>
      <c r="Y315" s="311"/>
      <c r="AB315" s="211"/>
      <c r="AC315" s="196"/>
      <c r="AE315" s="311"/>
      <c r="AH315" s="211"/>
      <c r="AI315" s="196"/>
      <c r="AK315" s="311"/>
      <c r="AN315" s="211"/>
      <c r="AO315" s="196"/>
      <c r="AQ315" s="311"/>
      <c r="AT315" s="211"/>
      <c r="AU315" s="196"/>
      <c r="AW315" s="311"/>
      <c r="AZ315" s="211"/>
      <c r="BA315" s="196"/>
      <c r="BC315" s="311">
        <f t="shared" si="199"/>
        <v>7.3777589082278725</v>
      </c>
      <c r="BF315" s="211"/>
      <c r="BG315" s="196"/>
      <c r="BI315" s="311"/>
      <c r="BL315" s="211"/>
      <c r="BM315" s="196"/>
    </row>
    <row r="316" spans="1:65" ht="15" customHeight="1">
      <c r="A316" s="186"/>
      <c r="B316" s="187"/>
      <c r="C316" s="226"/>
      <c r="D316" s="188"/>
      <c r="E316" s="313" t="s">
        <v>139</v>
      </c>
      <c r="F316" s="190">
        <f>EXP(F313)</f>
        <v>509.22743143961918</v>
      </c>
      <c r="G316" s="195"/>
      <c r="H316" s="195"/>
      <c r="I316" s="196"/>
      <c r="J316" s="197"/>
      <c r="K316" s="196"/>
      <c r="M316" s="311"/>
      <c r="N316" s="310" t="s">
        <v>139</v>
      </c>
      <c r="O316" s="260">
        <f>EXP(O313)</f>
        <v>558.2801374588762</v>
      </c>
      <c r="P316" s="211"/>
      <c r="Q316" s="196"/>
      <c r="S316" s="311"/>
      <c r="T316" s="310" t="s">
        <v>139</v>
      </c>
      <c r="U316" s="260">
        <f>EXP(U313)</f>
        <v>609.36925886978247</v>
      </c>
      <c r="V316" s="211"/>
      <c r="W316" s="196"/>
      <c r="Y316" s="311"/>
      <c r="Z316" s="310" t="s">
        <v>139</v>
      </c>
      <c r="AA316" s="260">
        <f>EXP(AA313)</f>
        <v>709.47289671524697</v>
      </c>
      <c r="AB316" s="211"/>
      <c r="AC316" s="196"/>
      <c r="AE316" s="311"/>
      <c r="AF316" s="310" t="s">
        <v>139</v>
      </c>
      <c r="AG316" s="260">
        <f>EXP(AG313)</f>
        <v>809.55187131538105</v>
      </c>
      <c r="AH316" s="211"/>
      <c r="AI316" s="196"/>
      <c r="AK316" s="311"/>
      <c r="AL316" s="310" t="s">
        <v>139</v>
      </c>
      <c r="AM316" s="260">
        <f>EXP(AM313)</f>
        <v>909.61402275258843</v>
      </c>
      <c r="AN316" s="211"/>
      <c r="AO316" s="196"/>
      <c r="AQ316" s="311"/>
      <c r="AR316" s="310" t="s">
        <v>139</v>
      </c>
      <c r="AS316" s="260">
        <f>EXP(AS313)</f>
        <v>1009.6641964415179</v>
      </c>
      <c r="AT316" s="211"/>
      <c r="AU316" s="196"/>
      <c r="AW316" s="311"/>
      <c r="AX316" s="310" t="s">
        <v>139</v>
      </c>
      <c r="AY316" s="260">
        <f>EXP(AY313)</f>
        <v>1109.705544204347</v>
      </c>
      <c r="AZ316" s="211"/>
      <c r="BA316" s="196"/>
      <c r="BC316" s="311">
        <f t="shared" si="199"/>
        <v>7.3777589082278725</v>
      </c>
      <c r="BD316" s="310" t="s">
        <v>139</v>
      </c>
      <c r="BE316" s="260">
        <f>EXP(BE313)</f>
        <v>1209.7402031518632</v>
      </c>
      <c r="BF316" s="211"/>
      <c r="BG316" s="196"/>
      <c r="BI316" s="311"/>
      <c r="BJ316" s="310" t="s">
        <v>139</v>
      </c>
      <c r="BK316" s="260">
        <f>EXP(BK313)</f>
        <v>1309.7696729269189</v>
      </c>
      <c r="BL316" s="211"/>
      <c r="BM316" s="196"/>
    </row>
    <row r="317" spans="1:65" ht="15" customHeight="1">
      <c r="A317" s="186"/>
      <c r="B317" s="187"/>
      <c r="C317" s="226"/>
      <c r="D317" s="188"/>
      <c r="E317" s="313" t="s">
        <v>140</v>
      </c>
      <c r="F317" s="232">
        <f>EXP(F314)</f>
        <v>0.98188575300003544</v>
      </c>
      <c r="G317" s="195"/>
      <c r="H317" s="195"/>
      <c r="I317" s="196"/>
      <c r="J317" s="197"/>
      <c r="K317" s="196"/>
      <c r="M317" s="311"/>
      <c r="N317" s="310" t="s">
        <v>140</v>
      </c>
      <c r="O317" s="232">
        <f>EXP(O314)</f>
        <v>0.30862402479387085</v>
      </c>
      <c r="P317" s="211"/>
      <c r="Q317" s="196"/>
      <c r="S317" s="311"/>
      <c r="T317" s="310" t="s">
        <v>140</v>
      </c>
      <c r="U317" s="232">
        <f>EXP(U314)</f>
        <v>0.98494605696300719</v>
      </c>
      <c r="V317" s="211"/>
      <c r="W317" s="196"/>
      <c r="Y317" s="311"/>
      <c r="Z317" s="310" t="s">
        <v>140</v>
      </c>
      <c r="AA317" s="232">
        <f>EXP(AA314)</f>
        <v>0.98711981119748682</v>
      </c>
      <c r="AB317" s="211"/>
      <c r="AC317" s="196"/>
      <c r="AE317" s="311"/>
      <c r="AF317" s="310" t="s">
        <v>140</v>
      </c>
      <c r="AG317" s="232">
        <f>EXP(AG314)</f>
        <v>0.98874408272497383</v>
      </c>
      <c r="AH317" s="211"/>
      <c r="AI317" s="196"/>
      <c r="AK317" s="311"/>
      <c r="AL317" s="310" t="s">
        <v>140</v>
      </c>
      <c r="AM317" s="232">
        <f>EXP(AM314)</f>
        <v>0.99000408644829907</v>
      </c>
      <c r="AN317" s="211"/>
      <c r="AO317" s="196"/>
      <c r="AQ317" s="311"/>
      <c r="AR317" s="310" t="s">
        <v>140</v>
      </c>
      <c r="AS317" s="232">
        <f>EXP(AS314)</f>
        <v>0.99101012428222968</v>
      </c>
      <c r="AT317" s="211"/>
      <c r="AU317" s="196"/>
      <c r="AW317" s="311"/>
      <c r="AX317" s="310" t="s">
        <v>140</v>
      </c>
      <c r="AY317" s="232">
        <f>EXP(AY314)</f>
        <v>0.99183201201394355</v>
      </c>
      <c r="AZ317" s="211"/>
      <c r="BA317" s="196"/>
      <c r="BC317" s="311">
        <f t="shared" si="199"/>
        <v>7.3777589082278725</v>
      </c>
      <c r="BD317" s="310" t="s">
        <v>140</v>
      </c>
      <c r="BE317" s="232">
        <f>EXP(BE314)</f>
        <v>0.99251610609648289</v>
      </c>
      <c r="BF317" s="211"/>
      <c r="BG317" s="196"/>
      <c r="BI317" s="311"/>
      <c r="BJ317" s="310" t="s">
        <v>140</v>
      </c>
      <c r="BK317" s="232">
        <f>EXP(BK314)</f>
        <v>0.99309439923196563</v>
      </c>
      <c r="BL317" s="211"/>
      <c r="BM317" s="196"/>
    </row>
    <row r="318" spans="1:65" ht="15" customHeight="1">
      <c r="A318" s="186"/>
      <c r="B318" s="187"/>
      <c r="C318" s="226"/>
      <c r="D318" s="188"/>
      <c r="E318" s="273"/>
      <c r="F318" s="189"/>
      <c r="G318" s="195"/>
      <c r="H318" s="195"/>
      <c r="I318" s="196"/>
      <c r="J318" s="197"/>
      <c r="K318" s="196"/>
      <c r="M318" s="311"/>
      <c r="N318" s="189"/>
      <c r="O318" s="189"/>
      <c r="P318" s="211"/>
      <c r="Q318" s="196"/>
      <c r="S318" s="311"/>
      <c r="T318" s="189"/>
      <c r="U318" s="189"/>
      <c r="V318" s="211"/>
      <c r="W318" s="196"/>
      <c r="Y318" s="311"/>
      <c r="Z318" s="189"/>
      <c r="AA318" s="189"/>
      <c r="AB318" s="211"/>
      <c r="AC318" s="196"/>
      <c r="AE318" s="311"/>
      <c r="AF318" s="189"/>
      <c r="AG318" s="189"/>
      <c r="AH318" s="211"/>
      <c r="AI318" s="196"/>
      <c r="AK318" s="311"/>
      <c r="AL318" s="189"/>
      <c r="AM318" s="189"/>
      <c r="AN318" s="211"/>
      <c r="AO318" s="196"/>
      <c r="AQ318" s="311"/>
      <c r="AR318" s="189"/>
      <c r="AS318" s="189"/>
      <c r="AT318" s="211"/>
      <c r="AU318" s="196"/>
      <c r="AW318" s="311"/>
      <c r="AX318" s="189"/>
      <c r="AY318" s="189"/>
      <c r="AZ318" s="211"/>
      <c r="BA318" s="196"/>
      <c r="BC318" s="311">
        <f t="shared" si="199"/>
        <v>7.3777589082278725</v>
      </c>
      <c r="BD318" s="189"/>
      <c r="BE318" s="189"/>
      <c r="BF318" s="211"/>
      <c r="BG318" s="196"/>
      <c r="BI318" s="311"/>
      <c r="BJ318" s="189"/>
      <c r="BK318" s="189"/>
      <c r="BL318" s="211"/>
      <c r="BM318" s="196"/>
    </row>
    <row r="319" spans="1:65" ht="15" customHeight="1">
      <c r="A319" s="186"/>
      <c r="B319" s="187"/>
      <c r="C319" s="226"/>
      <c r="D319" s="188"/>
      <c r="E319" s="454" t="s">
        <v>108</v>
      </c>
      <c r="F319" s="458"/>
      <c r="G319" s="200">
        <f>I307</f>
        <v>0.19437740794352287</v>
      </c>
      <c r="H319" s="195"/>
      <c r="I319" s="196"/>
      <c r="J319" s="197"/>
      <c r="K319" s="196"/>
      <c r="M319" s="311"/>
      <c r="N319" s="189" t="s">
        <v>166</v>
      </c>
      <c r="O319" s="234">
        <f>P307</f>
        <v>9.0972624499684673E-4</v>
      </c>
      <c r="P319" s="211"/>
      <c r="Q319" s="196"/>
      <c r="S319" s="311"/>
      <c r="T319" s="189" t="s">
        <v>166</v>
      </c>
      <c r="U319" s="234">
        <f>V307</f>
        <v>0.19437740794352287</v>
      </c>
      <c r="V319" s="211"/>
      <c r="W319" s="196"/>
      <c r="Y319" s="311"/>
      <c r="Z319" s="189" t="s">
        <v>166</v>
      </c>
      <c r="AA319" s="234">
        <f>AB307</f>
        <v>0.19977998093809579</v>
      </c>
      <c r="AB319" s="211"/>
      <c r="AC319" s="196"/>
      <c r="AE319" s="311"/>
      <c r="AF319" s="189" t="s">
        <v>166</v>
      </c>
      <c r="AG319" s="234">
        <f>AH307</f>
        <v>0.19764783521782936</v>
      </c>
      <c r="AH319" s="211"/>
      <c r="AI319" s="196"/>
      <c r="AK319" s="311"/>
      <c r="AL319" s="189" t="s">
        <v>166</v>
      </c>
      <c r="AM319" s="234">
        <f>AN307</f>
        <v>0.20019889991996323</v>
      </c>
      <c r="AN319" s="211"/>
      <c r="AO319" s="196"/>
      <c r="AQ319" s="311"/>
      <c r="AR319" s="189" t="s">
        <v>166</v>
      </c>
      <c r="AS319" s="234">
        <f>AT307</f>
        <v>0.20019889991996323</v>
      </c>
      <c r="AT319" s="211"/>
      <c r="AU319" s="196"/>
      <c r="AW319" s="311"/>
      <c r="AX319" s="189" t="s">
        <v>166</v>
      </c>
      <c r="AY319" s="234">
        <f>AZ307</f>
        <v>0.20019889991996323</v>
      </c>
      <c r="AZ319" s="211"/>
      <c r="BA319" s="196"/>
      <c r="BC319" s="311"/>
      <c r="BD319" s="189" t="s">
        <v>166</v>
      </c>
      <c r="BE319" s="234">
        <f>BF307</f>
        <v>0.20019889991996323</v>
      </c>
      <c r="BF319" s="211"/>
      <c r="BG319" s="196"/>
      <c r="BI319" s="311"/>
      <c r="BJ319" s="189" t="s">
        <v>166</v>
      </c>
      <c r="BK319" s="234">
        <f>BL307</f>
        <v>0.20019889991996323</v>
      </c>
      <c r="BL319" s="211"/>
      <c r="BM319" s="196"/>
    </row>
    <row r="320" spans="1:65" ht="15" customHeight="1">
      <c r="A320" s="186"/>
      <c r="B320" s="187"/>
      <c r="C320" s="226"/>
      <c r="D320" s="188"/>
      <c r="E320" s="454" t="s">
        <v>109</v>
      </c>
      <c r="F320" s="458"/>
      <c r="G320" s="201">
        <f>SUM(K308:K330)</f>
        <v>5.6379999999999999</v>
      </c>
      <c r="H320" s="195"/>
      <c r="I320" s="196"/>
      <c r="J320" s="197"/>
      <c r="K320" s="196"/>
      <c r="M320" s="311"/>
      <c r="N320" s="189" t="s">
        <v>173</v>
      </c>
      <c r="O320" s="260">
        <f>SUM(Q308:Q330)</f>
        <v>30.247000000000003</v>
      </c>
      <c r="P320" s="211"/>
      <c r="Q320" s="196"/>
      <c r="S320" s="311"/>
      <c r="T320" s="189" t="s">
        <v>173</v>
      </c>
      <c r="U320" s="260">
        <f>SUM(W308:W330)</f>
        <v>5.6379999999999999</v>
      </c>
      <c r="V320" s="211"/>
      <c r="W320" s="196"/>
      <c r="Y320" s="311"/>
      <c r="Z320" s="189" t="s">
        <v>173</v>
      </c>
      <c r="AA320" s="260">
        <f>SUM(AC308:AC330)</f>
        <v>5.5989999999999993</v>
      </c>
      <c r="AB320" s="211"/>
      <c r="AC320" s="196"/>
      <c r="AE320" s="311"/>
      <c r="AF320" s="189" t="s">
        <v>173</v>
      </c>
      <c r="AG320" s="260">
        <f>SUM(AI308:AI330)</f>
        <v>5.6120000000000001</v>
      </c>
      <c r="AH320" s="211"/>
      <c r="AI320" s="196"/>
      <c r="AK320" s="311"/>
      <c r="AL320" s="189" t="s">
        <v>173</v>
      </c>
      <c r="AM320" s="260">
        <f>SUM(AO308:AO330)</f>
        <v>5.5919999999999996</v>
      </c>
      <c r="AN320" s="211"/>
      <c r="AO320" s="196"/>
      <c r="AQ320" s="311"/>
      <c r="AR320" s="189" t="s">
        <v>173</v>
      </c>
      <c r="AS320" s="260">
        <f>SUM(AU308:AU330)</f>
        <v>5.5919999999999996</v>
      </c>
      <c r="AT320" s="211"/>
      <c r="AU320" s="196"/>
      <c r="AW320" s="311"/>
      <c r="AX320" s="189" t="s">
        <v>173</v>
      </c>
      <c r="AY320" s="260">
        <f>SUM(BA308:BA330)</f>
        <v>5.5919999999999996</v>
      </c>
      <c r="AZ320" s="211"/>
      <c r="BA320" s="196"/>
      <c r="BC320" s="311"/>
      <c r="BD320" s="189" t="s">
        <v>173</v>
      </c>
      <c r="BE320" s="260">
        <f>SUM(BG308:BG330)</f>
        <v>5.5919999999999996</v>
      </c>
      <c r="BF320" s="211"/>
      <c r="BG320" s="196"/>
      <c r="BI320" s="311"/>
      <c r="BJ320" s="189" t="s">
        <v>173</v>
      </c>
      <c r="BK320" s="260">
        <f>SUM(BM308:BM330)</f>
        <v>5.5919999999999996</v>
      </c>
      <c r="BL320" s="211"/>
      <c r="BM320" s="196"/>
    </row>
    <row r="321" spans="1:109" ht="15" customHeight="1">
      <c r="A321" s="186"/>
      <c r="B321" s="187"/>
      <c r="C321" s="226"/>
      <c r="D321" s="188"/>
      <c r="E321" s="454" t="s">
        <v>174</v>
      </c>
      <c r="F321" s="458"/>
      <c r="G321" s="201">
        <f>SUM(K309:K318)</f>
        <v>3.702</v>
      </c>
      <c r="H321" s="195"/>
      <c r="I321" s="196"/>
      <c r="J321" s="197"/>
      <c r="K321" s="196"/>
      <c r="M321" s="311"/>
      <c r="N321" s="189" t="s">
        <v>175</v>
      </c>
      <c r="O321" s="260">
        <f>SUM(Q309:Q318)</f>
        <v>5.5980000000000008</v>
      </c>
      <c r="P321" s="211"/>
      <c r="Q321" s="196"/>
      <c r="S321" s="311"/>
      <c r="T321" s="189" t="s">
        <v>175</v>
      </c>
      <c r="U321" s="260">
        <f>SUM(W309:W318)</f>
        <v>3.702</v>
      </c>
      <c r="V321" s="211"/>
      <c r="W321" s="196"/>
      <c r="Y321" s="311"/>
      <c r="Z321" s="189" t="s">
        <v>175</v>
      </c>
      <c r="AA321" s="260">
        <f>SUM(AC309:AC318)</f>
        <v>3.6629999999999998</v>
      </c>
      <c r="AB321" s="211"/>
      <c r="AC321" s="196"/>
      <c r="AE321" s="311"/>
      <c r="AF321" s="189" t="s">
        <v>175</v>
      </c>
      <c r="AG321" s="260">
        <f>SUM(AI309:AI318)</f>
        <v>3.6759999999999997</v>
      </c>
      <c r="AH321" s="211"/>
      <c r="AI321" s="196"/>
      <c r="AK321" s="311"/>
      <c r="AL321" s="189" t="s">
        <v>175</v>
      </c>
      <c r="AM321" s="260">
        <f>SUM(AO309:AO318)</f>
        <v>3.5669999999999997</v>
      </c>
      <c r="AN321" s="211"/>
      <c r="AO321" s="196"/>
      <c r="AQ321" s="311"/>
      <c r="AR321" s="189" t="s">
        <v>175</v>
      </c>
      <c r="AS321" s="260">
        <f>SUM(AU309:AU318)</f>
        <v>3.5669999999999997</v>
      </c>
      <c r="AT321" s="211"/>
      <c r="AU321" s="196"/>
      <c r="AW321" s="311"/>
      <c r="AX321" s="189" t="s">
        <v>175</v>
      </c>
      <c r="AY321" s="260">
        <f>SUM(BA309:BA318)</f>
        <v>3.5669999999999997</v>
      </c>
      <c r="AZ321" s="211"/>
      <c r="BA321" s="196"/>
      <c r="BC321" s="311"/>
      <c r="BD321" s="189" t="s">
        <v>175</v>
      </c>
      <c r="BE321" s="260">
        <f>SUM(BG309:BG318)</f>
        <v>3.5669999999999997</v>
      </c>
      <c r="BF321" s="211"/>
      <c r="BG321" s="196"/>
      <c r="BI321" s="311"/>
      <c r="BJ321" s="189" t="s">
        <v>175</v>
      </c>
      <c r="BK321" s="260">
        <f>SUM(BM309:BM318)</f>
        <v>3.5669999999999997</v>
      </c>
      <c r="BL321" s="211"/>
      <c r="BM321" s="196"/>
    </row>
    <row r="322" spans="1:109" ht="15" customHeight="1">
      <c r="A322" s="186"/>
      <c r="B322" s="187"/>
      <c r="C322" s="226"/>
      <c r="D322" s="188"/>
      <c r="E322" s="454" t="s">
        <v>111</v>
      </c>
      <c r="F322" s="458"/>
      <c r="G322" s="202">
        <f>SUM(J308:J318)/D313</f>
        <v>5.9924779857992858</v>
      </c>
      <c r="H322" s="195"/>
      <c r="I322" s="196"/>
      <c r="J322" s="197"/>
      <c r="K322" s="196"/>
      <c r="M322" s="311"/>
      <c r="P322" s="211"/>
      <c r="Q322" s="196"/>
      <c r="S322" s="311"/>
      <c r="V322" s="211"/>
      <c r="W322" s="196"/>
      <c r="Y322" s="311"/>
      <c r="AB322" s="211"/>
      <c r="AC322" s="196"/>
      <c r="AE322" s="311"/>
      <c r="AH322" s="211"/>
      <c r="AI322" s="196"/>
      <c r="AK322" s="311"/>
      <c r="AN322" s="211"/>
      <c r="AO322" s="196"/>
      <c r="AQ322" s="311"/>
      <c r="AT322" s="211"/>
      <c r="AU322" s="196"/>
      <c r="AW322" s="311"/>
      <c r="AZ322" s="211"/>
      <c r="BA322" s="196"/>
      <c r="BC322" s="311"/>
      <c r="BF322" s="211"/>
      <c r="BG322" s="196"/>
      <c r="BI322" s="311"/>
      <c r="BL322" s="211"/>
      <c r="BM322" s="196"/>
    </row>
    <row r="323" spans="1:109" ht="15" customHeight="1">
      <c r="A323" s="186"/>
      <c r="B323" s="187"/>
      <c r="C323" s="226"/>
      <c r="D323" s="188"/>
      <c r="E323" s="454" t="s">
        <v>112</v>
      </c>
      <c r="F323" s="458"/>
      <c r="G323" s="202">
        <f>SUM(J309:J318)/10</f>
        <v>2.6044958004885803</v>
      </c>
      <c r="H323" s="195"/>
      <c r="I323" s="196"/>
      <c r="J323" s="197"/>
      <c r="K323" s="196"/>
      <c r="M323" s="311"/>
      <c r="N323" s="189"/>
      <c r="O323" s="248"/>
      <c r="P323" s="211"/>
      <c r="Q323" s="196"/>
      <c r="S323" s="311"/>
      <c r="T323" s="189"/>
      <c r="U323" s="248"/>
      <c r="V323" s="211"/>
      <c r="W323" s="196"/>
      <c r="Y323" s="311"/>
      <c r="Z323" s="189"/>
      <c r="AA323" s="248"/>
      <c r="AB323" s="211"/>
      <c r="AC323" s="196"/>
      <c r="AE323" s="311"/>
      <c r="AF323" s="189"/>
      <c r="AG323" s="248"/>
      <c r="AH323" s="211"/>
      <c r="AI323" s="196"/>
      <c r="AK323" s="311"/>
      <c r="AL323" s="189"/>
      <c r="AM323" s="248"/>
      <c r="AN323" s="211"/>
      <c r="AO323" s="196"/>
      <c r="AQ323" s="311"/>
      <c r="AR323" s="189"/>
      <c r="AS323" s="248"/>
      <c r="AT323" s="211"/>
      <c r="AU323" s="196"/>
      <c r="AW323" s="311"/>
      <c r="AX323" s="189"/>
      <c r="AY323" s="248"/>
      <c r="AZ323" s="211"/>
      <c r="BA323" s="196"/>
      <c r="BC323" s="311"/>
      <c r="BD323" s="189"/>
      <c r="BE323" s="248"/>
      <c r="BF323" s="211"/>
      <c r="BG323" s="196"/>
      <c r="BI323" s="311"/>
      <c r="BJ323" s="189"/>
      <c r="BK323" s="248"/>
      <c r="BL323" s="211"/>
      <c r="BM323" s="196"/>
    </row>
    <row r="324" spans="1:109" ht="15" customHeight="1">
      <c r="A324" s="186"/>
      <c r="B324" s="187"/>
      <c r="C324" s="226"/>
      <c r="D324" s="188"/>
      <c r="E324" s="273"/>
      <c r="F324" s="248"/>
      <c r="G324" s="195"/>
      <c r="H324" s="195"/>
      <c r="I324" s="196"/>
      <c r="J324" s="197"/>
      <c r="K324" s="196"/>
      <c r="M324" s="311"/>
      <c r="N324" s="189"/>
      <c r="O324" s="248"/>
      <c r="P324" s="211"/>
      <c r="Q324" s="196"/>
      <c r="S324" s="311"/>
      <c r="T324" s="189"/>
      <c r="U324" s="248"/>
      <c r="V324" s="211"/>
      <c r="W324" s="196"/>
      <c r="Y324" s="311"/>
      <c r="Z324" s="189"/>
      <c r="AA324" s="248"/>
      <c r="AB324" s="211"/>
      <c r="AC324" s="196"/>
      <c r="AE324" s="311"/>
      <c r="AF324" s="189"/>
      <c r="AG324" s="248"/>
      <c r="AH324" s="211"/>
      <c r="AI324" s="196"/>
      <c r="AK324" s="311"/>
      <c r="AL324" s="189"/>
      <c r="AM324" s="248"/>
      <c r="AN324" s="211"/>
      <c r="AO324" s="196"/>
      <c r="AQ324" s="311"/>
      <c r="AR324" s="189"/>
      <c r="AS324" s="248"/>
      <c r="AT324" s="211"/>
      <c r="AU324" s="196"/>
      <c r="AW324" s="311"/>
      <c r="AX324" s="189"/>
      <c r="AY324" s="248"/>
      <c r="AZ324" s="211"/>
      <c r="BA324" s="196"/>
      <c r="BC324" s="311"/>
      <c r="BD324" s="189"/>
      <c r="BE324" s="248"/>
      <c r="BF324" s="211"/>
      <c r="BG324" s="196"/>
      <c r="BI324" s="311"/>
      <c r="BJ324" s="189"/>
      <c r="BK324" s="248"/>
      <c r="BL324" s="211"/>
      <c r="BM324" s="196"/>
    </row>
    <row r="325" spans="1:109" ht="15" customHeight="1">
      <c r="A325" s="186"/>
      <c r="B325" s="187"/>
      <c r="C325" s="226"/>
      <c r="D325" s="188"/>
      <c r="E325" s="273"/>
      <c r="F325" s="248"/>
      <c r="G325" s="195"/>
      <c r="H325" s="195"/>
      <c r="I325" s="196"/>
      <c r="J325" s="197"/>
      <c r="K325" s="196"/>
      <c r="M325" s="311"/>
      <c r="N325" s="189"/>
      <c r="O325" s="248"/>
      <c r="P325" s="211"/>
      <c r="Q325" s="196"/>
      <c r="S325" s="311"/>
      <c r="T325" s="189"/>
      <c r="U325" s="248"/>
      <c r="V325" s="211"/>
      <c r="W325" s="196"/>
      <c r="Y325" s="311"/>
      <c r="Z325" s="189"/>
      <c r="AA325" s="248"/>
      <c r="AB325" s="211"/>
      <c r="AC325" s="196"/>
      <c r="AE325" s="311"/>
      <c r="AF325" s="189"/>
      <c r="AG325" s="248"/>
      <c r="AH325" s="211"/>
      <c r="AI325" s="196"/>
      <c r="AK325" s="311"/>
      <c r="AL325" s="189"/>
      <c r="AM325" s="248"/>
      <c r="AN325" s="211"/>
      <c r="AO325" s="196"/>
      <c r="AQ325" s="311"/>
      <c r="AR325" s="189"/>
      <c r="AS325" s="248"/>
      <c r="AT325" s="211"/>
      <c r="AU325" s="196"/>
      <c r="AW325" s="311"/>
      <c r="AX325" s="189"/>
      <c r="AY325" s="248"/>
      <c r="AZ325" s="211"/>
      <c r="BA325" s="196"/>
      <c r="BC325" s="311"/>
      <c r="BD325" s="189"/>
      <c r="BE325" s="248"/>
      <c r="BF325" s="211"/>
      <c r="BG325" s="196"/>
      <c r="BI325" s="311"/>
      <c r="BJ325" s="189"/>
      <c r="BK325" s="248"/>
      <c r="BL325" s="211"/>
      <c r="BM325" s="196"/>
    </row>
    <row r="326" spans="1:109" ht="15" customHeight="1">
      <c r="A326" s="186"/>
      <c r="B326" s="187"/>
      <c r="C326" s="226"/>
      <c r="D326" s="188"/>
      <c r="E326" s="273"/>
      <c r="F326" s="248"/>
      <c r="G326" s="195"/>
      <c r="H326" s="195"/>
      <c r="I326" s="196"/>
      <c r="J326" s="197"/>
      <c r="K326" s="196"/>
      <c r="M326" s="311"/>
      <c r="N326" s="189"/>
      <c r="O326" s="248"/>
      <c r="P326" s="211"/>
      <c r="Q326" s="196"/>
      <c r="S326" s="311"/>
      <c r="T326" s="189"/>
      <c r="U326" s="248"/>
      <c r="V326" s="211"/>
      <c r="W326" s="196"/>
      <c r="Y326" s="311"/>
      <c r="Z326" s="189"/>
      <c r="AA326" s="248"/>
      <c r="AB326" s="211"/>
      <c r="AC326" s="196"/>
      <c r="AE326" s="311"/>
      <c r="AF326" s="189"/>
      <c r="AG326" s="248"/>
      <c r="AH326" s="211"/>
      <c r="AI326" s="196"/>
      <c r="AK326" s="311"/>
      <c r="AL326" s="189"/>
      <c r="AM326" s="248"/>
      <c r="AN326" s="211"/>
      <c r="AO326" s="196"/>
      <c r="AQ326" s="311"/>
      <c r="AR326" s="189"/>
      <c r="AS326" s="248"/>
      <c r="AT326" s="211"/>
      <c r="AU326" s="196"/>
      <c r="AW326" s="311"/>
      <c r="AX326" s="189"/>
      <c r="AY326" s="248"/>
      <c r="AZ326" s="211"/>
      <c r="BA326" s="196"/>
      <c r="BC326" s="311"/>
      <c r="BD326" s="189"/>
      <c r="BE326" s="248"/>
      <c r="BF326" s="211"/>
      <c r="BG326" s="196"/>
      <c r="BI326" s="311"/>
      <c r="BJ326" s="189"/>
      <c r="BK326" s="248"/>
      <c r="BL326" s="211"/>
      <c r="BM326" s="196"/>
    </row>
    <row r="327" spans="1:109" ht="15" customHeight="1">
      <c r="A327" s="186"/>
      <c r="B327" s="187"/>
      <c r="C327" s="226"/>
      <c r="D327" s="188"/>
      <c r="E327" s="273"/>
      <c r="F327" s="248"/>
      <c r="G327" s="195"/>
      <c r="H327" s="195"/>
      <c r="I327" s="196"/>
      <c r="J327" s="197"/>
      <c r="K327" s="196"/>
      <c r="M327" s="311"/>
      <c r="N327" s="189"/>
      <c r="O327" s="248"/>
      <c r="P327" s="211"/>
      <c r="Q327" s="196"/>
      <c r="S327" s="311"/>
      <c r="T327" s="189"/>
      <c r="U327" s="248"/>
      <c r="V327" s="211"/>
      <c r="W327" s="196"/>
      <c r="Y327" s="311"/>
      <c r="Z327" s="189"/>
      <c r="AA327" s="248"/>
      <c r="AB327" s="211"/>
      <c r="AC327" s="196"/>
      <c r="AE327" s="311"/>
      <c r="AF327" s="189"/>
      <c r="AG327" s="248"/>
      <c r="AH327" s="211"/>
      <c r="AI327" s="196"/>
      <c r="AK327" s="311"/>
      <c r="AL327" s="189"/>
      <c r="AM327" s="248"/>
      <c r="AN327" s="211"/>
      <c r="AO327" s="196"/>
      <c r="AQ327" s="311"/>
      <c r="AR327" s="189"/>
      <c r="AS327" s="248"/>
      <c r="AT327" s="211"/>
      <c r="AU327" s="196"/>
      <c r="AW327" s="311"/>
      <c r="AX327" s="189"/>
      <c r="AY327" s="248"/>
      <c r="AZ327" s="211"/>
      <c r="BA327" s="196"/>
      <c r="BC327" s="311"/>
      <c r="BD327" s="189"/>
      <c r="BE327" s="248"/>
      <c r="BF327" s="211"/>
      <c r="BG327" s="196"/>
      <c r="BI327" s="311"/>
      <c r="BJ327" s="189"/>
      <c r="BK327" s="248"/>
      <c r="BL327" s="211"/>
      <c r="BM327" s="196"/>
    </row>
    <row r="328" spans="1:109" ht="15" customHeight="1">
      <c r="A328" s="186"/>
      <c r="B328" s="187"/>
      <c r="C328" s="226"/>
      <c r="D328" s="188"/>
      <c r="E328" s="273"/>
      <c r="F328" s="248"/>
      <c r="G328" s="195"/>
      <c r="H328" s="195"/>
      <c r="I328" s="196"/>
      <c r="J328" s="197"/>
      <c r="K328" s="196"/>
      <c r="M328" s="311"/>
      <c r="N328" s="189"/>
      <c r="O328" s="248"/>
      <c r="P328" s="211"/>
      <c r="Q328" s="196"/>
      <c r="S328" s="311"/>
      <c r="T328" s="189"/>
      <c r="U328" s="248"/>
      <c r="V328" s="211"/>
      <c r="W328" s="196"/>
      <c r="Y328" s="311"/>
      <c r="Z328" s="189"/>
      <c r="AA328" s="248"/>
      <c r="AB328" s="211"/>
      <c r="AC328" s="196"/>
      <c r="AE328" s="311"/>
      <c r="AF328" s="189"/>
      <c r="AG328" s="248"/>
      <c r="AH328" s="211"/>
      <c r="AI328" s="196"/>
      <c r="AK328" s="311"/>
      <c r="AL328" s="189"/>
      <c r="AM328" s="248"/>
      <c r="AN328" s="211"/>
      <c r="AO328" s="196"/>
      <c r="AQ328" s="311"/>
      <c r="AR328" s="189"/>
      <c r="AS328" s="248"/>
      <c r="AT328" s="211"/>
      <c r="AU328" s="196"/>
      <c r="AW328" s="311"/>
      <c r="AX328" s="189"/>
      <c r="AY328" s="248"/>
      <c r="AZ328" s="211"/>
      <c r="BA328" s="196"/>
      <c r="BC328" s="311"/>
      <c r="BD328" s="189"/>
      <c r="BE328" s="248"/>
      <c r="BF328" s="211"/>
      <c r="BG328" s="196"/>
      <c r="BI328" s="311"/>
      <c r="BJ328" s="189"/>
      <c r="BK328" s="248"/>
      <c r="BL328" s="211"/>
      <c r="BM328" s="196"/>
    </row>
    <row r="329" spans="1:109" ht="15" customHeight="1">
      <c r="A329" s="186"/>
      <c r="B329" s="187"/>
      <c r="C329" s="226"/>
      <c r="D329" s="188"/>
      <c r="E329" s="273"/>
      <c r="F329" s="248"/>
      <c r="G329" s="195"/>
      <c r="H329" s="195"/>
      <c r="I329" s="196"/>
      <c r="J329" s="197"/>
      <c r="K329" s="196"/>
      <c r="M329" s="311"/>
      <c r="N329" s="189"/>
      <c r="O329" s="248"/>
      <c r="P329" s="211"/>
      <c r="Q329" s="196"/>
      <c r="S329" s="311"/>
      <c r="T329" s="189"/>
      <c r="U329" s="248"/>
      <c r="V329" s="211"/>
      <c r="W329" s="196"/>
      <c r="Y329" s="311"/>
      <c r="Z329" s="189"/>
      <c r="AA329" s="248"/>
      <c r="AB329" s="211"/>
      <c r="AC329" s="196"/>
      <c r="AE329" s="311"/>
      <c r="AF329" s="189"/>
      <c r="AG329" s="248"/>
      <c r="AH329" s="211"/>
      <c r="AI329" s="196"/>
      <c r="AK329" s="311"/>
      <c r="AL329" s="189"/>
      <c r="AM329" s="248"/>
      <c r="AN329" s="211"/>
      <c r="AO329" s="196"/>
      <c r="AQ329" s="311"/>
      <c r="AR329" s="189"/>
      <c r="AS329" s="248"/>
      <c r="AT329" s="211"/>
      <c r="AU329" s="196"/>
      <c r="AW329" s="311"/>
      <c r="AX329" s="189"/>
      <c r="AY329" s="248"/>
      <c r="AZ329" s="211"/>
      <c r="BA329" s="196"/>
      <c r="BC329" s="311"/>
      <c r="BD329" s="189"/>
      <c r="BE329" s="248"/>
      <c r="BF329" s="211"/>
      <c r="BG329" s="196"/>
      <c r="BI329" s="311"/>
      <c r="BJ329" s="189"/>
      <c r="BK329" s="248"/>
      <c r="BL329" s="211"/>
      <c r="BM329" s="196"/>
    </row>
    <row r="330" spans="1:109" ht="15" customHeight="1" thickBot="1">
      <c r="A330" s="204"/>
      <c r="B330" s="205"/>
      <c r="C330" s="314"/>
      <c r="D330" s="206"/>
      <c r="E330" s="315"/>
      <c r="F330" s="316"/>
      <c r="G330" s="207"/>
      <c r="H330" s="207"/>
      <c r="I330" s="208"/>
      <c r="J330" s="209"/>
      <c r="K330" s="208"/>
      <c r="M330" s="317"/>
      <c r="N330" s="318"/>
      <c r="O330" s="316"/>
      <c r="P330" s="282"/>
      <c r="Q330" s="208"/>
      <c r="S330" s="317"/>
      <c r="T330" s="318"/>
      <c r="U330" s="316"/>
      <c r="V330" s="282"/>
      <c r="W330" s="208"/>
      <c r="Y330" s="317"/>
      <c r="Z330" s="318"/>
      <c r="AA330" s="316"/>
      <c r="AB330" s="282"/>
      <c r="AC330" s="208"/>
      <c r="AE330" s="317"/>
      <c r="AF330" s="318"/>
      <c r="AG330" s="316"/>
      <c r="AH330" s="282"/>
      <c r="AI330" s="208"/>
      <c r="AK330" s="317"/>
      <c r="AL330" s="318"/>
      <c r="AM330" s="316"/>
      <c r="AN330" s="282"/>
      <c r="AO330" s="208"/>
      <c r="AQ330" s="317">
        <f>LN(AS$311-$B330)</f>
        <v>7.2442275156033498</v>
      </c>
      <c r="AR330" s="318"/>
      <c r="AS330" s="316"/>
      <c r="AT330" s="282"/>
      <c r="AU330" s="208"/>
      <c r="AW330" s="317"/>
      <c r="AX330" s="318"/>
      <c r="AY330" s="316"/>
      <c r="AZ330" s="282"/>
      <c r="BA330" s="208"/>
      <c r="BC330" s="317"/>
      <c r="BD330" s="318"/>
      <c r="BE330" s="316"/>
      <c r="BF330" s="282"/>
      <c r="BG330" s="208"/>
      <c r="BI330" s="317"/>
      <c r="BJ330" s="318"/>
      <c r="BK330" s="316"/>
      <c r="BL330" s="282"/>
      <c r="BM330" s="208"/>
    </row>
    <row r="331" spans="1:109" ht="15" customHeight="1" thickTop="1">
      <c r="A331" s="186">
        <f t="shared" ref="A331:A353" si="205">A282</f>
        <v>2014</v>
      </c>
      <c r="B331" s="187">
        <f t="shared" ref="B331:B353" si="206">ROUND($F$311-$F$316*$F$317^D331,$G$1)</f>
        <v>452</v>
      </c>
      <c r="C331" s="319"/>
      <c r="D331" s="188">
        <f t="shared" si="174"/>
        <v>7</v>
      </c>
      <c r="E331" s="273"/>
      <c r="F331" s="248"/>
      <c r="G331" s="195"/>
      <c r="H331" s="195"/>
      <c r="I331" s="196">
        <f t="shared" ref="I331:I353" si="207">ROUND($F$311-$F$316*$F$317^D331,$G$1)</f>
        <v>452</v>
      </c>
      <c r="J331" s="211"/>
      <c r="K331" s="211"/>
    </row>
    <row r="332" spans="1:109" ht="15" customHeight="1" thickBot="1">
      <c r="A332" s="186">
        <f t="shared" si="205"/>
        <v>2015</v>
      </c>
      <c r="B332" s="187">
        <f t="shared" si="206"/>
        <v>460</v>
      </c>
      <c r="C332" s="319"/>
      <c r="D332" s="188">
        <f t="shared" si="174"/>
        <v>8</v>
      </c>
      <c r="E332" s="262" t="s">
        <v>434</v>
      </c>
      <c r="F332" s="263" t="s">
        <v>177</v>
      </c>
      <c r="G332" s="263" t="s">
        <v>178</v>
      </c>
      <c r="H332" s="263" t="s">
        <v>179</v>
      </c>
      <c r="I332" s="196">
        <f t="shared" si="207"/>
        <v>460</v>
      </c>
      <c r="J332" s="211"/>
      <c r="K332" s="211"/>
      <c r="M332" s="94" t="s">
        <v>444</v>
      </c>
      <c r="N332" s="98">
        <f>2*N333</f>
        <v>918</v>
      </c>
    </row>
    <row r="333" spans="1:109" ht="15" customHeight="1" thickTop="1">
      <c r="A333" s="186">
        <f t="shared" si="205"/>
        <v>2016</v>
      </c>
      <c r="B333" s="187">
        <f t="shared" si="206"/>
        <v>468</v>
      </c>
      <c r="C333" s="319"/>
      <c r="D333" s="188">
        <f t="shared" si="174"/>
        <v>9</v>
      </c>
      <c r="E333" s="258">
        <f>O311</f>
        <v>459.01</v>
      </c>
      <c r="F333" s="264">
        <f>O319</f>
        <v>9.0972624499684673E-4</v>
      </c>
      <c r="G333" s="284">
        <f>O320</f>
        <v>30.247000000000003</v>
      </c>
      <c r="H333" s="258">
        <f>O321</f>
        <v>5.5980000000000008</v>
      </c>
      <c r="I333" s="196">
        <f t="shared" si="207"/>
        <v>468</v>
      </c>
      <c r="J333" s="211"/>
      <c r="K333" s="211"/>
      <c r="M333" s="258" t="str">
        <f>M283</f>
        <v>max(y) =</v>
      </c>
      <c r="N333" s="258">
        <f>N283</f>
        <v>459</v>
      </c>
      <c r="S333" s="258" t="str">
        <f>S283</f>
        <v>max(y) =</v>
      </c>
      <c r="T333" s="258">
        <f>N333</f>
        <v>459</v>
      </c>
      <c r="Y333" s="258" t="str">
        <f>Y283</f>
        <v>max(y) =</v>
      </c>
      <c r="Z333" s="258">
        <f>T333</f>
        <v>459</v>
      </c>
      <c r="AE333" s="258" t="str">
        <f>AE283</f>
        <v>max(y) =</v>
      </c>
      <c r="AF333" s="258">
        <f>Z333</f>
        <v>459</v>
      </c>
      <c r="AK333" s="258" t="str">
        <f>AK283</f>
        <v>max(y) =</v>
      </c>
      <c r="AL333" s="258">
        <f>AF333</f>
        <v>459</v>
      </c>
      <c r="AQ333" s="258" t="str">
        <f>AQ283</f>
        <v>max(y) =</v>
      </c>
      <c r="AR333" s="258">
        <f>AL333</f>
        <v>459</v>
      </c>
      <c r="AW333" s="258" t="str">
        <f>AW283</f>
        <v>max(y) =</v>
      </c>
      <c r="AX333" s="258">
        <f>AR333</f>
        <v>459</v>
      </c>
      <c r="BC333" s="258" t="str">
        <f>BC283</f>
        <v>max(y) =</v>
      </c>
      <c r="BD333" s="258">
        <f>AX333</f>
        <v>459</v>
      </c>
      <c r="BI333" s="258" t="str">
        <f>BI283</f>
        <v>max(y) =</v>
      </c>
      <c r="BJ333" s="258">
        <f>BD333</f>
        <v>459</v>
      </c>
    </row>
    <row r="334" spans="1:109" ht="15" customHeight="1">
      <c r="A334" s="186">
        <f t="shared" si="205"/>
        <v>2017</v>
      </c>
      <c r="B334" s="187">
        <f t="shared" si="206"/>
        <v>476</v>
      </c>
      <c r="C334" s="319"/>
      <c r="D334" s="188">
        <f t="shared" si="174"/>
        <v>10</v>
      </c>
      <c r="E334" s="258">
        <f>U311</f>
        <v>1000</v>
      </c>
      <c r="F334" s="264">
        <f>U319</f>
        <v>0.19437740794352287</v>
      </c>
      <c r="G334" s="284">
        <f>U320</f>
        <v>5.6379999999999999</v>
      </c>
      <c r="H334" s="258">
        <f>U321</f>
        <v>3.702</v>
      </c>
      <c r="I334" s="196">
        <f t="shared" si="207"/>
        <v>476</v>
      </c>
      <c r="J334" s="211"/>
      <c r="K334" s="211"/>
      <c r="M334" s="258" t="s">
        <v>425</v>
      </c>
      <c r="N334" s="301">
        <v>3</v>
      </c>
      <c r="S334" s="258" t="s">
        <v>425</v>
      </c>
      <c r="T334" s="301">
        <f>N334</f>
        <v>3</v>
      </c>
      <c r="Y334" s="258" t="s">
        <v>425</v>
      </c>
      <c r="Z334" s="301">
        <f>T334</f>
        <v>3</v>
      </c>
      <c r="AE334" s="258" t="s">
        <v>425</v>
      </c>
      <c r="AF334" s="301">
        <f>Z334</f>
        <v>3</v>
      </c>
      <c r="AK334" s="258" t="s">
        <v>425</v>
      </c>
      <c r="AL334" s="301">
        <f>AF334</f>
        <v>3</v>
      </c>
      <c r="AQ334" s="258" t="s">
        <v>425</v>
      </c>
      <c r="AR334" s="301">
        <f>AL334</f>
        <v>3</v>
      </c>
      <c r="AW334" s="258" t="s">
        <v>425</v>
      </c>
      <c r="AX334" s="301">
        <f>AR334</f>
        <v>3</v>
      </c>
      <c r="BC334" s="258" t="s">
        <v>425</v>
      </c>
      <c r="BD334" s="301">
        <f>AX334</f>
        <v>3</v>
      </c>
      <c r="BI334" s="258" t="s">
        <v>425</v>
      </c>
      <c r="BJ334" s="301">
        <f>BD334</f>
        <v>3</v>
      </c>
    </row>
    <row r="335" spans="1:109" ht="15" customHeight="1">
      <c r="A335" s="186">
        <f t="shared" si="205"/>
        <v>2018</v>
      </c>
      <c r="B335" s="187">
        <f t="shared" si="206"/>
        <v>484</v>
      </c>
      <c r="C335" s="319"/>
      <c r="D335" s="188">
        <f t="shared" si="174"/>
        <v>11</v>
      </c>
      <c r="E335" s="258">
        <f>AA311</f>
        <v>1100</v>
      </c>
      <c r="F335" s="264">
        <f>AA319</f>
        <v>0.19977998093809579</v>
      </c>
      <c r="G335" s="284">
        <f>AA320</f>
        <v>5.5989999999999993</v>
      </c>
      <c r="H335" s="258">
        <f>AA321</f>
        <v>3.6629999999999998</v>
      </c>
      <c r="I335" s="196">
        <f t="shared" si="207"/>
        <v>484</v>
      </c>
      <c r="J335" s="211"/>
      <c r="K335" s="211"/>
      <c r="M335" s="258" t="s">
        <v>435</v>
      </c>
      <c r="N335" s="301">
        <f>ROUND($B$308/3,-2)</f>
        <v>100</v>
      </c>
      <c r="S335" s="258" t="s">
        <v>435</v>
      </c>
      <c r="T335" s="301">
        <f>N335</f>
        <v>100</v>
      </c>
      <c r="Y335" s="258" t="s">
        <v>435</v>
      </c>
      <c r="Z335" s="301">
        <f>T335</f>
        <v>100</v>
      </c>
      <c r="AE335" s="258" t="s">
        <v>435</v>
      </c>
      <c r="AF335" s="301">
        <f>Z335</f>
        <v>100</v>
      </c>
      <c r="AK335" s="258" t="s">
        <v>435</v>
      </c>
      <c r="AL335" s="301">
        <f>AF335</f>
        <v>100</v>
      </c>
      <c r="AQ335" s="258" t="s">
        <v>435</v>
      </c>
      <c r="AR335" s="301">
        <f>AL335</f>
        <v>100</v>
      </c>
      <c r="AW335" s="258" t="s">
        <v>435</v>
      </c>
      <c r="AX335" s="301">
        <f>AR335</f>
        <v>100</v>
      </c>
      <c r="BC335" s="258" t="s">
        <v>435</v>
      </c>
      <c r="BD335" s="301">
        <f>AX335</f>
        <v>100</v>
      </c>
      <c r="BI335" s="258" t="s">
        <v>435</v>
      </c>
      <c r="BJ335" s="301">
        <f>BD335</f>
        <v>100</v>
      </c>
    </row>
    <row r="336" spans="1:109" s="98" customFormat="1" ht="15" customHeight="1">
      <c r="A336" s="186">
        <f t="shared" si="205"/>
        <v>2019</v>
      </c>
      <c r="B336" s="187">
        <f t="shared" si="206"/>
        <v>491</v>
      </c>
      <c r="C336" s="319"/>
      <c r="D336" s="188">
        <f t="shared" si="174"/>
        <v>12</v>
      </c>
      <c r="E336" s="258">
        <f>AG311</f>
        <v>1200</v>
      </c>
      <c r="F336" s="264">
        <f>AG319</f>
        <v>0.19764783521782936</v>
      </c>
      <c r="G336" s="284">
        <f>AG320</f>
        <v>5.6120000000000001</v>
      </c>
      <c r="H336" s="258">
        <f>AG321</f>
        <v>3.6759999999999997</v>
      </c>
      <c r="I336" s="196">
        <f t="shared" si="207"/>
        <v>491</v>
      </c>
      <c r="J336" s="211"/>
      <c r="K336" s="211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  <c r="BY336" s="94"/>
      <c r="BZ336" s="94"/>
      <c r="CA336" s="94"/>
      <c r="CB336" s="94"/>
      <c r="CC336" s="94"/>
      <c r="CD336" s="94"/>
      <c r="CE336" s="94"/>
      <c r="CF336" s="94"/>
      <c r="CG336" s="94"/>
      <c r="CH336" s="94"/>
      <c r="CI336" s="94"/>
      <c r="CJ336" s="94"/>
      <c r="CK336" s="94"/>
      <c r="CL336" s="94"/>
      <c r="CM336" s="94"/>
      <c r="CN336" s="94"/>
      <c r="CO336" s="94"/>
      <c r="CP336" s="94"/>
      <c r="CQ336" s="94"/>
      <c r="CR336" s="94"/>
      <c r="CS336" s="94"/>
      <c r="CT336" s="94"/>
      <c r="CU336" s="94"/>
      <c r="CV336" s="94"/>
      <c r="CW336" s="94"/>
      <c r="CX336" s="94"/>
      <c r="CY336" s="94"/>
      <c r="CZ336" s="94"/>
      <c r="DA336" s="94"/>
      <c r="DB336" s="94"/>
      <c r="DC336" s="94"/>
      <c r="DD336" s="94"/>
      <c r="DE336" s="94"/>
    </row>
    <row r="337" spans="1:109" s="98" customFormat="1" ht="15" customHeight="1">
      <c r="A337" s="186">
        <f t="shared" si="205"/>
        <v>2020</v>
      </c>
      <c r="B337" s="187">
        <f t="shared" si="206"/>
        <v>498</v>
      </c>
      <c r="C337" s="319"/>
      <c r="D337" s="188">
        <f t="shared" si="174"/>
        <v>13</v>
      </c>
      <c r="E337" s="258">
        <f>AM311</f>
        <v>1300</v>
      </c>
      <c r="F337" s="264">
        <f>AM319</f>
        <v>0.20019889991996323</v>
      </c>
      <c r="G337" s="284">
        <f>AM320</f>
        <v>5.5919999999999996</v>
      </c>
      <c r="H337" s="258">
        <f>AM321</f>
        <v>3.5669999999999997</v>
      </c>
      <c r="I337" s="196">
        <f t="shared" si="207"/>
        <v>498</v>
      </c>
      <c r="J337" s="211"/>
      <c r="K337" s="211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4"/>
      <c r="BZ337" s="94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4"/>
      <c r="CM337" s="94"/>
      <c r="CN337" s="94"/>
      <c r="CO337" s="94"/>
      <c r="CP337" s="94"/>
      <c r="CQ337" s="94"/>
      <c r="CR337" s="94"/>
      <c r="CS337" s="94"/>
      <c r="CT337" s="94"/>
      <c r="CU337" s="94"/>
      <c r="CV337" s="94"/>
      <c r="CW337" s="94"/>
      <c r="CX337" s="94"/>
      <c r="CY337" s="94"/>
      <c r="CZ337" s="94"/>
      <c r="DA337" s="94"/>
      <c r="DB337" s="94"/>
      <c r="DC337" s="94"/>
      <c r="DD337" s="94"/>
      <c r="DE337" s="94"/>
    </row>
    <row r="338" spans="1:109" s="98" customFormat="1" ht="15" customHeight="1">
      <c r="A338" s="186">
        <f t="shared" si="205"/>
        <v>2021</v>
      </c>
      <c r="B338" s="187">
        <f t="shared" si="206"/>
        <v>506</v>
      </c>
      <c r="C338" s="319"/>
      <c r="D338" s="188">
        <f t="shared" si="174"/>
        <v>14</v>
      </c>
      <c r="E338" s="258">
        <f>AS311</f>
        <v>1400</v>
      </c>
      <c r="F338" s="264">
        <f>AS319</f>
        <v>0.20019889991996323</v>
      </c>
      <c r="G338" s="284">
        <f>AS320</f>
        <v>5.5919999999999996</v>
      </c>
      <c r="H338" s="258">
        <f>AS321</f>
        <v>3.5669999999999997</v>
      </c>
      <c r="I338" s="196">
        <f t="shared" si="207"/>
        <v>506</v>
      </c>
      <c r="J338" s="211"/>
      <c r="K338" s="211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4"/>
      <c r="BZ338" s="94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4"/>
      <c r="CM338" s="94"/>
      <c r="CN338" s="94"/>
      <c r="CO338" s="94"/>
      <c r="CP338" s="94"/>
      <c r="CQ338" s="94"/>
      <c r="CR338" s="94"/>
      <c r="CS338" s="94"/>
      <c r="CT338" s="94"/>
      <c r="CU338" s="94"/>
      <c r="CV338" s="94"/>
      <c r="CW338" s="94"/>
      <c r="CX338" s="94"/>
      <c r="CY338" s="94"/>
      <c r="CZ338" s="94"/>
      <c r="DA338" s="94"/>
      <c r="DB338" s="94"/>
      <c r="DC338" s="94"/>
      <c r="DD338" s="94"/>
      <c r="DE338" s="94"/>
    </row>
    <row r="339" spans="1:109" s="98" customFormat="1" ht="15" customHeight="1">
      <c r="A339" s="186">
        <f t="shared" si="205"/>
        <v>2022</v>
      </c>
      <c r="B339" s="187">
        <f t="shared" si="206"/>
        <v>513</v>
      </c>
      <c r="C339" s="319"/>
      <c r="D339" s="188">
        <f t="shared" si="174"/>
        <v>15</v>
      </c>
      <c r="E339" s="258">
        <f>AY311</f>
        <v>1500</v>
      </c>
      <c r="F339" s="264">
        <f>AY319</f>
        <v>0.20019889991996323</v>
      </c>
      <c r="G339" s="284">
        <f>AY320</f>
        <v>5.5919999999999996</v>
      </c>
      <c r="H339" s="258">
        <f>AY321</f>
        <v>3.5669999999999997</v>
      </c>
      <c r="I339" s="196">
        <f t="shared" si="207"/>
        <v>513</v>
      </c>
      <c r="J339" s="211"/>
      <c r="K339" s="211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  <c r="CW339" s="94"/>
      <c r="CX339" s="94"/>
      <c r="CY339" s="94"/>
      <c r="CZ339" s="94"/>
      <c r="DA339" s="94"/>
      <c r="DB339" s="94"/>
      <c r="DC339" s="94"/>
      <c r="DD339" s="94"/>
      <c r="DE339" s="94"/>
    </row>
    <row r="340" spans="1:109" s="98" customFormat="1" ht="15" customHeight="1">
      <c r="A340" s="186">
        <f t="shared" si="205"/>
        <v>2023</v>
      </c>
      <c r="B340" s="187">
        <f t="shared" si="206"/>
        <v>520</v>
      </c>
      <c r="C340" s="319"/>
      <c r="D340" s="188">
        <f t="shared" si="174"/>
        <v>16</v>
      </c>
      <c r="E340" s="258">
        <f>BE311</f>
        <v>1600</v>
      </c>
      <c r="F340" s="264">
        <f>BE319</f>
        <v>0.20019889991996323</v>
      </c>
      <c r="G340" s="284">
        <f>BE320</f>
        <v>5.5919999999999996</v>
      </c>
      <c r="H340" s="258">
        <f>BE321</f>
        <v>3.5669999999999997</v>
      </c>
      <c r="I340" s="196">
        <f t="shared" si="207"/>
        <v>520</v>
      </c>
      <c r="J340" s="211"/>
      <c r="K340" s="211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  <c r="CW340" s="94"/>
      <c r="CX340" s="94"/>
      <c r="CY340" s="94"/>
      <c r="CZ340" s="94"/>
      <c r="DA340" s="94"/>
      <c r="DB340" s="94"/>
      <c r="DC340" s="94"/>
      <c r="DD340" s="94"/>
      <c r="DE340" s="94"/>
    </row>
    <row r="341" spans="1:109" s="98" customFormat="1" ht="15" customHeight="1">
      <c r="A341" s="186">
        <f t="shared" si="205"/>
        <v>2024</v>
      </c>
      <c r="B341" s="187">
        <f t="shared" si="206"/>
        <v>527</v>
      </c>
      <c r="C341" s="319"/>
      <c r="D341" s="188">
        <f t="shared" si="174"/>
        <v>17</v>
      </c>
      <c r="E341" s="258">
        <f>BK311</f>
        <v>1700</v>
      </c>
      <c r="F341" s="264">
        <f>BK319</f>
        <v>0.20019889991996323</v>
      </c>
      <c r="G341" s="284">
        <f>BK320</f>
        <v>5.5919999999999996</v>
      </c>
      <c r="H341" s="258">
        <f>BK321</f>
        <v>3.5669999999999997</v>
      </c>
      <c r="I341" s="196">
        <f t="shared" si="207"/>
        <v>527</v>
      </c>
      <c r="J341" s="211"/>
      <c r="K341" s="211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/>
      <c r="CP341" s="94"/>
      <c r="CQ341" s="94"/>
      <c r="CR341" s="94"/>
      <c r="CS341" s="94"/>
      <c r="CT341" s="94"/>
      <c r="CU341" s="94"/>
      <c r="CV341" s="94"/>
      <c r="CW341" s="94"/>
      <c r="CX341" s="94"/>
      <c r="CY341" s="94"/>
      <c r="CZ341" s="94"/>
      <c r="DA341" s="94"/>
      <c r="DB341" s="94"/>
      <c r="DC341" s="94"/>
      <c r="DD341" s="94"/>
      <c r="DE341" s="94"/>
    </row>
    <row r="342" spans="1:109" s="98" customFormat="1" ht="15" customHeight="1">
      <c r="A342" s="186">
        <f t="shared" si="205"/>
        <v>2025</v>
      </c>
      <c r="B342" s="187">
        <f t="shared" si="206"/>
        <v>534</v>
      </c>
      <c r="C342" s="319"/>
      <c r="D342" s="188">
        <f t="shared" si="174"/>
        <v>18</v>
      </c>
      <c r="E342" s="302"/>
      <c r="F342" s="264"/>
      <c r="G342" s="303"/>
      <c r="H342" s="195"/>
      <c r="I342" s="196">
        <f t="shared" si="207"/>
        <v>534</v>
      </c>
      <c r="J342" s="211"/>
      <c r="K342" s="211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4"/>
      <c r="BZ342" s="94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4"/>
      <c r="CM342" s="94"/>
      <c r="CN342" s="94"/>
      <c r="CO342" s="94"/>
      <c r="CP342" s="94"/>
      <c r="CQ342" s="94"/>
      <c r="CR342" s="94"/>
      <c r="CS342" s="94"/>
      <c r="CT342" s="94"/>
      <c r="CU342" s="94"/>
      <c r="CV342" s="94"/>
      <c r="CW342" s="94"/>
      <c r="CX342" s="94"/>
      <c r="CY342" s="94"/>
      <c r="CZ342" s="94"/>
      <c r="DA342" s="94"/>
      <c r="DB342" s="94"/>
      <c r="DC342" s="94"/>
      <c r="DD342" s="94"/>
      <c r="DE342" s="94"/>
    </row>
    <row r="343" spans="1:109" s="98" customFormat="1" ht="15" customHeight="1">
      <c r="A343" s="186">
        <f t="shared" si="205"/>
        <v>2026</v>
      </c>
      <c r="B343" s="187">
        <f t="shared" si="206"/>
        <v>540</v>
      </c>
      <c r="C343" s="319"/>
      <c r="D343" s="188">
        <f t="shared" si="174"/>
        <v>19</v>
      </c>
      <c r="E343" s="302"/>
      <c r="F343" s="264"/>
      <c r="G343" s="303"/>
      <c r="H343" s="195"/>
      <c r="I343" s="196">
        <f t="shared" si="207"/>
        <v>540</v>
      </c>
      <c r="J343" s="211"/>
      <c r="K343" s="211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4"/>
      <c r="CX343" s="94"/>
      <c r="CY343" s="94"/>
      <c r="CZ343" s="94"/>
      <c r="DA343" s="94"/>
      <c r="DB343" s="94"/>
      <c r="DC343" s="94"/>
      <c r="DD343" s="94"/>
      <c r="DE343" s="94"/>
    </row>
    <row r="344" spans="1:109" s="98" customFormat="1" ht="15" customHeight="1">
      <c r="A344" s="186">
        <f t="shared" si="205"/>
        <v>2027</v>
      </c>
      <c r="B344" s="187">
        <f t="shared" si="206"/>
        <v>547</v>
      </c>
      <c r="C344" s="319"/>
      <c r="D344" s="188">
        <f t="shared" si="174"/>
        <v>20</v>
      </c>
      <c r="E344" s="302"/>
      <c r="F344" s="264"/>
      <c r="G344" s="303"/>
      <c r="H344" s="195"/>
      <c r="I344" s="196">
        <f t="shared" si="207"/>
        <v>547</v>
      </c>
      <c r="J344" s="211"/>
      <c r="K344" s="211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  <c r="CW344" s="94"/>
      <c r="CX344" s="94"/>
      <c r="CY344" s="94"/>
      <c r="CZ344" s="94"/>
      <c r="DA344" s="94"/>
      <c r="DB344" s="94"/>
      <c r="DC344" s="94"/>
      <c r="DD344" s="94"/>
      <c r="DE344" s="94"/>
    </row>
    <row r="345" spans="1:109" s="98" customFormat="1" ht="15" customHeight="1">
      <c r="A345" s="186">
        <f t="shared" si="205"/>
        <v>2028</v>
      </c>
      <c r="B345" s="187">
        <f t="shared" si="206"/>
        <v>553</v>
      </c>
      <c r="C345" s="319"/>
      <c r="D345" s="188">
        <f t="shared" si="174"/>
        <v>21</v>
      </c>
      <c r="E345" s="302"/>
      <c r="F345" s="264"/>
      <c r="G345" s="303"/>
      <c r="H345" s="195"/>
      <c r="I345" s="196">
        <f t="shared" si="207"/>
        <v>553</v>
      </c>
      <c r="J345" s="211"/>
      <c r="K345" s="211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  <c r="DA345" s="94"/>
      <c r="DB345" s="94"/>
      <c r="DC345" s="94"/>
      <c r="DD345" s="94"/>
      <c r="DE345" s="94"/>
    </row>
    <row r="346" spans="1:109" s="98" customFormat="1" ht="15" customHeight="1">
      <c r="A346" s="186">
        <f t="shared" si="205"/>
        <v>2029</v>
      </c>
      <c r="B346" s="187">
        <f t="shared" si="206"/>
        <v>559</v>
      </c>
      <c r="C346" s="319"/>
      <c r="D346" s="188">
        <f t="shared" si="174"/>
        <v>22</v>
      </c>
      <c r="E346" s="302"/>
      <c r="F346" s="264"/>
      <c r="G346" s="303"/>
      <c r="H346" s="195"/>
      <c r="I346" s="196">
        <f t="shared" si="207"/>
        <v>559</v>
      </c>
      <c r="J346" s="211"/>
      <c r="K346" s="211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  <c r="DA346" s="94"/>
      <c r="DB346" s="94"/>
      <c r="DC346" s="94"/>
      <c r="DD346" s="94"/>
      <c r="DE346" s="94"/>
    </row>
    <row r="347" spans="1:109" s="98" customFormat="1" ht="15" customHeight="1">
      <c r="A347" s="186">
        <f t="shared" si="205"/>
        <v>2030</v>
      </c>
      <c r="B347" s="187">
        <f t="shared" si="206"/>
        <v>566</v>
      </c>
      <c r="C347" s="319"/>
      <c r="D347" s="188">
        <f t="shared" si="174"/>
        <v>23</v>
      </c>
      <c r="E347" s="273"/>
      <c r="F347" s="248"/>
      <c r="G347" s="195"/>
      <c r="H347" s="195"/>
      <c r="I347" s="196">
        <f t="shared" si="207"/>
        <v>566</v>
      </c>
      <c r="J347" s="211"/>
      <c r="K347" s="211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  <c r="CW347" s="94"/>
      <c r="CX347" s="94"/>
      <c r="CY347" s="94"/>
      <c r="CZ347" s="94"/>
      <c r="DA347" s="94"/>
      <c r="DB347" s="94"/>
      <c r="DC347" s="94"/>
      <c r="DD347" s="94"/>
      <c r="DE347" s="94"/>
    </row>
    <row r="348" spans="1:109" s="98" customFormat="1" ht="15" customHeight="1">
      <c r="A348" s="186">
        <f t="shared" si="205"/>
        <v>2031</v>
      </c>
      <c r="B348" s="187">
        <f t="shared" si="206"/>
        <v>572</v>
      </c>
      <c r="C348" s="319"/>
      <c r="D348" s="188">
        <f t="shared" si="174"/>
        <v>24</v>
      </c>
      <c r="E348" s="273"/>
      <c r="F348" s="248"/>
      <c r="G348" s="195"/>
      <c r="H348" s="195"/>
      <c r="I348" s="196">
        <f t="shared" si="207"/>
        <v>572</v>
      </c>
      <c r="J348" s="211"/>
      <c r="K348" s="211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  <c r="CW348" s="94"/>
      <c r="CX348" s="94"/>
      <c r="CY348" s="94"/>
      <c r="CZ348" s="94"/>
      <c r="DA348" s="94"/>
      <c r="DB348" s="94"/>
      <c r="DC348" s="94"/>
      <c r="DD348" s="94"/>
      <c r="DE348" s="94"/>
    </row>
    <row r="349" spans="1:109" s="98" customFormat="1" ht="15" customHeight="1">
      <c r="A349" s="186">
        <f t="shared" si="205"/>
        <v>2032</v>
      </c>
      <c r="B349" s="187">
        <f t="shared" si="206"/>
        <v>578</v>
      </c>
      <c r="C349" s="319"/>
      <c r="D349" s="188">
        <f t="shared" si="174"/>
        <v>25</v>
      </c>
      <c r="E349" s="273"/>
      <c r="F349" s="248"/>
      <c r="G349" s="195"/>
      <c r="H349" s="195"/>
      <c r="I349" s="196">
        <f t="shared" si="207"/>
        <v>578</v>
      </c>
      <c r="J349" s="211"/>
      <c r="K349" s="211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  <c r="CW349" s="94"/>
      <c r="CX349" s="94"/>
      <c r="CY349" s="94"/>
      <c r="CZ349" s="94"/>
      <c r="DA349" s="94"/>
      <c r="DB349" s="94"/>
      <c r="DC349" s="94"/>
      <c r="DD349" s="94"/>
      <c r="DE349" s="94"/>
    </row>
    <row r="350" spans="1:109" s="98" customFormat="1" ht="15" customHeight="1">
      <c r="A350" s="186">
        <f t="shared" si="205"/>
        <v>2033</v>
      </c>
      <c r="B350" s="187">
        <f t="shared" si="206"/>
        <v>583</v>
      </c>
      <c r="C350" s="319"/>
      <c r="D350" s="188">
        <f t="shared" si="174"/>
        <v>26</v>
      </c>
      <c r="E350" s="273"/>
      <c r="F350" s="248"/>
      <c r="G350" s="195"/>
      <c r="H350" s="195"/>
      <c r="I350" s="196">
        <f t="shared" si="207"/>
        <v>583</v>
      </c>
      <c r="J350" s="211"/>
      <c r="K350" s="211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</row>
    <row r="351" spans="1:109" s="98" customFormat="1" ht="15" customHeight="1">
      <c r="A351" s="186">
        <f t="shared" si="205"/>
        <v>2034</v>
      </c>
      <c r="B351" s="187">
        <f t="shared" si="206"/>
        <v>589</v>
      </c>
      <c r="C351" s="319"/>
      <c r="D351" s="188">
        <f t="shared" si="174"/>
        <v>27</v>
      </c>
      <c r="E351" s="273"/>
      <c r="F351" s="248"/>
      <c r="G351" s="195"/>
      <c r="H351" s="195"/>
      <c r="I351" s="196">
        <f t="shared" si="207"/>
        <v>589</v>
      </c>
      <c r="J351" s="211"/>
      <c r="K351" s="211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</row>
    <row r="352" spans="1:109" ht="15" customHeight="1">
      <c r="A352" s="186">
        <f t="shared" si="205"/>
        <v>2035</v>
      </c>
      <c r="B352" s="187">
        <f t="shared" si="206"/>
        <v>595</v>
      </c>
      <c r="C352" s="319"/>
      <c r="D352" s="188">
        <f t="shared" si="174"/>
        <v>28</v>
      </c>
      <c r="E352" s="273"/>
      <c r="F352" s="248"/>
      <c r="G352" s="195"/>
      <c r="H352" s="195"/>
      <c r="I352" s="196">
        <f t="shared" si="207"/>
        <v>595</v>
      </c>
      <c r="J352" s="211"/>
      <c r="K352" s="211"/>
    </row>
    <row r="353" spans="1:109" ht="15" customHeight="1">
      <c r="A353" s="216">
        <f t="shared" si="205"/>
        <v>2036</v>
      </c>
      <c r="B353" s="287">
        <f t="shared" si="206"/>
        <v>600</v>
      </c>
      <c r="C353" s="320"/>
      <c r="D353" s="218">
        <f t="shared" si="174"/>
        <v>29</v>
      </c>
      <c r="E353" s="321"/>
      <c r="F353" s="322"/>
      <c r="G353" s="176"/>
      <c r="H353" s="176"/>
      <c r="I353" s="222">
        <f t="shared" si="207"/>
        <v>600</v>
      </c>
      <c r="J353" s="224"/>
      <c r="K353" s="224"/>
    </row>
    <row r="354" spans="1:109" ht="15" customHeight="1">
      <c r="A354" s="186"/>
      <c r="B354" s="247"/>
      <c r="C354" s="195"/>
      <c r="D354" s="189"/>
      <c r="E354" s="248"/>
      <c r="F354" s="283"/>
      <c r="G354" s="195"/>
      <c r="H354" s="195"/>
      <c r="I354" s="203"/>
    </row>
    <row r="355" spans="1:109" ht="15" customHeight="1">
      <c r="A355" s="186"/>
      <c r="B355" s="247"/>
      <c r="C355" s="195"/>
      <c r="D355" s="189"/>
      <c r="E355" s="248"/>
      <c r="F355" s="283"/>
      <c r="G355" s="195"/>
      <c r="H355" s="195"/>
      <c r="I355" s="203"/>
    </row>
    <row r="356" spans="1:109" ht="20.100000000000001" customHeight="1">
      <c r="K356" s="295"/>
      <c r="L356" s="323"/>
      <c r="M356" s="295"/>
      <c r="N356" s="295"/>
      <c r="O356" s="295"/>
      <c r="P356" s="295"/>
      <c r="Q356" s="295"/>
      <c r="R356" s="295"/>
      <c r="S356" s="295"/>
      <c r="T356" s="295"/>
      <c r="U356" s="323"/>
      <c r="V356" s="323"/>
      <c r="W356" s="295"/>
      <c r="X356" s="295"/>
      <c r="Y356" s="295"/>
      <c r="Z356" s="295"/>
      <c r="AA356" s="295"/>
      <c r="AB356" s="295"/>
      <c r="AC356" s="295"/>
      <c r="AD356" s="295"/>
      <c r="AE356" s="295"/>
      <c r="AF356" s="295"/>
      <c r="AG356" s="295"/>
      <c r="AH356" s="295"/>
      <c r="AI356" s="295"/>
      <c r="AJ356" s="295"/>
      <c r="AK356" s="295"/>
      <c r="AL356" s="295"/>
      <c r="AM356" s="295"/>
      <c r="AN356" s="295"/>
      <c r="AO356" s="295"/>
    </row>
    <row r="357" spans="1:109" ht="20.100000000000001" customHeight="1">
      <c r="K357" s="295"/>
      <c r="L357" s="323"/>
      <c r="M357" s="295"/>
      <c r="N357" s="295"/>
      <c r="O357" s="295"/>
      <c r="P357" s="295"/>
      <c r="Q357" s="295"/>
      <c r="R357" s="295"/>
      <c r="S357" s="295"/>
      <c r="T357" s="295"/>
      <c r="U357" s="295"/>
      <c r="V357" s="295"/>
      <c r="W357" s="295"/>
      <c r="X357" s="295"/>
      <c r="Y357" s="295"/>
      <c r="Z357" s="295"/>
      <c r="AA357" s="295"/>
      <c r="AB357" s="295"/>
      <c r="AC357" s="295"/>
      <c r="AD357" s="295"/>
      <c r="AE357" s="295"/>
      <c r="AF357" s="295"/>
      <c r="AG357" s="295"/>
      <c r="AH357" s="295"/>
      <c r="AI357" s="295"/>
      <c r="AJ357" s="295"/>
      <c r="AK357" s="295"/>
      <c r="AL357" s="295"/>
      <c r="AM357" s="295"/>
      <c r="AN357" s="295"/>
      <c r="AO357" s="295"/>
    </row>
    <row r="358" spans="1:109" ht="20.100000000000001" customHeight="1">
      <c r="K358" s="295"/>
      <c r="L358" s="323"/>
      <c r="M358" s="295"/>
      <c r="N358" s="295"/>
      <c r="O358" s="295"/>
      <c r="P358" s="295"/>
      <c r="Q358" s="295"/>
      <c r="R358" s="295"/>
      <c r="S358" s="295"/>
      <c r="T358" s="295"/>
      <c r="U358" s="295"/>
      <c r="V358" s="295"/>
      <c r="W358" s="295"/>
      <c r="X358" s="295"/>
      <c r="Y358" s="295"/>
      <c r="Z358" s="295"/>
      <c r="AA358" s="295"/>
      <c r="AB358" s="295"/>
      <c r="AC358" s="295"/>
      <c r="AD358" s="295"/>
      <c r="AE358" s="295"/>
      <c r="AF358" s="295"/>
      <c r="AG358" s="295"/>
      <c r="AH358" s="295"/>
      <c r="AI358" s="295"/>
      <c r="AJ358" s="295"/>
      <c r="AK358" s="295"/>
      <c r="AL358" s="295"/>
      <c r="AM358" s="295"/>
      <c r="AN358" s="295"/>
      <c r="AO358" s="295"/>
    </row>
    <row r="359" spans="1:109" ht="20.100000000000001" customHeight="1">
      <c r="K359" s="295"/>
      <c r="L359" s="323"/>
      <c r="M359" s="295"/>
      <c r="N359" s="295"/>
      <c r="O359" s="295"/>
      <c r="P359" s="295"/>
      <c r="Q359" s="295"/>
      <c r="R359" s="295"/>
      <c r="S359" s="295"/>
      <c r="T359" s="295"/>
      <c r="U359" s="295"/>
      <c r="V359" s="295"/>
      <c r="W359" s="295"/>
      <c r="X359" s="295"/>
      <c r="Y359" s="295"/>
      <c r="Z359" s="295"/>
      <c r="AA359" s="295"/>
      <c r="AB359" s="295"/>
      <c r="AC359" s="295"/>
      <c r="AD359" s="295"/>
      <c r="AE359" s="295"/>
      <c r="AF359" s="295"/>
      <c r="AG359" s="295"/>
      <c r="AH359" s="295"/>
      <c r="AI359" s="295"/>
      <c r="AJ359" s="295"/>
      <c r="AK359" s="295"/>
      <c r="AL359" s="295"/>
      <c r="AM359" s="295"/>
      <c r="AN359" s="295"/>
      <c r="AO359" s="295"/>
    </row>
    <row r="360" spans="1:109" ht="20.100000000000001" customHeight="1">
      <c r="K360" s="295"/>
      <c r="L360" s="323"/>
      <c r="M360" s="295"/>
      <c r="N360" s="295"/>
      <c r="O360" s="295"/>
      <c r="P360" s="295"/>
      <c r="Q360" s="295"/>
      <c r="R360" s="295"/>
      <c r="S360" s="295"/>
      <c r="T360" s="295"/>
      <c r="U360" s="295"/>
      <c r="V360" s="295"/>
      <c r="W360" s="295"/>
      <c r="X360" s="295"/>
      <c r="Y360" s="295"/>
      <c r="Z360" s="295"/>
      <c r="AA360" s="295"/>
      <c r="AB360" s="295"/>
      <c r="AC360" s="295"/>
      <c r="AD360" s="295"/>
      <c r="AE360" s="295"/>
      <c r="AF360" s="295"/>
      <c r="AG360" s="295"/>
      <c r="AH360" s="295"/>
      <c r="AI360" s="295"/>
      <c r="AJ360" s="295"/>
      <c r="AK360" s="295"/>
      <c r="AL360" s="295"/>
      <c r="AM360" s="295"/>
      <c r="AN360" s="295"/>
      <c r="AO360" s="295"/>
    </row>
    <row r="361" spans="1:109" ht="20.100000000000001" customHeight="1">
      <c r="K361" s="295"/>
      <c r="L361" s="323"/>
      <c r="M361" s="295"/>
      <c r="N361" s="295"/>
      <c r="O361" s="295"/>
      <c r="P361" s="295"/>
      <c r="Q361" s="295"/>
      <c r="R361" s="295"/>
      <c r="S361" s="295"/>
      <c r="T361" s="295"/>
      <c r="U361" s="295"/>
      <c r="V361" s="295"/>
      <c r="W361" s="295"/>
      <c r="X361" s="295"/>
      <c r="Y361" s="295"/>
      <c r="Z361" s="295"/>
      <c r="AA361" s="295"/>
      <c r="AB361" s="295"/>
      <c r="AC361" s="295"/>
      <c r="AD361" s="295"/>
      <c r="AE361" s="295"/>
      <c r="AF361" s="295"/>
      <c r="AG361" s="295"/>
      <c r="AH361" s="295"/>
      <c r="AI361" s="295"/>
      <c r="AJ361" s="295"/>
      <c r="AK361" s="295"/>
      <c r="AL361" s="295"/>
      <c r="AM361" s="295"/>
      <c r="AN361" s="295"/>
      <c r="AO361" s="295"/>
    </row>
    <row r="362" spans="1:109" ht="20.100000000000001" customHeight="1"/>
    <row r="363" spans="1:109" ht="20.100000000000001" customHeight="1"/>
    <row r="364" spans="1:109" s="93" customFormat="1" ht="20.100000000000001" customHeight="1">
      <c r="C364" s="94"/>
      <c r="D364" s="94"/>
      <c r="E364" s="94"/>
      <c r="F364" s="94"/>
      <c r="G364" s="94"/>
      <c r="H364" s="94"/>
      <c r="I364" s="94"/>
      <c r="J364" s="94"/>
      <c r="K364" s="94"/>
      <c r="L364" s="98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</row>
    <row r="365" spans="1:109" s="93" customFormat="1" ht="20.100000000000001" customHeight="1">
      <c r="C365" s="94"/>
      <c r="D365" s="94"/>
      <c r="E365" s="94"/>
      <c r="F365" s="94"/>
      <c r="G365" s="94"/>
      <c r="H365" s="94"/>
      <c r="I365" s="94"/>
      <c r="J365" s="94"/>
      <c r="K365" s="94"/>
      <c r="L365" s="98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4"/>
      <c r="BZ365" s="94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4"/>
      <c r="CM365" s="94"/>
      <c r="CN365" s="94"/>
      <c r="CO365" s="94"/>
      <c r="CP365" s="94"/>
      <c r="CQ365" s="94"/>
      <c r="CR365" s="94"/>
      <c r="CS365" s="94"/>
      <c r="CT365" s="94"/>
      <c r="CU365" s="94"/>
      <c r="CV365" s="94"/>
      <c r="CW365" s="94"/>
      <c r="CX365" s="94"/>
      <c r="CY365" s="94"/>
      <c r="CZ365" s="94"/>
      <c r="DA365" s="94"/>
      <c r="DB365" s="94"/>
      <c r="DC365" s="94"/>
      <c r="DD365" s="94"/>
      <c r="DE365" s="94"/>
    </row>
    <row r="366" spans="1:109" s="93" customFormat="1" ht="20.100000000000001" customHeight="1">
      <c r="C366" s="94"/>
      <c r="D366" s="94"/>
      <c r="E366" s="94"/>
      <c r="F366" s="94"/>
      <c r="G366" s="94"/>
      <c r="H366" s="94"/>
      <c r="I366" s="94"/>
      <c r="J366" s="94"/>
      <c r="K366" s="94"/>
      <c r="L366" s="98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4"/>
      <c r="BZ366" s="94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4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  <c r="CW366" s="94"/>
      <c r="CX366" s="94"/>
      <c r="CY366" s="94"/>
      <c r="CZ366" s="94"/>
      <c r="DA366" s="94"/>
      <c r="DB366" s="94"/>
      <c r="DC366" s="94"/>
      <c r="DD366" s="94"/>
      <c r="DE366" s="94"/>
    </row>
    <row r="367" spans="1:109" s="93" customFormat="1" ht="20.100000000000001" customHeight="1">
      <c r="C367" s="94"/>
      <c r="D367" s="94"/>
      <c r="E367" s="94"/>
      <c r="F367" s="94"/>
      <c r="G367" s="94"/>
      <c r="H367" s="94"/>
      <c r="I367" s="94"/>
      <c r="J367" s="94"/>
      <c r="K367" s="94"/>
      <c r="L367" s="98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4"/>
      <c r="BZ367" s="94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4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  <c r="CW367" s="94"/>
      <c r="CX367" s="94"/>
      <c r="CY367" s="94"/>
      <c r="CZ367" s="94"/>
      <c r="DA367" s="94"/>
      <c r="DB367" s="94"/>
      <c r="DC367" s="94"/>
      <c r="DD367" s="94"/>
      <c r="DE367" s="94"/>
    </row>
    <row r="368" spans="1:109" s="93" customFormat="1" ht="20.100000000000001" customHeight="1">
      <c r="C368" s="94"/>
      <c r="D368" s="94"/>
      <c r="E368" s="94"/>
      <c r="F368" s="94"/>
      <c r="G368" s="94"/>
      <c r="H368" s="94"/>
      <c r="I368" s="94"/>
      <c r="J368" s="94"/>
      <c r="K368" s="94"/>
      <c r="L368" s="98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  <c r="BY368" s="94"/>
      <c r="BZ368" s="94"/>
      <c r="CA368" s="94"/>
      <c r="CB368" s="94"/>
      <c r="CC368" s="94"/>
      <c r="CD368" s="94"/>
      <c r="CE368" s="94"/>
      <c r="CF368" s="94"/>
      <c r="CG368" s="94"/>
      <c r="CH368" s="94"/>
      <c r="CI368" s="94"/>
      <c r="CJ368" s="94"/>
      <c r="CK368" s="94"/>
      <c r="CL368" s="94"/>
      <c r="CM368" s="94"/>
      <c r="CN368" s="94"/>
      <c r="CO368" s="94"/>
      <c r="CP368" s="94"/>
      <c r="CQ368" s="94"/>
      <c r="CR368" s="94"/>
      <c r="CS368" s="94"/>
      <c r="CT368" s="94"/>
      <c r="CU368" s="94"/>
      <c r="CV368" s="94"/>
      <c r="CW368" s="94"/>
      <c r="CX368" s="94"/>
      <c r="CY368" s="94"/>
      <c r="CZ368" s="94"/>
      <c r="DA368" s="94"/>
      <c r="DB368" s="94"/>
      <c r="DC368" s="94"/>
      <c r="DD368" s="94"/>
      <c r="DE368" s="94"/>
    </row>
    <row r="369" spans="3:109" s="93" customFormat="1" ht="20.100000000000001" customHeight="1">
      <c r="C369" s="94"/>
      <c r="D369" s="94"/>
      <c r="E369" s="94"/>
      <c r="F369" s="94"/>
      <c r="G369" s="94"/>
      <c r="H369" s="94"/>
      <c r="I369" s="94"/>
      <c r="J369" s="94"/>
      <c r="K369" s="94"/>
      <c r="L369" s="98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  <c r="BY369" s="94"/>
      <c r="BZ369" s="94"/>
      <c r="CA369" s="94"/>
      <c r="CB369" s="94"/>
      <c r="CC369" s="94"/>
      <c r="CD369" s="94"/>
      <c r="CE369" s="94"/>
      <c r="CF369" s="94"/>
      <c r="CG369" s="94"/>
      <c r="CH369" s="94"/>
      <c r="CI369" s="94"/>
      <c r="CJ369" s="94"/>
      <c r="CK369" s="94"/>
      <c r="CL369" s="94"/>
      <c r="CM369" s="94"/>
      <c r="CN369" s="94"/>
      <c r="CO369" s="94"/>
      <c r="CP369" s="94"/>
      <c r="CQ369" s="94"/>
      <c r="CR369" s="94"/>
      <c r="CS369" s="94"/>
      <c r="CT369" s="94"/>
      <c r="CU369" s="94"/>
      <c r="CV369" s="94"/>
      <c r="CW369" s="94"/>
      <c r="CX369" s="94"/>
      <c r="CY369" s="94"/>
      <c r="CZ369" s="94"/>
      <c r="DA369" s="94"/>
      <c r="DB369" s="94"/>
      <c r="DC369" s="94"/>
      <c r="DD369" s="94"/>
      <c r="DE369" s="94"/>
    </row>
    <row r="370" spans="3:109" s="93" customFormat="1" ht="20.100000000000001" customHeight="1">
      <c r="C370" s="94"/>
      <c r="D370" s="94"/>
      <c r="E370" s="94"/>
      <c r="F370" s="94"/>
      <c r="G370" s="94"/>
      <c r="H370" s="94"/>
      <c r="I370" s="94"/>
      <c r="J370" s="94"/>
      <c r="K370" s="94"/>
      <c r="L370" s="98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4"/>
      <c r="BZ370" s="94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4"/>
      <c r="CM370" s="94"/>
      <c r="CN370" s="94"/>
      <c r="CO370" s="94"/>
      <c r="CP370" s="94"/>
      <c r="CQ370" s="94"/>
      <c r="CR370" s="94"/>
      <c r="CS370" s="94"/>
      <c r="CT370" s="94"/>
      <c r="CU370" s="94"/>
      <c r="CV370" s="94"/>
      <c r="CW370" s="94"/>
      <c r="CX370" s="94"/>
      <c r="CY370" s="94"/>
      <c r="CZ370" s="94"/>
      <c r="DA370" s="94"/>
      <c r="DB370" s="94"/>
      <c r="DC370" s="94"/>
      <c r="DD370" s="94"/>
      <c r="DE370" s="94"/>
    </row>
    <row r="371" spans="3:109" s="93" customFormat="1" ht="20.100000000000001" customHeight="1">
      <c r="C371" s="94"/>
      <c r="D371" s="94"/>
      <c r="E371" s="94"/>
      <c r="F371" s="94"/>
      <c r="G371" s="94"/>
      <c r="H371" s="94"/>
      <c r="I371" s="94"/>
      <c r="J371" s="94"/>
      <c r="K371" s="94"/>
      <c r="L371" s="98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/>
      <c r="CN371" s="94"/>
      <c r="CO371" s="94"/>
      <c r="CP371" s="94"/>
      <c r="CQ371" s="94"/>
      <c r="CR371" s="94"/>
      <c r="CS371" s="94"/>
      <c r="CT371" s="94"/>
      <c r="CU371" s="94"/>
      <c r="CV371" s="94"/>
      <c r="CW371" s="94"/>
      <c r="CX371" s="94"/>
      <c r="CY371" s="94"/>
      <c r="CZ371" s="94"/>
      <c r="DA371" s="94"/>
      <c r="DB371" s="94"/>
      <c r="DC371" s="94"/>
      <c r="DD371" s="94"/>
      <c r="DE371" s="94"/>
    </row>
    <row r="372" spans="3:109" s="93" customFormat="1" ht="20.100000000000001" customHeight="1">
      <c r="C372" s="94"/>
      <c r="D372" s="94"/>
      <c r="E372" s="94"/>
      <c r="F372" s="94"/>
      <c r="G372" s="94"/>
      <c r="H372" s="94"/>
      <c r="I372" s="94"/>
      <c r="J372" s="94"/>
      <c r="K372" s="94"/>
      <c r="L372" s="98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4"/>
      <c r="BZ372" s="94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4"/>
      <c r="CM372" s="94"/>
      <c r="CN372" s="94"/>
      <c r="CO372" s="94"/>
      <c r="CP372" s="94"/>
      <c r="CQ372" s="94"/>
      <c r="CR372" s="94"/>
      <c r="CS372" s="94"/>
      <c r="CT372" s="94"/>
      <c r="CU372" s="94"/>
      <c r="CV372" s="94"/>
      <c r="CW372" s="94"/>
      <c r="CX372" s="94"/>
      <c r="CY372" s="94"/>
      <c r="CZ372" s="94"/>
      <c r="DA372" s="94"/>
      <c r="DB372" s="94"/>
      <c r="DC372" s="94"/>
      <c r="DD372" s="94"/>
      <c r="DE372" s="94"/>
    </row>
    <row r="373" spans="3:109" s="93" customFormat="1" ht="20.100000000000001" customHeight="1">
      <c r="C373" s="94"/>
      <c r="D373" s="94"/>
      <c r="E373" s="94"/>
      <c r="F373" s="94"/>
      <c r="G373" s="94"/>
      <c r="H373" s="94"/>
      <c r="I373" s="94"/>
      <c r="J373" s="94"/>
      <c r="K373" s="94"/>
      <c r="L373" s="98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4"/>
      <c r="BZ373" s="94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4"/>
      <c r="CM373" s="94"/>
      <c r="CN373" s="94"/>
      <c r="CO373" s="94"/>
      <c r="CP373" s="94"/>
      <c r="CQ373" s="94"/>
      <c r="CR373" s="94"/>
      <c r="CS373" s="94"/>
      <c r="CT373" s="94"/>
      <c r="CU373" s="94"/>
      <c r="CV373" s="94"/>
      <c r="CW373" s="94"/>
      <c r="CX373" s="94"/>
      <c r="CY373" s="94"/>
      <c r="CZ373" s="94"/>
      <c r="DA373" s="94"/>
      <c r="DB373" s="94"/>
      <c r="DC373" s="94"/>
      <c r="DD373" s="94"/>
      <c r="DE373" s="94"/>
    </row>
    <row r="374" spans="3:109" s="93" customFormat="1" ht="20.100000000000001" customHeight="1">
      <c r="C374" s="94"/>
      <c r="D374" s="94"/>
      <c r="E374" s="94"/>
      <c r="F374" s="94"/>
      <c r="G374" s="94"/>
      <c r="H374" s="94"/>
      <c r="I374" s="94"/>
      <c r="J374" s="94"/>
      <c r="K374" s="94"/>
      <c r="L374" s="98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  <c r="BY374" s="94"/>
      <c r="BZ374" s="94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4"/>
      <c r="CM374" s="94"/>
      <c r="CN374" s="94"/>
      <c r="CO374" s="94"/>
      <c r="CP374" s="94"/>
      <c r="CQ374" s="94"/>
      <c r="CR374" s="94"/>
      <c r="CS374" s="94"/>
      <c r="CT374" s="94"/>
      <c r="CU374" s="94"/>
      <c r="CV374" s="94"/>
      <c r="CW374" s="94"/>
      <c r="CX374" s="94"/>
      <c r="CY374" s="94"/>
      <c r="CZ374" s="94"/>
      <c r="DA374" s="94"/>
      <c r="DB374" s="94"/>
      <c r="DC374" s="94"/>
      <c r="DD374" s="94"/>
      <c r="DE374" s="94"/>
    </row>
    <row r="375" spans="3:109" s="93" customFormat="1" ht="20.100000000000001" customHeight="1">
      <c r="C375" s="94"/>
      <c r="D375" s="94"/>
      <c r="E375" s="94"/>
      <c r="F375" s="94"/>
      <c r="G375" s="94"/>
      <c r="H375" s="94"/>
      <c r="I375" s="94"/>
      <c r="J375" s="94"/>
      <c r="K375" s="94"/>
      <c r="L375" s="98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  <c r="BY375" s="94"/>
      <c r="BZ375" s="94"/>
      <c r="CA375" s="94"/>
      <c r="CB375" s="94"/>
      <c r="CC375" s="94"/>
      <c r="CD375" s="94"/>
      <c r="CE375" s="94"/>
      <c r="CF375" s="94"/>
      <c r="CG375" s="94"/>
      <c r="CH375" s="94"/>
      <c r="CI375" s="94"/>
      <c r="CJ375" s="94"/>
      <c r="CK375" s="94"/>
      <c r="CL375" s="94"/>
      <c r="CM375" s="94"/>
      <c r="CN375" s="94"/>
      <c r="CO375" s="94"/>
      <c r="CP375" s="94"/>
      <c r="CQ375" s="94"/>
      <c r="CR375" s="94"/>
      <c r="CS375" s="94"/>
      <c r="CT375" s="94"/>
      <c r="CU375" s="94"/>
      <c r="CV375" s="94"/>
      <c r="CW375" s="94"/>
      <c r="CX375" s="94"/>
      <c r="CY375" s="94"/>
      <c r="CZ375" s="94"/>
      <c r="DA375" s="94"/>
      <c r="DB375" s="94"/>
      <c r="DC375" s="94"/>
      <c r="DD375" s="94"/>
      <c r="DE375" s="94"/>
    </row>
    <row r="376" spans="3:109" s="93" customFormat="1" ht="20.100000000000001" customHeight="1">
      <c r="C376" s="94"/>
      <c r="D376" s="94"/>
      <c r="E376" s="94"/>
      <c r="F376" s="94"/>
      <c r="G376" s="94"/>
      <c r="H376" s="94"/>
      <c r="I376" s="94"/>
      <c r="J376" s="94"/>
      <c r="K376" s="94"/>
      <c r="L376" s="98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</row>
    <row r="377" spans="3:109" s="93" customFormat="1" ht="20.100000000000001" customHeight="1">
      <c r="C377" s="94"/>
      <c r="D377" s="94"/>
      <c r="E377" s="94"/>
      <c r="F377" s="94"/>
      <c r="G377" s="94"/>
      <c r="H377" s="94"/>
      <c r="I377" s="94"/>
      <c r="J377" s="94"/>
      <c r="K377" s="94"/>
      <c r="L377" s="98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</row>
    <row r="378" spans="3:109" s="93" customFormat="1" ht="20.100000000000001" customHeight="1">
      <c r="C378" s="94"/>
      <c r="D378" s="94"/>
      <c r="E378" s="94"/>
      <c r="F378" s="94"/>
      <c r="G378" s="94"/>
      <c r="H378" s="94"/>
      <c r="I378" s="94"/>
      <c r="J378" s="94"/>
      <c r="K378" s="94"/>
      <c r="L378" s="98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  <c r="DA378" s="94"/>
      <c r="DB378" s="94"/>
      <c r="DC378" s="94"/>
      <c r="DD378" s="94"/>
      <c r="DE378" s="94"/>
    </row>
  </sheetData>
  <mergeCells count="41">
    <mergeCell ref="E320:F320"/>
    <mergeCell ref="E321:F321"/>
    <mergeCell ref="E322:F322"/>
    <mergeCell ref="E323:F323"/>
    <mergeCell ref="E270:F270"/>
    <mergeCell ref="E271:F271"/>
    <mergeCell ref="E272:F272"/>
    <mergeCell ref="E273:F273"/>
    <mergeCell ref="E274:F274"/>
    <mergeCell ref="E319:F319"/>
    <mergeCell ref="F220:G220"/>
    <mergeCell ref="F221:G221"/>
    <mergeCell ref="F222:G222"/>
    <mergeCell ref="F223:G223"/>
    <mergeCell ref="F224:G224"/>
    <mergeCell ref="E172:F172"/>
    <mergeCell ref="E173:F173"/>
    <mergeCell ref="E174:F174"/>
    <mergeCell ref="E175:F175"/>
    <mergeCell ref="E176:F176"/>
    <mergeCell ref="E121:F121"/>
    <mergeCell ref="E122:F122"/>
    <mergeCell ref="E123:F123"/>
    <mergeCell ref="E124:F124"/>
    <mergeCell ref="E125:F125"/>
    <mergeCell ref="D67:E67"/>
    <mergeCell ref="D68:E68"/>
    <mergeCell ref="D69:E69"/>
    <mergeCell ref="D70:E70"/>
    <mergeCell ref="D71:E71"/>
    <mergeCell ref="A36:B36"/>
    <mergeCell ref="J36:K36"/>
    <mergeCell ref="A37:B37"/>
    <mergeCell ref="J37:K37"/>
    <mergeCell ref="A38:B38"/>
    <mergeCell ref="J38:K38"/>
    <mergeCell ref="J3:K3"/>
    <mergeCell ref="A34:B34"/>
    <mergeCell ref="J34:K34"/>
    <mergeCell ref="A35:B35"/>
    <mergeCell ref="J35:K35"/>
  </mergeCells>
  <phoneticPr fontId="18" type="noConversion"/>
  <printOptions horizontalCentered="1"/>
  <pageMargins left="0.7" right="0.7" top="0.75" bottom="0.75" header="0.3" footer="0.3"/>
  <pageSetup paperSize="9" scale="61" fitToHeight="3" orientation="portrait" r:id="rId1"/>
  <headerFooter alignWithMargins="0"/>
  <rowBreaks count="5" manualBreakCount="5">
    <brk id="59" max="9" man="1"/>
    <brk id="108" max="9" man="1"/>
    <brk id="207" max="9" man="1"/>
    <brk id="256" max="9" man="1"/>
    <brk id="305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83"/>
  <sheetViews>
    <sheetView showGridLines="0" view="pageBreakPreview" zoomScale="85" zoomScaleNormal="85" zoomScaleSheetLayoutView="100" workbookViewId="0">
      <pane xSplit="1" ySplit="3" topLeftCell="B34" activePane="bottomRight" state="frozen"/>
      <selection activeCell="M15" sqref="M15"/>
      <selection pane="topRight" activeCell="M15" sqref="M15"/>
      <selection pane="bottomLeft" activeCell="M15" sqref="M15"/>
      <selection pane="bottomRight" activeCell="N53" sqref="N53"/>
    </sheetView>
  </sheetViews>
  <sheetFormatPr defaultColWidth="13.33203125" defaultRowHeight="14.85" customHeight="1"/>
  <cols>
    <col min="1" max="2" width="14.6640625" style="93" customWidth="1"/>
    <col min="3" max="5" width="14.6640625" style="94" customWidth="1"/>
    <col min="6" max="6" width="16" style="94" customWidth="1"/>
    <col min="7" max="9" width="14.6640625" style="94" customWidth="1"/>
    <col min="10" max="10" width="11.5" style="94" customWidth="1"/>
    <col min="11" max="11" width="13.33203125" style="94" customWidth="1"/>
    <col min="12" max="12" width="14.6640625" style="98" customWidth="1"/>
    <col min="13" max="13" width="13.33203125" style="94" customWidth="1"/>
    <col min="14" max="14" width="15.1640625" style="94" bestFit="1" customWidth="1"/>
    <col min="15" max="15" width="18.33203125" style="94" customWidth="1"/>
    <col min="16" max="16" width="13.33203125" style="94" customWidth="1"/>
    <col min="17" max="17" width="16.1640625" style="94" customWidth="1"/>
    <col min="18" max="18" width="13.5" style="94" customWidth="1"/>
    <col min="19" max="19" width="13.33203125" style="94" customWidth="1"/>
    <col min="20" max="20" width="14.6640625" style="94" bestFit="1" customWidth="1"/>
    <col min="21" max="21" width="15.1640625" style="94" customWidth="1"/>
    <col min="22" max="22" width="16.5" style="94" customWidth="1"/>
    <col min="23" max="23" width="14.33203125" style="94" customWidth="1"/>
    <col min="24" max="25" width="13.33203125" style="94" customWidth="1"/>
    <col min="26" max="26" width="14.5" style="94" bestFit="1" customWidth="1"/>
    <col min="27" max="27" width="15.6640625" style="94" customWidth="1"/>
    <col min="28" max="28" width="13.33203125" style="94" customWidth="1"/>
    <col min="29" max="29" width="14.5" style="94" customWidth="1"/>
    <col min="30" max="31" width="13.33203125" style="94" customWidth="1"/>
    <col min="32" max="32" width="14.5" style="94" bestFit="1" customWidth="1"/>
    <col min="33" max="33" width="15.33203125" style="94" customWidth="1"/>
    <col min="34" max="34" width="13.33203125" style="94" customWidth="1"/>
    <col min="35" max="35" width="14.33203125" style="94" customWidth="1"/>
    <col min="36" max="36" width="14.6640625" style="94" customWidth="1"/>
    <col min="37" max="37" width="13.33203125" style="94" customWidth="1"/>
    <col min="38" max="38" width="14.5" style="94" bestFit="1" customWidth="1"/>
    <col min="39" max="39" width="15.1640625" style="94" customWidth="1"/>
    <col min="40" max="40" width="13.33203125" style="94" customWidth="1"/>
    <col min="41" max="41" width="14.1640625" style="94" customWidth="1"/>
    <col min="42" max="42" width="13.33203125" style="94" customWidth="1"/>
    <col min="43" max="43" width="14.6640625" style="94" customWidth="1"/>
    <col min="44" max="44" width="14.5" style="94" bestFit="1" customWidth="1"/>
    <col min="45" max="45" width="15.5" style="94" customWidth="1"/>
    <col min="46" max="46" width="13.33203125" style="94" customWidth="1"/>
    <col min="47" max="47" width="14.1640625" style="94" customWidth="1"/>
    <col min="48" max="49" width="13.33203125" style="94" customWidth="1"/>
    <col min="50" max="50" width="15.1640625" style="94" customWidth="1"/>
    <col min="51" max="51" width="14.6640625" style="94" customWidth="1"/>
    <col min="52" max="52" width="13.33203125" style="94" customWidth="1"/>
    <col min="53" max="53" width="14.33203125" style="94" customWidth="1"/>
    <col min="54" max="55" width="13.33203125" style="94" customWidth="1"/>
    <col min="56" max="56" width="14.5" style="94" bestFit="1" customWidth="1"/>
    <col min="57" max="57" width="16.5" style="94" customWidth="1"/>
    <col min="58" max="58" width="13.33203125" style="94" customWidth="1"/>
    <col min="59" max="59" width="14.33203125" style="94" customWidth="1"/>
    <col min="60" max="61" width="13.33203125" style="94" customWidth="1"/>
    <col min="62" max="62" width="14.5" style="94" bestFit="1" customWidth="1"/>
    <col min="63" max="63" width="15.33203125" style="94" customWidth="1"/>
    <col min="64" max="64" width="13.33203125" style="94" customWidth="1"/>
    <col min="65" max="65" width="14.1640625" style="94" customWidth="1"/>
    <col min="66" max="67" width="13.5" style="94" bestFit="1" customWidth="1"/>
    <col min="68" max="68" width="13.33203125" style="94"/>
    <col min="69" max="70" width="13.5" style="94" bestFit="1" customWidth="1"/>
    <col min="71" max="71" width="15.6640625" style="94" bestFit="1" customWidth="1"/>
    <col min="72" max="74" width="13.5" style="94" bestFit="1" customWidth="1"/>
    <col min="75" max="75" width="13.33203125" style="94"/>
    <col min="76" max="77" width="13.5" style="94" bestFit="1" customWidth="1"/>
    <col min="78" max="78" width="15.6640625" style="94" bestFit="1" customWidth="1"/>
    <col min="79" max="81" width="13.5" style="94" bestFit="1" customWidth="1"/>
    <col min="82" max="82" width="13.33203125" style="94"/>
    <col min="83" max="84" width="13.5" style="94" bestFit="1" customWidth="1"/>
    <col min="85" max="85" width="15.6640625" style="94" bestFit="1" customWidth="1"/>
    <col min="86" max="88" width="13.5" style="94" bestFit="1" customWidth="1"/>
    <col min="89" max="89" width="13.33203125" style="94"/>
    <col min="90" max="91" width="13.5" style="94" bestFit="1" customWidth="1"/>
    <col min="92" max="92" width="15.6640625" style="94" bestFit="1" customWidth="1"/>
    <col min="93" max="95" width="13.5" style="94" bestFit="1" customWidth="1"/>
    <col min="96" max="96" width="13.33203125" style="94"/>
    <col min="97" max="98" width="13.5" style="94" bestFit="1" customWidth="1"/>
    <col min="99" max="99" width="15.6640625" style="94" bestFit="1" customWidth="1"/>
    <col min="100" max="102" width="13.5" style="94" bestFit="1" customWidth="1"/>
    <col min="103" max="103" width="13.33203125" style="94"/>
    <col min="104" max="105" width="13.5" style="94" bestFit="1" customWidth="1"/>
    <col min="106" max="106" width="15.6640625" style="94" bestFit="1" customWidth="1"/>
    <col min="107" max="109" width="13.5" style="94" bestFit="1" customWidth="1"/>
    <col min="110" max="16384" width="13.33203125" style="94"/>
  </cols>
  <sheetData>
    <row r="1" spans="1:12" ht="18.75" customHeight="1">
      <c r="D1" s="93" t="s">
        <v>100</v>
      </c>
      <c r="E1" s="95">
        <v>2003</v>
      </c>
      <c r="F1" s="94" t="s">
        <v>101</v>
      </c>
      <c r="G1" s="96">
        <v>0</v>
      </c>
      <c r="H1" s="97"/>
      <c r="I1" s="96"/>
    </row>
    <row r="2" spans="1:12" ht="21" customHeight="1">
      <c r="A2" s="99" t="s">
        <v>445</v>
      </c>
    </row>
    <row r="3" spans="1:12" s="107" customFormat="1" ht="18" customHeight="1">
      <c r="A3" s="100" t="s">
        <v>102</v>
      </c>
      <c r="B3" s="101" t="s">
        <v>103</v>
      </c>
      <c r="C3" s="102" t="str">
        <f>A65</f>
        <v>1. 등차급수</v>
      </c>
      <c r="D3" s="103" t="str">
        <f>A114</f>
        <v>2. 등비급수</v>
      </c>
      <c r="E3" s="103" t="str">
        <f>A164</f>
        <v>3. 베기함수</v>
      </c>
      <c r="F3" s="103" t="str">
        <f>A213</f>
        <v>4. 지수함수</v>
      </c>
      <c r="G3" s="103" t="str">
        <f>A262</f>
        <v>5. 로지스틱</v>
      </c>
      <c r="H3" s="103" t="str">
        <f>A311</f>
        <v>6. 수정지수</v>
      </c>
      <c r="I3" s="104" t="s">
        <v>104</v>
      </c>
      <c r="J3" s="452" t="s">
        <v>105</v>
      </c>
      <c r="K3" s="453"/>
      <c r="L3" s="106">
        <v>1</v>
      </c>
    </row>
    <row r="4" spans="1:12" s="107" customFormat="1" ht="18" customHeight="1">
      <c r="A4" s="108">
        <f>+E1</f>
        <v>2003</v>
      </c>
      <c r="B4" s="109">
        <f>발생량원단위!H109</f>
        <v>330</v>
      </c>
      <c r="C4" s="110">
        <f t="shared" ref="C4:C14" si="0">I67</f>
        <v>322</v>
      </c>
      <c r="D4" s="111">
        <f t="shared" ref="D4:D14" si="1">I116</f>
        <v>322</v>
      </c>
      <c r="E4" s="111">
        <f t="shared" ref="E4:E14" si="2">I166</f>
        <v>322</v>
      </c>
      <c r="F4" s="112">
        <f t="shared" ref="F4:F14" si="3">I215</f>
        <v>325</v>
      </c>
      <c r="G4" s="112">
        <f t="shared" ref="G4:G14" si="4">I264</f>
        <v>322</v>
      </c>
      <c r="H4" s="112">
        <f t="shared" ref="H4:H14" si="5">I313</f>
        <v>321</v>
      </c>
      <c r="I4" s="113">
        <f t="shared" ref="I4:I37" si="6">ROUND(SUMIF(C$38:H$38,"○",C4:H4),$G$1)</f>
        <v>322</v>
      </c>
      <c r="J4" s="114"/>
      <c r="K4" s="115"/>
      <c r="L4" s="106">
        <v>2</v>
      </c>
    </row>
    <row r="5" spans="1:12" s="107" customFormat="1" ht="18" customHeight="1">
      <c r="A5" s="108">
        <f>+A4+1</f>
        <v>2004</v>
      </c>
      <c r="B5" s="109">
        <f>발생량원단위!H110</f>
        <v>333</v>
      </c>
      <c r="C5" s="110">
        <f t="shared" si="0"/>
        <v>323</v>
      </c>
      <c r="D5" s="111">
        <f t="shared" si="1"/>
        <v>323</v>
      </c>
      <c r="E5" s="111">
        <f t="shared" si="2"/>
        <v>323</v>
      </c>
      <c r="F5" s="112">
        <f t="shared" si="3"/>
        <v>326</v>
      </c>
      <c r="G5" s="112">
        <f t="shared" si="4"/>
        <v>323</v>
      </c>
      <c r="H5" s="112">
        <f t="shared" si="5"/>
        <v>323</v>
      </c>
      <c r="I5" s="113">
        <f t="shared" si="6"/>
        <v>323</v>
      </c>
      <c r="J5" s="114"/>
      <c r="K5" s="115"/>
      <c r="L5" s="106">
        <f>+L4+1</f>
        <v>3</v>
      </c>
    </row>
    <row r="6" spans="1:12" s="107" customFormat="1" ht="18" customHeight="1">
      <c r="A6" s="108">
        <f t="shared" ref="A6:A37" si="7">+A5+1</f>
        <v>2005</v>
      </c>
      <c r="B6" s="109">
        <f>발생량원단위!H111</f>
        <v>335</v>
      </c>
      <c r="C6" s="110">
        <f t="shared" si="0"/>
        <v>324</v>
      </c>
      <c r="D6" s="111">
        <f t="shared" si="1"/>
        <v>324</v>
      </c>
      <c r="E6" s="111">
        <f t="shared" si="2"/>
        <v>324</v>
      </c>
      <c r="F6" s="112">
        <f t="shared" si="3"/>
        <v>327</v>
      </c>
      <c r="G6" s="112">
        <f t="shared" si="4"/>
        <v>324</v>
      </c>
      <c r="H6" s="112">
        <f t="shared" si="5"/>
        <v>324</v>
      </c>
      <c r="I6" s="113">
        <f t="shared" si="6"/>
        <v>324</v>
      </c>
      <c r="J6" s="114"/>
      <c r="K6" s="115"/>
      <c r="L6" s="106">
        <f t="shared" ref="L6:L37" si="8">+L5+1</f>
        <v>4</v>
      </c>
    </row>
    <row r="7" spans="1:12" s="107" customFormat="1" ht="18" customHeight="1">
      <c r="A7" s="108">
        <f t="shared" si="7"/>
        <v>2006</v>
      </c>
      <c r="B7" s="109">
        <f>발생량원단위!H112</f>
        <v>324</v>
      </c>
      <c r="C7" s="110">
        <f t="shared" si="0"/>
        <v>326</v>
      </c>
      <c r="D7" s="111">
        <f t="shared" si="1"/>
        <v>325</v>
      </c>
      <c r="E7" s="111">
        <f t="shared" si="2"/>
        <v>325</v>
      </c>
      <c r="F7" s="112">
        <f t="shared" si="3"/>
        <v>328</v>
      </c>
      <c r="G7" s="112">
        <f t="shared" si="4"/>
        <v>326</v>
      </c>
      <c r="H7" s="112">
        <f t="shared" si="5"/>
        <v>326</v>
      </c>
      <c r="I7" s="113">
        <f t="shared" si="6"/>
        <v>326</v>
      </c>
      <c r="J7" s="114"/>
      <c r="K7" s="115"/>
      <c r="L7" s="106">
        <f t="shared" si="8"/>
        <v>5</v>
      </c>
    </row>
    <row r="8" spans="1:12" s="107" customFormat="1" ht="18" customHeight="1">
      <c r="A8" s="108">
        <f t="shared" si="7"/>
        <v>2007</v>
      </c>
      <c r="B8" s="109">
        <f>발생량원단위!H113</f>
        <v>312</v>
      </c>
      <c r="C8" s="110">
        <f t="shared" si="0"/>
        <v>327</v>
      </c>
      <c r="D8" s="111">
        <f t="shared" si="1"/>
        <v>327</v>
      </c>
      <c r="E8" s="111">
        <f t="shared" si="2"/>
        <v>326</v>
      </c>
      <c r="F8" s="112">
        <f t="shared" si="3"/>
        <v>328</v>
      </c>
      <c r="G8" s="112">
        <f t="shared" si="4"/>
        <v>327</v>
      </c>
      <c r="H8" s="112">
        <f t="shared" si="5"/>
        <v>327</v>
      </c>
      <c r="I8" s="113">
        <f t="shared" si="6"/>
        <v>327</v>
      </c>
      <c r="J8" s="114"/>
      <c r="K8" s="115"/>
      <c r="L8" s="106">
        <f t="shared" si="8"/>
        <v>6</v>
      </c>
    </row>
    <row r="9" spans="1:12" s="107" customFormat="1" ht="18" customHeight="1">
      <c r="A9" s="108">
        <f t="shared" si="7"/>
        <v>2008</v>
      </c>
      <c r="B9" s="109">
        <f>발생량원단위!H114</f>
        <v>317</v>
      </c>
      <c r="C9" s="110">
        <f t="shared" si="0"/>
        <v>328</v>
      </c>
      <c r="D9" s="111">
        <f t="shared" si="1"/>
        <v>328</v>
      </c>
      <c r="E9" s="111">
        <f t="shared" si="2"/>
        <v>327</v>
      </c>
      <c r="F9" s="112">
        <f t="shared" si="3"/>
        <v>328</v>
      </c>
      <c r="G9" s="112">
        <f t="shared" si="4"/>
        <v>328</v>
      </c>
      <c r="H9" s="112">
        <f t="shared" si="5"/>
        <v>328</v>
      </c>
      <c r="I9" s="113">
        <f t="shared" si="6"/>
        <v>328</v>
      </c>
      <c r="J9" s="114"/>
      <c r="K9" s="115"/>
      <c r="L9" s="106">
        <f t="shared" si="8"/>
        <v>7</v>
      </c>
    </row>
    <row r="10" spans="1:12" s="107" customFormat="1" ht="18" customHeight="1">
      <c r="A10" s="108">
        <f t="shared" si="7"/>
        <v>2009</v>
      </c>
      <c r="B10" s="109">
        <f>발생량원단위!H115</f>
        <v>313</v>
      </c>
      <c r="C10" s="110">
        <f t="shared" si="0"/>
        <v>330</v>
      </c>
      <c r="D10" s="111">
        <f t="shared" si="1"/>
        <v>329</v>
      </c>
      <c r="E10" s="111">
        <f t="shared" si="2"/>
        <v>328</v>
      </c>
      <c r="F10" s="112">
        <f t="shared" si="3"/>
        <v>329</v>
      </c>
      <c r="G10" s="112">
        <f t="shared" si="4"/>
        <v>329</v>
      </c>
      <c r="H10" s="112">
        <f t="shared" si="5"/>
        <v>330</v>
      </c>
      <c r="I10" s="113">
        <f t="shared" si="6"/>
        <v>329</v>
      </c>
      <c r="J10" s="114"/>
      <c r="K10" s="115"/>
      <c r="L10" s="106">
        <f t="shared" si="8"/>
        <v>8</v>
      </c>
    </row>
    <row r="11" spans="1:12" s="107" customFormat="1" ht="18" customHeight="1">
      <c r="A11" s="116">
        <f t="shared" si="7"/>
        <v>2010</v>
      </c>
      <c r="B11" s="109">
        <f>발생량원단위!H116</f>
        <v>321</v>
      </c>
      <c r="C11" s="110">
        <f t="shared" si="0"/>
        <v>331</v>
      </c>
      <c r="D11" s="111">
        <f t="shared" si="1"/>
        <v>330</v>
      </c>
      <c r="E11" s="111">
        <f t="shared" si="2"/>
        <v>329</v>
      </c>
      <c r="F11" s="112">
        <f t="shared" si="3"/>
        <v>329</v>
      </c>
      <c r="G11" s="112">
        <f t="shared" si="4"/>
        <v>331</v>
      </c>
      <c r="H11" s="112">
        <f t="shared" si="5"/>
        <v>331</v>
      </c>
      <c r="I11" s="113">
        <f t="shared" si="6"/>
        <v>331</v>
      </c>
      <c r="J11" s="114"/>
      <c r="K11" s="115"/>
      <c r="L11" s="106">
        <f t="shared" si="8"/>
        <v>9</v>
      </c>
    </row>
    <row r="12" spans="1:12" s="107" customFormat="1" ht="18" customHeight="1">
      <c r="A12" s="116">
        <f t="shared" si="7"/>
        <v>2011</v>
      </c>
      <c r="B12" s="109">
        <f>발생량원단위!H117</f>
        <v>326</v>
      </c>
      <c r="C12" s="110">
        <f t="shared" si="0"/>
        <v>332</v>
      </c>
      <c r="D12" s="111">
        <f t="shared" si="1"/>
        <v>332</v>
      </c>
      <c r="E12" s="111">
        <f t="shared" si="2"/>
        <v>330</v>
      </c>
      <c r="F12" s="112">
        <f t="shared" si="3"/>
        <v>329</v>
      </c>
      <c r="G12" s="112">
        <f t="shared" si="4"/>
        <v>332</v>
      </c>
      <c r="H12" s="112">
        <f t="shared" si="5"/>
        <v>333</v>
      </c>
      <c r="I12" s="113">
        <f t="shared" si="6"/>
        <v>332</v>
      </c>
      <c r="J12" s="114"/>
      <c r="K12" s="115"/>
      <c r="L12" s="106">
        <f t="shared" si="8"/>
        <v>10</v>
      </c>
    </row>
    <row r="13" spans="1:12" s="107" customFormat="1" ht="18" customHeight="1">
      <c r="A13" s="116">
        <f t="shared" si="7"/>
        <v>2012</v>
      </c>
      <c r="B13" s="109">
        <f>발생량원단위!H118</f>
        <v>336</v>
      </c>
      <c r="C13" s="110">
        <f t="shared" si="0"/>
        <v>333</v>
      </c>
      <c r="D13" s="111">
        <f t="shared" si="1"/>
        <v>333</v>
      </c>
      <c r="E13" s="111">
        <f t="shared" si="2"/>
        <v>331</v>
      </c>
      <c r="F13" s="112">
        <f t="shared" si="3"/>
        <v>329</v>
      </c>
      <c r="G13" s="112">
        <f t="shared" si="4"/>
        <v>333</v>
      </c>
      <c r="H13" s="112">
        <f t="shared" si="5"/>
        <v>334</v>
      </c>
      <c r="I13" s="113">
        <f t="shared" si="6"/>
        <v>333</v>
      </c>
      <c r="J13" s="114"/>
      <c r="K13" s="115"/>
      <c r="L13" s="106">
        <f t="shared" si="8"/>
        <v>11</v>
      </c>
    </row>
    <row r="14" spans="1:12" s="125" customFormat="1" ht="18" customHeight="1" thickBot="1">
      <c r="A14" s="117">
        <f t="shared" si="7"/>
        <v>2013</v>
      </c>
      <c r="B14" s="118">
        <f>발생량원단위!H119</f>
        <v>363</v>
      </c>
      <c r="C14" s="119">
        <f t="shared" si="0"/>
        <v>335</v>
      </c>
      <c r="D14" s="120">
        <f t="shared" si="1"/>
        <v>334</v>
      </c>
      <c r="E14" s="120">
        <f t="shared" si="2"/>
        <v>332</v>
      </c>
      <c r="F14" s="119">
        <f t="shared" si="3"/>
        <v>329</v>
      </c>
      <c r="G14" s="119">
        <f t="shared" si="4"/>
        <v>335</v>
      </c>
      <c r="H14" s="119">
        <f t="shared" si="5"/>
        <v>335</v>
      </c>
      <c r="I14" s="121">
        <f t="shared" si="6"/>
        <v>335</v>
      </c>
      <c r="J14" s="122"/>
      <c r="K14" s="123"/>
      <c r="L14" s="124">
        <f t="shared" si="8"/>
        <v>12</v>
      </c>
    </row>
    <row r="15" spans="1:12" s="107" customFormat="1" ht="18" customHeight="1" thickTop="1">
      <c r="A15" s="352">
        <f>+A14+1</f>
        <v>2014</v>
      </c>
      <c r="B15" s="353"/>
      <c r="C15" s="354">
        <f t="shared" ref="C15:C32" si="9">I90</f>
        <v>336</v>
      </c>
      <c r="D15" s="355">
        <f t="shared" ref="D15:D32" si="10">I139</f>
        <v>335</v>
      </c>
      <c r="E15" s="354">
        <f t="shared" ref="E15:E32" si="11">I189</f>
        <v>334</v>
      </c>
      <c r="F15" s="354">
        <f t="shared" ref="F15:F32" si="12">I238</f>
        <v>329</v>
      </c>
      <c r="G15" s="354">
        <f t="shared" ref="G15:G32" si="13">I287</f>
        <v>336</v>
      </c>
      <c r="H15" s="354">
        <f t="shared" ref="H15:H32" si="14">I336</f>
        <v>337</v>
      </c>
      <c r="I15" s="356">
        <f t="shared" si="6"/>
        <v>336</v>
      </c>
      <c r="J15" s="357"/>
      <c r="K15" s="358"/>
      <c r="L15" s="106">
        <f t="shared" si="8"/>
        <v>13</v>
      </c>
    </row>
    <row r="16" spans="1:12" s="139" customFormat="1" ht="18" customHeight="1">
      <c r="A16" s="117">
        <f t="shared" si="7"/>
        <v>2015</v>
      </c>
      <c r="B16" s="140"/>
      <c r="C16" s="141">
        <f t="shared" si="9"/>
        <v>337</v>
      </c>
      <c r="D16" s="142">
        <f t="shared" si="10"/>
        <v>337</v>
      </c>
      <c r="E16" s="141">
        <f t="shared" si="11"/>
        <v>335</v>
      </c>
      <c r="F16" s="141">
        <f t="shared" si="12"/>
        <v>330</v>
      </c>
      <c r="G16" s="141">
        <f t="shared" si="13"/>
        <v>337</v>
      </c>
      <c r="H16" s="141">
        <f t="shared" si="14"/>
        <v>338</v>
      </c>
      <c r="I16" s="143">
        <f t="shared" si="6"/>
        <v>337</v>
      </c>
      <c r="J16" s="144"/>
      <c r="K16" s="145"/>
      <c r="L16" s="138">
        <f t="shared" si="8"/>
        <v>14</v>
      </c>
    </row>
    <row r="17" spans="1:12" s="139" customFormat="1" ht="18" customHeight="1">
      <c r="A17" s="329">
        <f t="shared" si="7"/>
        <v>2016</v>
      </c>
      <c r="B17" s="330"/>
      <c r="C17" s="331">
        <f t="shared" si="9"/>
        <v>339</v>
      </c>
      <c r="D17" s="332">
        <f t="shared" si="10"/>
        <v>338</v>
      </c>
      <c r="E17" s="331">
        <f t="shared" si="11"/>
        <v>336</v>
      </c>
      <c r="F17" s="331">
        <f t="shared" si="12"/>
        <v>330</v>
      </c>
      <c r="G17" s="331">
        <f t="shared" si="13"/>
        <v>339</v>
      </c>
      <c r="H17" s="331">
        <f t="shared" si="14"/>
        <v>339</v>
      </c>
      <c r="I17" s="333">
        <f t="shared" si="6"/>
        <v>339</v>
      </c>
      <c r="J17" s="334"/>
      <c r="K17" s="335"/>
      <c r="L17" s="138">
        <f t="shared" si="8"/>
        <v>15</v>
      </c>
    </row>
    <row r="18" spans="1:12" s="139" customFormat="1" ht="18" customHeight="1">
      <c r="A18" s="329">
        <f t="shared" si="7"/>
        <v>2017</v>
      </c>
      <c r="B18" s="330"/>
      <c r="C18" s="331">
        <f t="shared" si="9"/>
        <v>340</v>
      </c>
      <c r="D18" s="332">
        <f t="shared" si="10"/>
        <v>339</v>
      </c>
      <c r="E18" s="331">
        <f t="shared" si="11"/>
        <v>337</v>
      </c>
      <c r="F18" s="331">
        <f t="shared" si="12"/>
        <v>330</v>
      </c>
      <c r="G18" s="331">
        <f t="shared" si="13"/>
        <v>340</v>
      </c>
      <c r="H18" s="331">
        <f t="shared" si="14"/>
        <v>341</v>
      </c>
      <c r="I18" s="333">
        <f t="shared" si="6"/>
        <v>340</v>
      </c>
      <c r="J18" s="334"/>
      <c r="K18" s="335"/>
      <c r="L18" s="138">
        <f t="shared" si="8"/>
        <v>16</v>
      </c>
    </row>
    <row r="19" spans="1:12" s="125" customFormat="1" ht="18" customHeight="1">
      <c r="A19" s="329">
        <f t="shared" si="7"/>
        <v>2018</v>
      </c>
      <c r="B19" s="330"/>
      <c r="C19" s="331">
        <f t="shared" si="9"/>
        <v>341</v>
      </c>
      <c r="D19" s="332">
        <f t="shared" si="10"/>
        <v>341</v>
      </c>
      <c r="E19" s="331">
        <f t="shared" si="11"/>
        <v>338</v>
      </c>
      <c r="F19" s="331">
        <f t="shared" si="12"/>
        <v>330</v>
      </c>
      <c r="G19" s="331">
        <f t="shared" si="13"/>
        <v>341</v>
      </c>
      <c r="H19" s="331">
        <f t="shared" si="14"/>
        <v>342</v>
      </c>
      <c r="I19" s="333">
        <f t="shared" si="6"/>
        <v>341</v>
      </c>
      <c r="J19" s="334"/>
      <c r="K19" s="335"/>
      <c r="L19" s="124">
        <f t="shared" si="8"/>
        <v>17</v>
      </c>
    </row>
    <row r="20" spans="1:12" s="139" customFormat="1" ht="18" customHeight="1">
      <c r="A20" s="329">
        <f t="shared" si="7"/>
        <v>2019</v>
      </c>
      <c r="B20" s="330"/>
      <c r="C20" s="331">
        <f t="shared" si="9"/>
        <v>343</v>
      </c>
      <c r="D20" s="332">
        <f t="shared" si="10"/>
        <v>342</v>
      </c>
      <c r="E20" s="331">
        <f t="shared" si="11"/>
        <v>339</v>
      </c>
      <c r="F20" s="331">
        <f t="shared" si="12"/>
        <v>330</v>
      </c>
      <c r="G20" s="331">
        <f t="shared" si="13"/>
        <v>343</v>
      </c>
      <c r="H20" s="331">
        <f t="shared" si="14"/>
        <v>343</v>
      </c>
      <c r="I20" s="333">
        <f t="shared" si="6"/>
        <v>343</v>
      </c>
      <c r="J20" s="334"/>
      <c r="K20" s="335"/>
      <c r="L20" s="138">
        <f t="shared" si="8"/>
        <v>18</v>
      </c>
    </row>
    <row r="21" spans="1:12" s="139" customFormat="1" ht="18" customHeight="1">
      <c r="A21" s="117">
        <f t="shared" si="7"/>
        <v>2020</v>
      </c>
      <c r="B21" s="140"/>
      <c r="C21" s="141">
        <f t="shared" si="9"/>
        <v>344</v>
      </c>
      <c r="D21" s="142">
        <f t="shared" si="10"/>
        <v>343</v>
      </c>
      <c r="E21" s="141">
        <f t="shared" si="11"/>
        <v>340</v>
      </c>
      <c r="F21" s="141">
        <f t="shared" si="12"/>
        <v>330</v>
      </c>
      <c r="G21" s="141">
        <f t="shared" si="13"/>
        <v>344</v>
      </c>
      <c r="H21" s="141">
        <f t="shared" si="14"/>
        <v>345</v>
      </c>
      <c r="I21" s="143">
        <f t="shared" si="6"/>
        <v>344</v>
      </c>
      <c r="J21" s="144"/>
      <c r="K21" s="145"/>
      <c r="L21" s="138">
        <f t="shared" si="8"/>
        <v>19</v>
      </c>
    </row>
    <row r="22" spans="1:12" s="139" customFormat="1" ht="18" customHeight="1">
      <c r="A22" s="329">
        <f t="shared" si="7"/>
        <v>2021</v>
      </c>
      <c r="B22" s="330"/>
      <c r="C22" s="331">
        <f t="shared" si="9"/>
        <v>345</v>
      </c>
      <c r="D22" s="332">
        <f t="shared" si="10"/>
        <v>344</v>
      </c>
      <c r="E22" s="331">
        <f t="shared" si="11"/>
        <v>342</v>
      </c>
      <c r="F22" s="331">
        <f t="shared" si="12"/>
        <v>330</v>
      </c>
      <c r="G22" s="331">
        <f t="shared" si="13"/>
        <v>345</v>
      </c>
      <c r="H22" s="331">
        <f t="shared" si="14"/>
        <v>346</v>
      </c>
      <c r="I22" s="333">
        <f t="shared" si="6"/>
        <v>345</v>
      </c>
      <c r="J22" s="334"/>
      <c r="K22" s="335"/>
      <c r="L22" s="138">
        <f t="shared" si="8"/>
        <v>20</v>
      </c>
    </row>
    <row r="23" spans="1:12" s="139" customFormat="1" ht="18" customHeight="1">
      <c r="A23" s="329">
        <f t="shared" si="7"/>
        <v>2022</v>
      </c>
      <c r="B23" s="330"/>
      <c r="C23" s="331">
        <f t="shared" si="9"/>
        <v>347</v>
      </c>
      <c r="D23" s="332">
        <f t="shared" si="10"/>
        <v>346</v>
      </c>
      <c r="E23" s="331">
        <f t="shared" si="11"/>
        <v>343</v>
      </c>
      <c r="F23" s="331">
        <f t="shared" si="12"/>
        <v>330</v>
      </c>
      <c r="G23" s="331">
        <f t="shared" si="13"/>
        <v>347</v>
      </c>
      <c r="H23" s="331">
        <f t="shared" si="14"/>
        <v>347</v>
      </c>
      <c r="I23" s="333">
        <f t="shared" si="6"/>
        <v>347</v>
      </c>
      <c r="J23" s="334"/>
      <c r="K23" s="335"/>
      <c r="L23" s="138">
        <f t="shared" si="8"/>
        <v>21</v>
      </c>
    </row>
    <row r="24" spans="1:12" s="125" customFormat="1" ht="18" customHeight="1">
      <c r="A24" s="329">
        <f t="shared" si="7"/>
        <v>2023</v>
      </c>
      <c r="B24" s="330"/>
      <c r="C24" s="331">
        <f t="shared" si="9"/>
        <v>348</v>
      </c>
      <c r="D24" s="332">
        <f t="shared" si="10"/>
        <v>347</v>
      </c>
      <c r="E24" s="331">
        <f t="shared" si="11"/>
        <v>344</v>
      </c>
      <c r="F24" s="331">
        <f t="shared" si="12"/>
        <v>330</v>
      </c>
      <c r="G24" s="331">
        <f t="shared" si="13"/>
        <v>348</v>
      </c>
      <c r="H24" s="331">
        <f t="shared" si="14"/>
        <v>349</v>
      </c>
      <c r="I24" s="333">
        <f t="shared" si="6"/>
        <v>348</v>
      </c>
      <c r="J24" s="334"/>
      <c r="K24" s="335"/>
      <c r="L24" s="124">
        <f t="shared" si="8"/>
        <v>22</v>
      </c>
    </row>
    <row r="25" spans="1:12" s="139" customFormat="1" ht="18" customHeight="1">
      <c r="A25" s="329">
        <f t="shared" si="7"/>
        <v>2024</v>
      </c>
      <c r="B25" s="330"/>
      <c r="C25" s="331">
        <f t="shared" si="9"/>
        <v>349</v>
      </c>
      <c r="D25" s="332">
        <f t="shared" si="10"/>
        <v>348</v>
      </c>
      <c r="E25" s="331">
        <f t="shared" si="11"/>
        <v>345</v>
      </c>
      <c r="F25" s="331">
        <f t="shared" si="12"/>
        <v>331</v>
      </c>
      <c r="G25" s="331">
        <f t="shared" si="13"/>
        <v>349</v>
      </c>
      <c r="H25" s="331">
        <f t="shared" si="14"/>
        <v>350</v>
      </c>
      <c r="I25" s="333">
        <f t="shared" si="6"/>
        <v>349</v>
      </c>
      <c r="J25" s="334"/>
      <c r="K25" s="335"/>
      <c r="L25" s="138">
        <f t="shared" si="8"/>
        <v>23</v>
      </c>
    </row>
    <row r="26" spans="1:12" s="139" customFormat="1" ht="18" customHeight="1">
      <c r="A26" s="117">
        <f t="shared" si="7"/>
        <v>2025</v>
      </c>
      <c r="B26" s="140"/>
      <c r="C26" s="141">
        <f t="shared" si="9"/>
        <v>351</v>
      </c>
      <c r="D26" s="142">
        <f t="shared" si="10"/>
        <v>350</v>
      </c>
      <c r="E26" s="141">
        <f t="shared" si="11"/>
        <v>347</v>
      </c>
      <c r="F26" s="141">
        <f t="shared" si="12"/>
        <v>331</v>
      </c>
      <c r="G26" s="141">
        <f t="shared" si="13"/>
        <v>351</v>
      </c>
      <c r="H26" s="141">
        <f t="shared" si="14"/>
        <v>351</v>
      </c>
      <c r="I26" s="143">
        <f t="shared" si="6"/>
        <v>351</v>
      </c>
      <c r="J26" s="144"/>
      <c r="K26" s="145"/>
      <c r="L26" s="138">
        <f t="shared" si="8"/>
        <v>24</v>
      </c>
    </row>
    <row r="27" spans="1:12" s="139" customFormat="1" ht="18" customHeight="1">
      <c r="A27" s="329">
        <f t="shared" si="7"/>
        <v>2026</v>
      </c>
      <c r="B27" s="330"/>
      <c r="C27" s="331">
        <f t="shared" si="9"/>
        <v>352</v>
      </c>
      <c r="D27" s="332">
        <f t="shared" si="10"/>
        <v>351</v>
      </c>
      <c r="E27" s="331">
        <f t="shared" si="11"/>
        <v>348</v>
      </c>
      <c r="F27" s="331">
        <f t="shared" si="12"/>
        <v>331</v>
      </c>
      <c r="G27" s="331">
        <f t="shared" si="13"/>
        <v>352</v>
      </c>
      <c r="H27" s="331">
        <f t="shared" si="14"/>
        <v>353</v>
      </c>
      <c r="I27" s="333">
        <f t="shared" si="6"/>
        <v>352</v>
      </c>
      <c r="J27" s="334"/>
      <c r="K27" s="335"/>
      <c r="L27" s="138">
        <f t="shared" si="8"/>
        <v>25</v>
      </c>
    </row>
    <row r="28" spans="1:12" s="139" customFormat="1" ht="18" customHeight="1">
      <c r="A28" s="329">
        <f t="shared" si="7"/>
        <v>2027</v>
      </c>
      <c r="B28" s="330"/>
      <c r="C28" s="331">
        <f t="shared" si="9"/>
        <v>353</v>
      </c>
      <c r="D28" s="332">
        <f t="shared" si="10"/>
        <v>352</v>
      </c>
      <c r="E28" s="331">
        <f t="shared" si="11"/>
        <v>349</v>
      </c>
      <c r="F28" s="331">
        <f t="shared" si="12"/>
        <v>331</v>
      </c>
      <c r="G28" s="331">
        <f t="shared" si="13"/>
        <v>353</v>
      </c>
      <c r="H28" s="331">
        <f t="shared" si="14"/>
        <v>354</v>
      </c>
      <c r="I28" s="333">
        <f t="shared" si="6"/>
        <v>353</v>
      </c>
      <c r="J28" s="334"/>
      <c r="K28" s="335"/>
      <c r="L28" s="138">
        <f t="shared" si="8"/>
        <v>26</v>
      </c>
    </row>
    <row r="29" spans="1:12" s="125" customFormat="1" ht="18" customHeight="1">
      <c r="A29" s="329">
        <f t="shared" si="7"/>
        <v>2028</v>
      </c>
      <c r="B29" s="330"/>
      <c r="C29" s="331">
        <f t="shared" si="9"/>
        <v>355</v>
      </c>
      <c r="D29" s="332">
        <f t="shared" si="10"/>
        <v>354</v>
      </c>
      <c r="E29" s="331">
        <f t="shared" si="11"/>
        <v>351</v>
      </c>
      <c r="F29" s="331">
        <f t="shared" si="12"/>
        <v>331</v>
      </c>
      <c r="G29" s="331">
        <f t="shared" si="13"/>
        <v>355</v>
      </c>
      <c r="H29" s="331">
        <f t="shared" si="14"/>
        <v>355</v>
      </c>
      <c r="I29" s="333">
        <f t="shared" si="6"/>
        <v>355</v>
      </c>
      <c r="J29" s="334"/>
      <c r="K29" s="335"/>
      <c r="L29" s="124">
        <f t="shared" si="8"/>
        <v>27</v>
      </c>
    </row>
    <row r="30" spans="1:12" s="139" customFormat="1" ht="18" customHeight="1">
      <c r="A30" s="329">
        <f t="shared" si="7"/>
        <v>2029</v>
      </c>
      <c r="B30" s="330"/>
      <c r="C30" s="331">
        <f t="shared" si="9"/>
        <v>356</v>
      </c>
      <c r="D30" s="332">
        <f t="shared" si="10"/>
        <v>355</v>
      </c>
      <c r="E30" s="331">
        <f t="shared" si="11"/>
        <v>352</v>
      </c>
      <c r="F30" s="331">
        <f t="shared" si="12"/>
        <v>331</v>
      </c>
      <c r="G30" s="331">
        <f t="shared" si="13"/>
        <v>356</v>
      </c>
      <c r="H30" s="331">
        <f t="shared" si="14"/>
        <v>357</v>
      </c>
      <c r="I30" s="333">
        <f t="shared" si="6"/>
        <v>356</v>
      </c>
      <c r="J30" s="334"/>
      <c r="K30" s="335"/>
      <c r="L30" s="138">
        <f t="shared" si="8"/>
        <v>28</v>
      </c>
    </row>
    <row r="31" spans="1:12" s="139" customFormat="1" ht="18" customHeight="1">
      <c r="A31" s="117">
        <f t="shared" si="7"/>
        <v>2030</v>
      </c>
      <c r="B31" s="140"/>
      <c r="C31" s="141">
        <f t="shared" si="9"/>
        <v>357</v>
      </c>
      <c r="D31" s="142">
        <f t="shared" si="10"/>
        <v>356</v>
      </c>
      <c r="E31" s="141">
        <f t="shared" si="11"/>
        <v>353</v>
      </c>
      <c r="F31" s="141">
        <f t="shared" si="12"/>
        <v>331</v>
      </c>
      <c r="G31" s="141">
        <f t="shared" si="13"/>
        <v>357</v>
      </c>
      <c r="H31" s="141">
        <f t="shared" si="14"/>
        <v>358</v>
      </c>
      <c r="I31" s="143">
        <f t="shared" si="6"/>
        <v>357</v>
      </c>
      <c r="J31" s="144"/>
      <c r="K31" s="145"/>
      <c r="L31" s="138">
        <f t="shared" si="8"/>
        <v>29</v>
      </c>
    </row>
    <row r="32" spans="1:12" s="139" customFormat="1" ht="18" customHeight="1">
      <c r="A32" s="329">
        <f t="shared" si="7"/>
        <v>2031</v>
      </c>
      <c r="B32" s="330"/>
      <c r="C32" s="331">
        <f t="shared" si="9"/>
        <v>359</v>
      </c>
      <c r="D32" s="332">
        <f t="shared" si="10"/>
        <v>358</v>
      </c>
      <c r="E32" s="331">
        <f t="shared" si="11"/>
        <v>355</v>
      </c>
      <c r="F32" s="331">
        <f t="shared" si="12"/>
        <v>331</v>
      </c>
      <c r="G32" s="331">
        <f t="shared" si="13"/>
        <v>358</v>
      </c>
      <c r="H32" s="331">
        <f t="shared" si="14"/>
        <v>359</v>
      </c>
      <c r="I32" s="333">
        <f t="shared" si="6"/>
        <v>358</v>
      </c>
      <c r="J32" s="334"/>
      <c r="K32" s="335"/>
      <c r="L32" s="138">
        <f t="shared" si="8"/>
        <v>30</v>
      </c>
    </row>
    <row r="33" spans="1:41" s="139" customFormat="1" ht="18" customHeight="1">
      <c r="A33" s="329">
        <f t="shared" si="7"/>
        <v>2032</v>
      </c>
      <c r="B33" s="330"/>
      <c r="C33" s="331">
        <f>I108</f>
        <v>360</v>
      </c>
      <c r="D33" s="332">
        <f>I157</f>
        <v>359</v>
      </c>
      <c r="E33" s="331">
        <f>I207</f>
        <v>356</v>
      </c>
      <c r="F33" s="331">
        <f>I256</f>
        <v>331</v>
      </c>
      <c r="G33" s="331">
        <f>I305</f>
        <v>360</v>
      </c>
      <c r="H33" s="331">
        <f>I354</f>
        <v>360</v>
      </c>
      <c r="I33" s="333">
        <f t="shared" si="6"/>
        <v>360</v>
      </c>
      <c r="J33" s="334"/>
      <c r="K33" s="335"/>
      <c r="L33" s="138">
        <f t="shared" si="8"/>
        <v>31</v>
      </c>
    </row>
    <row r="34" spans="1:41" s="125" customFormat="1" ht="18" customHeight="1">
      <c r="A34" s="329">
        <f t="shared" si="7"/>
        <v>2033</v>
      </c>
      <c r="B34" s="330"/>
      <c r="C34" s="331">
        <f>I109</f>
        <v>361</v>
      </c>
      <c r="D34" s="332">
        <f>I158</f>
        <v>360</v>
      </c>
      <c r="E34" s="331">
        <f>I208</f>
        <v>358</v>
      </c>
      <c r="F34" s="331">
        <f>I257</f>
        <v>331</v>
      </c>
      <c r="G34" s="331">
        <f>I306</f>
        <v>361</v>
      </c>
      <c r="H34" s="331">
        <f>I355</f>
        <v>362</v>
      </c>
      <c r="I34" s="333">
        <f t="shared" si="6"/>
        <v>361</v>
      </c>
      <c r="J34" s="334"/>
      <c r="K34" s="335"/>
      <c r="L34" s="124">
        <f t="shared" si="8"/>
        <v>32</v>
      </c>
    </row>
    <row r="35" spans="1:41" s="139" customFormat="1" ht="18" customHeight="1">
      <c r="A35" s="329">
        <f t="shared" si="7"/>
        <v>2034</v>
      </c>
      <c r="B35" s="330"/>
      <c r="C35" s="331">
        <f>I110</f>
        <v>362</v>
      </c>
      <c r="D35" s="332">
        <f>I159</f>
        <v>362</v>
      </c>
      <c r="E35" s="331">
        <f>I209</f>
        <v>359</v>
      </c>
      <c r="F35" s="331">
        <f>I258</f>
        <v>331</v>
      </c>
      <c r="G35" s="331">
        <f>I307</f>
        <v>362</v>
      </c>
      <c r="H35" s="331">
        <f>I356</f>
        <v>363</v>
      </c>
      <c r="I35" s="333">
        <f t="shared" si="6"/>
        <v>362</v>
      </c>
      <c r="J35" s="334"/>
      <c r="K35" s="335"/>
      <c r="L35" s="138">
        <f t="shared" si="8"/>
        <v>33</v>
      </c>
    </row>
    <row r="36" spans="1:41" s="139" customFormat="1" ht="18" customHeight="1">
      <c r="A36" s="117">
        <f t="shared" si="7"/>
        <v>2035</v>
      </c>
      <c r="B36" s="140"/>
      <c r="C36" s="141">
        <f>I111</f>
        <v>364</v>
      </c>
      <c r="D36" s="142">
        <f>I160</f>
        <v>363</v>
      </c>
      <c r="E36" s="141">
        <f>I210</f>
        <v>361</v>
      </c>
      <c r="F36" s="141">
        <f>I259</f>
        <v>331</v>
      </c>
      <c r="G36" s="141">
        <f>I308</f>
        <v>364</v>
      </c>
      <c r="H36" s="141">
        <f>I357</f>
        <v>364</v>
      </c>
      <c r="I36" s="143">
        <f t="shared" si="6"/>
        <v>364</v>
      </c>
      <c r="J36" s="144"/>
      <c r="K36" s="145"/>
      <c r="L36" s="138">
        <f t="shared" si="8"/>
        <v>34</v>
      </c>
    </row>
    <row r="37" spans="1:41" s="139" customFormat="1" ht="18" hidden="1" customHeight="1">
      <c r="A37" s="117">
        <f t="shared" si="7"/>
        <v>2036</v>
      </c>
      <c r="B37" s="140"/>
      <c r="C37" s="141">
        <f>I112</f>
        <v>365</v>
      </c>
      <c r="D37" s="142">
        <f>I161</f>
        <v>364</v>
      </c>
      <c r="E37" s="141">
        <f>I211</f>
        <v>362</v>
      </c>
      <c r="F37" s="141">
        <f>I260</f>
        <v>331</v>
      </c>
      <c r="G37" s="141">
        <f>I309</f>
        <v>365</v>
      </c>
      <c r="H37" s="141">
        <f>I358</f>
        <v>366</v>
      </c>
      <c r="I37" s="143">
        <f t="shared" si="6"/>
        <v>365</v>
      </c>
      <c r="J37" s="144"/>
      <c r="K37" s="145"/>
      <c r="L37" s="138">
        <f t="shared" si="8"/>
        <v>35</v>
      </c>
    </row>
    <row r="38" spans="1:41" s="107" customFormat="1" ht="18" customHeight="1">
      <c r="A38" s="100" t="s">
        <v>106</v>
      </c>
      <c r="B38" s="101"/>
      <c r="C38" s="103"/>
      <c r="D38" s="103"/>
      <c r="E38" s="103"/>
      <c r="F38" s="103"/>
      <c r="G38" s="103" t="s">
        <v>107</v>
      </c>
      <c r="H38" s="103"/>
      <c r="I38" s="103"/>
      <c r="J38" s="146"/>
      <c r="K38" s="105"/>
      <c r="L38" s="147"/>
      <c r="M38" s="148"/>
      <c r="N38" s="148"/>
      <c r="O38" s="148"/>
      <c r="P38" s="148"/>
      <c r="Q38" s="148"/>
      <c r="R38" s="148"/>
      <c r="S38" s="148"/>
      <c r="T38" s="148"/>
      <c r="U38" s="149"/>
      <c r="V38" s="149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</row>
    <row r="39" spans="1:41" s="107" customFormat="1" ht="18" customHeight="1">
      <c r="A39" s="454" t="s">
        <v>108</v>
      </c>
      <c r="B39" s="455"/>
      <c r="C39" s="151">
        <f>F72</f>
        <v>9.0657822889744846E-2</v>
      </c>
      <c r="D39" s="151">
        <f>G126</f>
        <v>9.0186694211089616E-2</v>
      </c>
      <c r="E39" s="151">
        <f>G177</f>
        <v>9.3802980280182024E-2</v>
      </c>
      <c r="F39" s="325">
        <f>H225</f>
        <v>3.7836928842550389E-4</v>
      </c>
      <c r="G39" s="152">
        <f>G275</f>
        <v>0.10768366296161423</v>
      </c>
      <c r="H39" s="153">
        <f>G324</f>
        <v>8.0333941010989507E-2</v>
      </c>
      <c r="I39" s="154"/>
      <c r="J39" s="456"/>
      <c r="K39" s="457"/>
      <c r="L39" s="155"/>
      <c r="M39" s="155"/>
      <c r="N39" s="155"/>
      <c r="O39" s="155"/>
      <c r="P39" s="155"/>
      <c r="Q39" s="155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</row>
    <row r="40" spans="1:41" s="107" customFormat="1" ht="18" customHeight="1">
      <c r="A40" s="454" t="s">
        <v>109</v>
      </c>
      <c r="B40" s="455"/>
      <c r="C40" s="156">
        <f>F73</f>
        <v>1.853</v>
      </c>
      <c r="D40" s="156">
        <f>G127</f>
        <v>1.8549999999999998</v>
      </c>
      <c r="E40" s="156">
        <f>G178</f>
        <v>1.873</v>
      </c>
      <c r="F40" s="326">
        <f>H226</f>
        <v>2.0649999999999999</v>
      </c>
      <c r="G40" s="157">
        <f>G276</f>
        <v>1.8199999999999998</v>
      </c>
      <c r="H40" s="158">
        <f>G325</f>
        <v>1.8780000000000001</v>
      </c>
      <c r="I40" s="159"/>
      <c r="J40" s="456"/>
      <c r="K40" s="457"/>
      <c r="L40" s="160"/>
      <c r="M40" s="160"/>
      <c r="N40" s="160"/>
      <c r="O40" s="160"/>
      <c r="P40" s="160"/>
      <c r="Q40" s="160"/>
      <c r="R40" s="148"/>
      <c r="S40" s="148"/>
      <c r="T40" s="148"/>
      <c r="U40" s="149"/>
      <c r="V40" s="149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</row>
    <row r="41" spans="1:41" s="107" customFormat="1" ht="18" customHeight="1">
      <c r="A41" s="454" t="s">
        <v>110</v>
      </c>
      <c r="B41" s="455"/>
      <c r="C41" s="156">
        <f>F74</f>
        <v>1.7889999999999999</v>
      </c>
      <c r="D41" s="156">
        <f>G128</f>
        <v>1.7909999999999999</v>
      </c>
      <c r="E41" s="156">
        <f>G179</f>
        <v>1.8089999999999999</v>
      </c>
      <c r="F41" s="326">
        <f>H227</f>
        <v>2.04</v>
      </c>
      <c r="G41" s="157">
        <f>G277</f>
        <v>1.756</v>
      </c>
      <c r="H41" s="158">
        <f>G326</f>
        <v>1.7969999999999999</v>
      </c>
      <c r="I41" s="159"/>
      <c r="J41" s="456"/>
      <c r="K41" s="457"/>
      <c r="L41" s="160"/>
      <c r="M41" s="160"/>
      <c r="N41" s="160"/>
      <c r="O41" s="160"/>
      <c r="P41" s="160"/>
      <c r="Q41" s="160"/>
      <c r="R41" s="148"/>
      <c r="S41" s="148"/>
      <c r="T41" s="148"/>
      <c r="U41" s="149"/>
      <c r="V41" s="149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</row>
    <row r="42" spans="1:41" s="107" customFormat="1" ht="18" customHeight="1">
      <c r="A42" s="454" t="s">
        <v>111</v>
      </c>
      <c r="B42" s="455"/>
      <c r="C42" s="161">
        <f>F75</f>
        <v>3.3272051441365829</v>
      </c>
      <c r="D42" s="161">
        <f>G129</f>
        <v>3.26682558238323</v>
      </c>
      <c r="E42" s="161">
        <f>G180</f>
        <v>3.2000728386238113</v>
      </c>
      <c r="F42" s="327">
        <f>H228</f>
        <v>3.2556473395340659</v>
      </c>
      <c r="G42" s="162">
        <f>G278</f>
        <v>3.2981607061464575</v>
      </c>
      <c r="H42" s="163">
        <f>G327</f>
        <v>3.3555833006519395</v>
      </c>
      <c r="I42" s="164"/>
      <c r="J42" s="456"/>
      <c r="K42" s="457"/>
      <c r="L42" s="165"/>
      <c r="M42" s="165"/>
      <c r="N42" s="165"/>
      <c r="O42" s="165"/>
      <c r="P42" s="165"/>
      <c r="Q42" s="165"/>
      <c r="R42" s="148"/>
      <c r="S42" s="148"/>
      <c r="T42" s="148"/>
      <c r="U42" s="149"/>
      <c r="V42" s="149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</row>
    <row r="43" spans="1:41" s="107" customFormat="1" ht="18" customHeight="1">
      <c r="A43" s="454" t="s">
        <v>112</v>
      </c>
      <c r="B43" s="455"/>
      <c r="C43" s="161">
        <f>F76</f>
        <v>3.4175014161259987</v>
      </c>
      <c r="D43" s="161">
        <f>G130</f>
        <v>3.3510838981973108</v>
      </c>
      <c r="E43" s="161">
        <f>G181</f>
        <v>3.2776558800619497</v>
      </c>
      <c r="F43" s="327">
        <f>H229</f>
        <v>3.429696921972321</v>
      </c>
      <c r="G43" s="162">
        <f>G279</f>
        <v>3.3855525343368611</v>
      </c>
      <c r="H43" s="163">
        <f>G328</f>
        <v>3.4184143579898612</v>
      </c>
      <c r="I43" s="164"/>
      <c r="J43" s="456"/>
      <c r="K43" s="457"/>
      <c r="L43" s="165"/>
      <c r="M43" s="165"/>
      <c r="N43" s="165"/>
      <c r="O43" s="165"/>
      <c r="P43" s="165"/>
      <c r="Q43" s="165"/>
      <c r="R43" s="148"/>
      <c r="S43" s="148"/>
      <c r="T43" s="148"/>
      <c r="U43" s="149"/>
      <c r="V43" s="149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</row>
    <row r="44" spans="1:41" s="107" customFormat="1" ht="20.100000000000001" customHeight="1">
      <c r="A44" s="166"/>
      <c r="B44" s="167"/>
      <c r="C44" s="168"/>
      <c r="D44" s="168"/>
      <c r="E44" s="168"/>
      <c r="F44" s="169"/>
      <c r="G44" s="169"/>
      <c r="H44" s="169"/>
      <c r="I44" s="169"/>
      <c r="J44" s="170"/>
      <c r="K44" s="171"/>
      <c r="L44" s="172"/>
      <c r="M44" s="172"/>
      <c r="N44" s="172"/>
      <c r="O44" s="172"/>
      <c r="P44" s="172"/>
      <c r="Q44" s="172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</row>
    <row r="45" spans="1:41" s="107" customFormat="1" ht="20.100000000000001" customHeight="1">
      <c r="A45" s="166"/>
      <c r="B45" s="167"/>
      <c r="C45" s="168"/>
      <c r="D45" s="168"/>
      <c r="E45" s="168"/>
      <c r="F45" s="169"/>
      <c r="G45" s="169"/>
      <c r="H45" s="169"/>
      <c r="I45" s="169"/>
      <c r="J45" s="173"/>
      <c r="K45" s="150"/>
      <c r="L45" s="149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</row>
    <row r="46" spans="1:41" s="107" customFormat="1" ht="20.100000000000001" customHeight="1">
      <c r="A46" s="166"/>
      <c r="B46" s="167"/>
      <c r="C46" s="168"/>
      <c r="D46" s="168"/>
      <c r="E46" s="168"/>
      <c r="F46" s="169"/>
      <c r="G46" s="169"/>
      <c r="H46" s="169"/>
      <c r="I46" s="169"/>
      <c r="J46" s="173"/>
      <c r="K46" s="150"/>
      <c r="L46" s="149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</row>
    <row r="47" spans="1:41" s="107" customFormat="1" ht="20.100000000000001" customHeight="1">
      <c r="A47" s="166"/>
      <c r="B47" s="167"/>
      <c r="C47" s="168"/>
      <c r="D47" s="168"/>
      <c r="E47" s="168"/>
      <c r="F47" s="169"/>
      <c r="G47" s="169"/>
      <c r="H47" s="169"/>
      <c r="I47" s="169"/>
      <c r="J47" s="173"/>
      <c r="K47" s="150"/>
      <c r="L47" s="149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</row>
    <row r="48" spans="1:41" s="107" customFormat="1" ht="20.100000000000001" customHeight="1">
      <c r="A48" s="166"/>
      <c r="B48" s="167"/>
      <c r="C48" s="168"/>
      <c r="D48" s="168"/>
      <c r="E48" s="168"/>
      <c r="F48" s="169"/>
      <c r="G48" s="169"/>
      <c r="H48" s="169"/>
      <c r="I48" s="169"/>
      <c r="J48" s="173"/>
      <c r="K48" s="150"/>
      <c r="L48" s="149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</row>
    <row r="49" spans="1:40" s="107" customFormat="1" ht="20.100000000000001" customHeight="1">
      <c r="A49" s="166"/>
      <c r="B49" s="167"/>
      <c r="C49" s="168"/>
      <c r="D49" s="168"/>
      <c r="E49" s="168"/>
      <c r="F49" s="169"/>
      <c r="G49" s="169"/>
      <c r="H49" s="169"/>
      <c r="I49" s="169"/>
      <c r="J49" s="173"/>
      <c r="K49" s="150"/>
      <c r="L49" s="149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</row>
    <row r="50" spans="1:40" s="107" customFormat="1" ht="20.100000000000001" customHeight="1">
      <c r="A50" s="166"/>
      <c r="B50" s="167"/>
      <c r="C50" s="168"/>
      <c r="D50" s="168"/>
      <c r="E50" s="168"/>
      <c r="F50" s="169"/>
      <c r="G50" s="169"/>
      <c r="H50" s="169"/>
      <c r="I50" s="169"/>
      <c r="J50" s="173"/>
      <c r="K50" s="150"/>
      <c r="L50" s="149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</row>
    <row r="51" spans="1:40" s="107" customFormat="1" ht="20.100000000000001" customHeight="1">
      <c r="A51" s="166"/>
      <c r="B51" s="167"/>
      <c r="C51" s="168"/>
      <c r="D51" s="168"/>
      <c r="E51" s="168"/>
      <c r="F51" s="169"/>
      <c r="G51" s="169"/>
      <c r="H51" s="169"/>
      <c r="I51" s="169"/>
      <c r="J51" s="173"/>
      <c r="K51" s="150"/>
      <c r="L51" s="149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</row>
    <row r="52" spans="1:40" s="107" customFormat="1" ht="20.100000000000001" customHeight="1">
      <c r="A52" s="166"/>
      <c r="B52" s="167"/>
      <c r="C52" s="168"/>
      <c r="D52" s="168"/>
      <c r="E52" s="168"/>
      <c r="F52" s="169"/>
      <c r="G52" s="169"/>
      <c r="H52" s="169"/>
      <c r="I52" s="169"/>
      <c r="J52" s="173"/>
      <c r="K52" s="150"/>
      <c r="L52" s="149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</row>
    <row r="53" spans="1:40" s="107" customFormat="1" ht="20.100000000000001" customHeight="1">
      <c r="A53" s="166"/>
      <c r="B53" s="167"/>
      <c r="C53" s="168"/>
      <c r="D53" s="168"/>
      <c r="E53" s="168"/>
      <c r="F53" s="169"/>
      <c r="G53" s="169"/>
      <c r="H53" s="169"/>
      <c r="I53" s="169"/>
      <c r="J53" s="173"/>
      <c r="K53" s="150"/>
      <c r="L53" s="149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</row>
    <row r="54" spans="1:40" s="107" customFormat="1" ht="20.100000000000001" customHeight="1">
      <c r="A54" s="166"/>
      <c r="B54" s="167"/>
      <c r="C54" s="168"/>
      <c r="D54" s="168"/>
      <c r="E54" s="168"/>
      <c r="F54" s="169"/>
      <c r="G54" s="169"/>
      <c r="H54" s="169"/>
      <c r="I54" s="169"/>
      <c r="J54" s="173"/>
      <c r="K54" s="150"/>
      <c r="L54" s="149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</row>
    <row r="55" spans="1:40" s="107" customFormat="1" ht="20.100000000000001" customHeight="1">
      <c r="A55" s="166"/>
      <c r="B55" s="167"/>
      <c r="C55" s="168"/>
      <c r="D55" s="168"/>
      <c r="E55" s="168"/>
      <c r="F55" s="169"/>
      <c r="G55" s="169"/>
      <c r="H55" s="169"/>
      <c r="I55" s="169"/>
      <c r="J55" s="173"/>
      <c r="K55" s="150"/>
      <c r="L55" s="149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</row>
    <row r="56" spans="1:40" s="107" customFormat="1" ht="20.100000000000001" customHeight="1">
      <c r="A56" s="166"/>
      <c r="B56" s="167"/>
      <c r="C56" s="168"/>
      <c r="D56" s="168"/>
      <c r="E56" s="168"/>
      <c r="F56" s="169"/>
      <c r="G56" s="169"/>
      <c r="H56" s="169"/>
      <c r="I56" s="169"/>
      <c r="J56" s="173"/>
      <c r="K56" s="150"/>
      <c r="L56" s="149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</row>
    <row r="57" spans="1:40" s="107" customFormat="1" ht="20.100000000000001" customHeight="1">
      <c r="A57" s="166"/>
      <c r="B57" s="167"/>
      <c r="C57" s="168"/>
      <c r="D57" s="168"/>
      <c r="E57" s="168"/>
      <c r="F57" s="169"/>
      <c r="G57" s="169"/>
      <c r="H57" s="169"/>
      <c r="I57" s="169"/>
      <c r="J57" s="173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</row>
    <row r="58" spans="1:40" s="107" customFormat="1" ht="20.100000000000001" customHeight="1">
      <c r="A58" s="166"/>
      <c r="B58" s="167"/>
      <c r="C58" s="168"/>
      <c r="D58" s="168"/>
      <c r="E58" s="168"/>
      <c r="F58" s="169"/>
      <c r="G58" s="169"/>
      <c r="H58" s="169"/>
      <c r="I58" s="169"/>
      <c r="J58" s="173"/>
      <c r="K58" s="150"/>
      <c r="L58" s="149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</row>
    <row r="59" spans="1:40" s="107" customFormat="1" ht="20.100000000000001" customHeight="1">
      <c r="A59" s="166"/>
      <c r="B59" s="167"/>
      <c r="C59" s="168"/>
      <c r="D59" s="168"/>
      <c r="E59" s="168"/>
      <c r="F59" s="169"/>
      <c r="G59" s="169"/>
      <c r="H59" s="169"/>
      <c r="I59" s="169"/>
      <c r="J59" s="173"/>
      <c r="K59" s="150"/>
      <c r="L59" s="149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</row>
    <row r="60" spans="1:40" s="107" customFormat="1" ht="20.100000000000001" customHeight="1">
      <c r="A60" s="166"/>
      <c r="B60" s="167"/>
      <c r="C60" s="168"/>
      <c r="D60" s="168"/>
      <c r="E60" s="168"/>
      <c r="F60" s="169"/>
      <c r="G60" s="169"/>
      <c r="H60" s="169"/>
      <c r="I60" s="169"/>
      <c r="J60" s="173"/>
      <c r="K60" s="150"/>
      <c r="L60" s="149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</row>
    <row r="61" spans="1:40" s="107" customFormat="1" ht="20.100000000000001" customHeight="1">
      <c r="A61" s="166"/>
      <c r="B61" s="167"/>
      <c r="C61" s="168"/>
      <c r="D61" s="168"/>
      <c r="E61" s="168"/>
      <c r="F61" s="169"/>
      <c r="G61" s="169"/>
      <c r="H61" s="169"/>
      <c r="I61" s="169"/>
      <c r="J61" s="173"/>
      <c r="K61" s="150"/>
      <c r="L61" s="149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</row>
    <row r="62" spans="1:40" s="107" customFormat="1" ht="20.100000000000001" customHeight="1">
      <c r="A62" s="166"/>
      <c r="B62" s="167"/>
      <c r="C62" s="168"/>
      <c r="D62" s="168"/>
      <c r="E62" s="168"/>
      <c r="F62" s="169"/>
      <c r="G62" s="169"/>
      <c r="H62" s="169"/>
      <c r="I62" s="169"/>
      <c r="J62" s="173"/>
      <c r="K62" s="150"/>
      <c r="L62" s="149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</row>
    <row r="63" spans="1:40" s="107" customFormat="1" ht="20.100000000000001" customHeight="1">
      <c r="A63" s="166"/>
      <c r="B63" s="167"/>
      <c r="C63" s="168"/>
      <c r="D63" s="168"/>
      <c r="E63" s="168"/>
      <c r="F63" s="169"/>
      <c r="G63" s="169"/>
      <c r="H63" s="169"/>
      <c r="I63" s="169"/>
      <c r="J63" s="173"/>
      <c r="K63" s="150"/>
      <c r="L63" s="149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</row>
    <row r="64" spans="1:40" s="107" customFormat="1" ht="20.100000000000001" customHeight="1">
      <c r="A64" s="166"/>
      <c r="B64" s="167"/>
      <c r="C64" s="168"/>
      <c r="D64" s="168"/>
      <c r="E64" s="168"/>
      <c r="F64" s="169"/>
      <c r="G64" s="169"/>
      <c r="H64" s="169"/>
      <c r="I64" s="169"/>
      <c r="J64" s="173"/>
      <c r="K64" s="150"/>
      <c r="L64" s="149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</row>
    <row r="65" spans="1:11" ht="15" customHeight="1">
      <c r="A65" s="174" t="s">
        <v>113</v>
      </c>
      <c r="B65" s="175"/>
      <c r="I65" s="176"/>
    </row>
    <row r="66" spans="1:11" ht="15" customHeight="1">
      <c r="A66" s="177" t="s">
        <v>102</v>
      </c>
      <c r="B66" s="178" t="s">
        <v>114</v>
      </c>
      <c r="C66" s="179" t="s">
        <v>115</v>
      </c>
      <c r="D66" s="180"/>
      <c r="E66" s="180"/>
      <c r="F66" s="181"/>
      <c r="G66" s="182"/>
      <c r="H66" s="182" t="s">
        <v>116</v>
      </c>
      <c r="I66" s="183">
        <f>RSQ(I67:I89,B67:B89)</f>
        <v>9.0657822889744846E-2</v>
      </c>
      <c r="J66" s="184" t="s">
        <v>117</v>
      </c>
      <c r="K66" s="185" t="s">
        <v>118</v>
      </c>
    </row>
    <row r="67" spans="1:11" ht="15" customHeight="1">
      <c r="A67" s="186">
        <f t="shared" ref="A67:B77" si="15">A4</f>
        <v>2003</v>
      </c>
      <c r="B67" s="187">
        <f t="shared" si="15"/>
        <v>330</v>
      </c>
      <c r="C67" s="188">
        <f>A67-$E$1+1</f>
        <v>1</v>
      </c>
      <c r="D67" s="189" t="s">
        <v>119</v>
      </c>
      <c r="E67" s="190"/>
      <c r="F67" s="190"/>
      <c r="G67" s="191"/>
      <c r="H67" s="192"/>
      <c r="I67" s="193">
        <f t="shared" ref="I67:I77" si="16">ROUND($E$69*C67+$E$70,$G$1)</f>
        <v>322</v>
      </c>
      <c r="J67" s="194">
        <f t="shared" ref="J67:J77" si="17">ABS(B67-I67)/B67*100</f>
        <v>2.4242424242424243</v>
      </c>
      <c r="K67" s="193">
        <f t="shared" ref="K67:K77" si="18">(B67-I67)^2/1000</f>
        <v>6.4000000000000001E-2</v>
      </c>
    </row>
    <row r="68" spans="1:11" ht="15" customHeight="1">
      <c r="A68" s="186">
        <f t="shared" si="15"/>
        <v>2004</v>
      </c>
      <c r="B68" s="187">
        <f t="shared" si="15"/>
        <v>333</v>
      </c>
      <c r="C68" s="188">
        <f t="shared" ref="C68:C108" si="19">A68-$E$1+1</f>
        <v>2</v>
      </c>
      <c r="E68" s="195"/>
      <c r="G68" s="191"/>
      <c r="H68" s="192"/>
      <c r="I68" s="196">
        <f t="shared" si="16"/>
        <v>323</v>
      </c>
      <c r="J68" s="197">
        <f t="shared" si="17"/>
        <v>3.0030030030030028</v>
      </c>
      <c r="K68" s="196">
        <f t="shared" si="18"/>
        <v>0.1</v>
      </c>
    </row>
    <row r="69" spans="1:11" ht="15" customHeight="1">
      <c r="A69" s="186">
        <f t="shared" si="15"/>
        <v>2005</v>
      </c>
      <c r="B69" s="187">
        <f t="shared" si="15"/>
        <v>335</v>
      </c>
      <c r="C69" s="188">
        <f t="shared" si="19"/>
        <v>3</v>
      </c>
      <c r="D69" s="189" t="s">
        <v>120</v>
      </c>
      <c r="E69" s="198">
        <f>INDEX(LINEST(B67:B77,C67:C77),1)</f>
        <v>1.3181818181818183</v>
      </c>
      <c r="G69" s="199"/>
      <c r="H69" s="192"/>
      <c r="I69" s="196">
        <f t="shared" si="16"/>
        <v>324</v>
      </c>
      <c r="J69" s="197">
        <f t="shared" si="17"/>
        <v>3.2835820895522385</v>
      </c>
      <c r="K69" s="196">
        <f t="shared" si="18"/>
        <v>0.121</v>
      </c>
    </row>
    <row r="70" spans="1:11" ht="15" customHeight="1">
      <c r="A70" s="186">
        <f t="shared" si="15"/>
        <v>2006</v>
      </c>
      <c r="B70" s="187">
        <f t="shared" si="15"/>
        <v>324</v>
      </c>
      <c r="C70" s="188">
        <f t="shared" si="19"/>
        <v>4</v>
      </c>
      <c r="D70" s="189" t="s">
        <v>121</v>
      </c>
      <c r="E70" s="198">
        <f>INDEX(LINEST(B67:B77,C67:C77),2)</f>
        <v>320.27272727272725</v>
      </c>
      <c r="G70" s="199"/>
      <c r="H70" s="192"/>
      <c r="I70" s="196">
        <f t="shared" si="16"/>
        <v>326</v>
      </c>
      <c r="J70" s="197">
        <f t="shared" si="17"/>
        <v>0.61728395061728392</v>
      </c>
      <c r="K70" s="196">
        <f t="shared" si="18"/>
        <v>4.0000000000000001E-3</v>
      </c>
    </row>
    <row r="71" spans="1:11" ht="15" customHeight="1">
      <c r="A71" s="186">
        <f t="shared" si="15"/>
        <v>2007</v>
      </c>
      <c r="B71" s="187">
        <f t="shared" si="15"/>
        <v>312</v>
      </c>
      <c r="C71" s="188">
        <f t="shared" si="19"/>
        <v>5</v>
      </c>
      <c r="G71" s="199"/>
      <c r="H71" s="192"/>
      <c r="I71" s="196">
        <f t="shared" si="16"/>
        <v>327</v>
      </c>
      <c r="J71" s="197">
        <f t="shared" si="17"/>
        <v>4.8076923076923084</v>
      </c>
      <c r="K71" s="196">
        <f t="shared" si="18"/>
        <v>0.22500000000000001</v>
      </c>
    </row>
    <row r="72" spans="1:11" ht="15" customHeight="1">
      <c r="A72" s="186">
        <f t="shared" si="15"/>
        <v>2008</v>
      </c>
      <c r="B72" s="187">
        <f t="shared" si="15"/>
        <v>317</v>
      </c>
      <c r="C72" s="188">
        <f t="shared" si="19"/>
        <v>6</v>
      </c>
      <c r="D72" s="454" t="s">
        <v>122</v>
      </c>
      <c r="E72" s="458"/>
      <c r="F72" s="200">
        <f>I66</f>
        <v>9.0657822889744846E-2</v>
      </c>
      <c r="G72" s="199"/>
      <c r="H72" s="192"/>
      <c r="I72" s="196">
        <f t="shared" si="16"/>
        <v>328</v>
      </c>
      <c r="J72" s="197">
        <f t="shared" si="17"/>
        <v>3.4700315457413247</v>
      </c>
      <c r="K72" s="196">
        <f t="shared" si="18"/>
        <v>0.121</v>
      </c>
    </row>
    <row r="73" spans="1:11" ht="15" customHeight="1">
      <c r="A73" s="186">
        <f t="shared" si="15"/>
        <v>2009</v>
      </c>
      <c r="B73" s="187">
        <f t="shared" si="15"/>
        <v>313</v>
      </c>
      <c r="C73" s="188">
        <f t="shared" si="19"/>
        <v>7</v>
      </c>
      <c r="D73" s="454" t="s">
        <v>109</v>
      </c>
      <c r="E73" s="458"/>
      <c r="F73" s="201">
        <f>SUM(K67:K89)</f>
        <v>1.853</v>
      </c>
      <c r="G73" s="199"/>
      <c r="H73" s="192"/>
      <c r="I73" s="196">
        <f t="shared" si="16"/>
        <v>330</v>
      </c>
      <c r="J73" s="197">
        <f t="shared" si="17"/>
        <v>5.4313099041533546</v>
      </c>
      <c r="K73" s="196">
        <f t="shared" si="18"/>
        <v>0.28899999999999998</v>
      </c>
    </row>
    <row r="74" spans="1:11" ht="15" customHeight="1">
      <c r="A74" s="186">
        <f t="shared" si="15"/>
        <v>2010</v>
      </c>
      <c r="B74" s="187">
        <f t="shared" si="15"/>
        <v>321</v>
      </c>
      <c r="C74" s="188">
        <f t="shared" si="19"/>
        <v>8</v>
      </c>
      <c r="D74" s="454" t="s">
        <v>123</v>
      </c>
      <c r="E74" s="458"/>
      <c r="F74" s="201">
        <f>SUM(K68:K77)</f>
        <v>1.7889999999999999</v>
      </c>
      <c r="G74" s="199"/>
      <c r="H74" s="192"/>
      <c r="I74" s="196">
        <f t="shared" si="16"/>
        <v>331</v>
      </c>
      <c r="J74" s="197">
        <f t="shared" si="17"/>
        <v>3.1152647975077881</v>
      </c>
      <c r="K74" s="196">
        <f t="shared" si="18"/>
        <v>0.1</v>
      </c>
    </row>
    <row r="75" spans="1:11" ht="15" customHeight="1">
      <c r="A75" s="186">
        <f t="shared" si="15"/>
        <v>2011</v>
      </c>
      <c r="B75" s="187">
        <f t="shared" si="15"/>
        <v>326</v>
      </c>
      <c r="C75" s="188">
        <f t="shared" si="19"/>
        <v>9</v>
      </c>
      <c r="D75" s="454" t="s">
        <v>124</v>
      </c>
      <c r="E75" s="458"/>
      <c r="F75" s="202">
        <f>SUM(J67:J77)/C77</f>
        <v>3.3272051441365829</v>
      </c>
      <c r="G75" s="189"/>
      <c r="H75" s="195"/>
      <c r="I75" s="196">
        <f t="shared" si="16"/>
        <v>332</v>
      </c>
      <c r="J75" s="197">
        <f t="shared" si="17"/>
        <v>1.8404907975460123</v>
      </c>
      <c r="K75" s="196">
        <f t="shared" si="18"/>
        <v>3.5999999999999997E-2</v>
      </c>
    </row>
    <row r="76" spans="1:11" ht="15" customHeight="1">
      <c r="A76" s="186">
        <f t="shared" si="15"/>
        <v>2012</v>
      </c>
      <c r="B76" s="187">
        <f t="shared" si="15"/>
        <v>336</v>
      </c>
      <c r="C76" s="188">
        <f t="shared" si="19"/>
        <v>10</v>
      </c>
      <c r="D76" s="454" t="s">
        <v>125</v>
      </c>
      <c r="E76" s="458"/>
      <c r="F76" s="202">
        <f>SUM(J68:J77)/10</f>
        <v>3.4175014161259987</v>
      </c>
      <c r="G76" s="189"/>
      <c r="H76" s="195"/>
      <c r="I76" s="196">
        <f t="shared" si="16"/>
        <v>333</v>
      </c>
      <c r="J76" s="197">
        <f t="shared" si="17"/>
        <v>0.89285714285714279</v>
      </c>
      <c r="K76" s="196">
        <f t="shared" si="18"/>
        <v>8.9999999999999993E-3</v>
      </c>
    </row>
    <row r="77" spans="1:11" ht="15" customHeight="1">
      <c r="A77" s="186">
        <f t="shared" si="15"/>
        <v>2013</v>
      </c>
      <c r="B77" s="187">
        <f t="shared" si="15"/>
        <v>363</v>
      </c>
      <c r="C77" s="188">
        <f t="shared" si="19"/>
        <v>11</v>
      </c>
      <c r="G77" s="189"/>
      <c r="H77" s="195"/>
      <c r="I77" s="196">
        <f t="shared" si="16"/>
        <v>335</v>
      </c>
      <c r="J77" s="197">
        <f t="shared" si="17"/>
        <v>7.7134986225895315</v>
      </c>
      <c r="K77" s="196">
        <f t="shared" si="18"/>
        <v>0.78400000000000003</v>
      </c>
    </row>
    <row r="78" spans="1:11" ht="15" customHeight="1">
      <c r="A78" s="186"/>
      <c r="B78" s="187"/>
      <c r="C78" s="188"/>
      <c r="F78" s="195"/>
      <c r="G78" s="189"/>
      <c r="H78" s="195"/>
      <c r="I78" s="196"/>
      <c r="J78" s="197"/>
      <c r="K78" s="196"/>
    </row>
    <row r="79" spans="1:11" ht="15" customHeight="1">
      <c r="A79" s="186"/>
      <c r="B79" s="187"/>
      <c r="C79" s="188"/>
      <c r="F79" s="195"/>
      <c r="G79" s="189"/>
      <c r="H79" s="195"/>
      <c r="I79" s="196"/>
      <c r="J79" s="197"/>
      <c r="K79" s="196"/>
    </row>
    <row r="80" spans="1:11" ht="15" customHeight="1">
      <c r="A80" s="186"/>
      <c r="B80" s="187"/>
      <c r="C80" s="188"/>
      <c r="F80" s="195"/>
      <c r="G80" s="189"/>
      <c r="H80" s="195"/>
      <c r="I80" s="196"/>
      <c r="J80" s="197"/>
      <c r="K80" s="196"/>
    </row>
    <row r="81" spans="1:12" ht="15" customHeight="1">
      <c r="A81" s="186"/>
      <c r="B81" s="187"/>
      <c r="C81" s="188"/>
      <c r="F81" s="195"/>
      <c r="G81" s="189"/>
      <c r="H81" s="195"/>
      <c r="I81" s="196"/>
      <c r="J81" s="197"/>
      <c r="K81" s="196"/>
    </row>
    <row r="82" spans="1:12" ht="15" customHeight="1">
      <c r="A82" s="186"/>
      <c r="B82" s="187"/>
      <c r="C82" s="188"/>
      <c r="D82" s="189"/>
      <c r="E82" s="189"/>
      <c r="F82" s="195"/>
      <c r="G82" s="189"/>
      <c r="H82" s="195"/>
      <c r="I82" s="196"/>
      <c r="J82" s="197"/>
      <c r="K82" s="196"/>
    </row>
    <row r="83" spans="1:12" ht="15" customHeight="1">
      <c r="A83" s="186"/>
      <c r="B83" s="187"/>
      <c r="C83" s="188"/>
      <c r="D83" s="189"/>
      <c r="E83" s="189"/>
      <c r="F83" s="195"/>
      <c r="G83" s="189"/>
      <c r="H83" s="195"/>
      <c r="I83" s="196"/>
      <c r="J83" s="197"/>
      <c r="K83" s="196"/>
    </row>
    <row r="84" spans="1:12" s="195" customFormat="1" ht="15" customHeight="1">
      <c r="A84" s="186"/>
      <c r="B84" s="187"/>
      <c r="C84" s="188"/>
      <c r="G84" s="189"/>
      <c r="H84" s="189"/>
      <c r="I84" s="196"/>
      <c r="J84" s="197"/>
      <c r="K84" s="196"/>
      <c r="L84" s="203"/>
    </row>
    <row r="85" spans="1:12" s="195" customFormat="1" ht="15" customHeight="1">
      <c r="A85" s="186"/>
      <c r="B85" s="187"/>
      <c r="C85" s="188"/>
      <c r="G85" s="189"/>
      <c r="H85" s="189"/>
      <c r="I85" s="196"/>
      <c r="J85" s="197"/>
      <c r="K85" s="196"/>
      <c r="L85" s="203"/>
    </row>
    <row r="86" spans="1:12" s="195" customFormat="1" ht="15" customHeight="1">
      <c r="A86" s="186"/>
      <c r="B86" s="187"/>
      <c r="C86" s="188"/>
      <c r="G86" s="189"/>
      <c r="H86" s="189"/>
      <c r="I86" s="196"/>
      <c r="J86" s="197"/>
      <c r="K86" s="196"/>
      <c r="L86" s="203"/>
    </row>
    <row r="87" spans="1:12" ht="15" customHeight="1">
      <c r="A87" s="186"/>
      <c r="B87" s="187"/>
      <c r="C87" s="188"/>
      <c r="D87" s="195"/>
      <c r="E87" s="195"/>
      <c r="F87" s="195"/>
      <c r="G87" s="189"/>
      <c r="H87" s="195"/>
      <c r="I87" s="196"/>
      <c r="J87" s="197"/>
      <c r="K87" s="196"/>
    </row>
    <row r="88" spans="1:12" s="195" customFormat="1" ht="15" customHeight="1">
      <c r="A88" s="186"/>
      <c r="B88" s="187"/>
      <c r="C88" s="188"/>
      <c r="G88" s="189"/>
      <c r="I88" s="196"/>
      <c r="J88" s="197"/>
      <c r="K88" s="196"/>
      <c r="L88" s="203"/>
    </row>
    <row r="89" spans="1:12" s="195" customFormat="1" ht="15" customHeight="1" thickBot="1">
      <c r="A89" s="204"/>
      <c r="B89" s="205"/>
      <c r="C89" s="206"/>
      <c r="D89" s="207"/>
      <c r="E89" s="207"/>
      <c r="F89" s="207"/>
      <c r="G89" s="207"/>
      <c r="H89" s="207"/>
      <c r="I89" s="208"/>
      <c r="J89" s="209"/>
      <c r="K89" s="208"/>
      <c r="L89" s="203"/>
    </row>
    <row r="90" spans="1:12" s="195" customFormat="1" ht="15" customHeight="1" thickTop="1">
      <c r="A90" s="186">
        <f>A77+1</f>
        <v>2014</v>
      </c>
      <c r="B90" s="187">
        <f t="shared" ref="B90:B112" si="20">ROUND(E$69*C90+E$70,$G$1)</f>
        <v>336</v>
      </c>
      <c r="C90" s="188">
        <f t="shared" si="19"/>
        <v>12</v>
      </c>
      <c r="D90" s="210"/>
      <c r="E90" s="210"/>
      <c r="I90" s="196">
        <f t="shared" ref="I90:I112" si="21">ROUND($E$69*C90+$E$70,$G$1)</f>
        <v>336</v>
      </c>
      <c r="J90" s="211"/>
      <c r="K90" s="211"/>
      <c r="L90" s="203"/>
    </row>
    <row r="91" spans="1:12" ht="15" customHeight="1">
      <c r="A91" s="186">
        <f t="shared" ref="A91:A112" si="22">A90+1</f>
        <v>2015</v>
      </c>
      <c r="B91" s="187">
        <f t="shared" si="20"/>
        <v>337</v>
      </c>
      <c r="C91" s="188">
        <f t="shared" si="19"/>
        <v>13</v>
      </c>
      <c r="D91" s="210"/>
      <c r="E91" s="210"/>
      <c r="F91" s="195"/>
      <c r="G91" s="195"/>
      <c r="H91" s="195"/>
      <c r="I91" s="196">
        <f t="shared" si="21"/>
        <v>337</v>
      </c>
      <c r="J91" s="211"/>
      <c r="K91" s="211"/>
    </row>
    <row r="92" spans="1:12" ht="15" customHeight="1">
      <c r="A92" s="186">
        <f t="shared" si="22"/>
        <v>2016</v>
      </c>
      <c r="B92" s="187">
        <f t="shared" si="20"/>
        <v>339</v>
      </c>
      <c r="C92" s="188">
        <f t="shared" si="19"/>
        <v>14</v>
      </c>
      <c r="D92" s="210"/>
      <c r="E92" s="210"/>
      <c r="F92" s="195"/>
      <c r="G92" s="195"/>
      <c r="H92" s="195"/>
      <c r="I92" s="196">
        <f t="shared" si="21"/>
        <v>339</v>
      </c>
      <c r="J92" s="211"/>
      <c r="K92" s="211"/>
    </row>
    <row r="93" spans="1:12" ht="15" customHeight="1">
      <c r="A93" s="186">
        <f t="shared" si="22"/>
        <v>2017</v>
      </c>
      <c r="B93" s="187">
        <f t="shared" si="20"/>
        <v>340</v>
      </c>
      <c r="C93" s="188">
        <f t="shared" si="19"/>
        <v>15</v>
      </c>
      <c r="D93" s="210"/>
      <c r="E93" s="210"/>
      <c r="F93" s="195"/>
      <c r="G93" s="195"/>
      <c r="H93" s="195"/>
      <c r="I93" s="196">
        <f t="shared" si="21"/>
        <v>340</v>
      </c>
      <c r="J93" s="211"/>
      <c r="K93" s="211"/>
    </row>
    <row r="94" spans="1:12" ht="15" customHeight="1">
      <c r="A94" s="186">
        <f t="shared" si="22"/>
        <v>2018</v>
      </c>
      <c r="B94" s="187">
        <f t="shared" si="20"/>
        <v>341</v>
      </c>
      <c r="C94" s="188">
        <f t="shared" si="19"/>
        <v>16</v>
      </c>
      <c r="D94" s="210"/>
      <c r="E94" s="210"/>
      <c r="F94" s="195"/>
      <c r="G94" s="195"/>
      <c r="H94" s="195"/>
      <c r="I94" s="196">
        <f t="shared" si="21"/>
        <v>341</v>
      </c>
      <c r="J94" s="211"/>
      <c r="K94" s="211"/>
    </row>
    <row r="95" spans="1:12" ht="15" customHeight="1">
      <c r="A95" s="186">
        <f t="shared" si="22"/>
        <v>2019</v>
      </c>
      <c r="B95" s="187">
        <f t="shared" si="20"/>
        <v>343</v>
      </c>
      <c r="C95" s="188">
        <f t="shared" si="19"/>
        <v>17</v>
      </c>
      <c r="D95" s="210"/>
      <c r="E95" s="210"/>
      <c r="F95" s="195"/>
      <c r="G95" s="195"/>
      <c r="H95" s="195"/>
      <c r="I95" s="196">
        <f t="shared" si="21"/>
        <v>343</v>
      </c>
      <c r="J95" s="211"/>
      <c r="K95" s="211"/>
    </row>
    <row r="96" spans="1:12" ht="15" customHeight="1">
      <c r="A96" s="186">
        <f t="shared" si="22"/>
        <v>2020</v>
      </c>
      <c r="B96" s="187">
        <f t="shared" si="20"/>
        <v>344</v>
      </c>
      <c r="C96" s="188">
        <f t="shared" si="19"/>
        <v>18</v>
      </c>
      <c r="D96" s="210"/>
      <c r="E96" s="210"/>
      <c r="F96" s="195"/>
      <c r="G96" s="195"/>
      <c r="H96" s="195"/>
      <c r="I96" s="196">
        <f t="shared" si="21"/>
        <v>344</v>
      </c>
      <c r="J96" s="211"/>
      <c r="K96" s="211"/>
    </row>
    <row r="97" spans="1:109" ht="15" customHeight="1">
      <c r="A97" s="186">
        <f t="shared" si="22"/>
        <v>2021</v>
      </c>
      <c r="B97" s="187">
        <f t="shared" si="20"/>
        <v>345</v>
      </c>
      <c r="C97" s="188">
        <f t="shared" si="19"/>
        <v>19</v>
      </c>
      <c r="D97" s="210"/>
      <c r="E97" s="210"/>
      <c r="F97" s="195"/>
      <c r="G97" s="195"/>
      <c r="H97" s="195"/>
      <c r="I97" s="196">
        <f t="shared" si="21"/>
        <v>345</v>
      </c>
      <c r="J97" s="211"/>
      <c r="K97" s="211"/>
    </row>
    <row r="98" spans="1:109" ht="15" customHeight="1">
      <c r="A98" s="186">
        <f t="shared" si="22"/>
        <v>2022</v>
      </c>
      <c r="B98" s="187">
        <f t="shared" si="20"/>
        <v>347</v>
      </c>
      <c r="C98" s="188">
        <f t="shared" si="19"/>
        <v>20</v>
      </c>
      <c r="D98" s="210"/>
      <c r="E98" s="210"/>
      <c r="F98" s="195"/>
      <c r="G98" s="195"/>
      <c r="H98" s="195"/>
      <c r="I98" s="196">
        <f t="shared" si="21"/>
        <v>347</v>
      </c>
      <c r="J98" s="211"/>
      <c r="K98" s="211"/>
    </row>
    <row r="99" spans="1:109" ht="15" customHeight="1">
      <c r="A99" s="186">
        <f t="shared" si="22"/>
        <v>2023</v>
      </c>
      <c r="B99" s="187">
        <f t="shared" si="20"/>
        <v>348</v>
      </c>
      <c r="C99" s="188">
        <f t="shared" si="19"/>
        <v>21</v>
      </c>
      <c r="D99" s="210"/>
      <c r="E99" s="210"/>
      <c r="F99" s="195"/>
      <c r="G99" s="195"/>
      <c r="H99" s="195"/>
      <c r="I99" s="196">
        <f t="shared" si="21"/>
        <v>348</v>
      </c>
      <c r="J99" s="211"/>
      <c r="K99" s="211"/>
    </row>
    <row r="100" spans="1:109" ht="15" customHeight="1">
      <c r="A100" s="186">
        <f t="shared" si="22"/>
        <v>2024</v>
      </c>
      <c r="B100" s="187">
        <f t="shared" si="20"/>
        <v>349</v>
      </c>
      <c r="C100" s="188">
        <f t="shared" si="19"/>
        <v>22</v>
      </c>
      <c r="D100" s="210"/>
      <c r="E100" s="210"/>
      <c r="F100" s="195"/>
      <c r="G100" s="195"/>
      <c r="H100" s="195"/>
      <c r="I100" s="196">
        <f t="shared" si="21"/>
        <v>349</v>
      </c>
      <c r="J100" s="211"/>
      <c r="K100" s="211"/>
    </row>
    <row r="101" spans="1:109" s="98" customFormat="1" ht="15" customHeight="1">
      <c r="A101" s="186">
        <f t="shared" si="22"/>
        <v>2025</v>
      </c>
      <c r="B101" s="187">
        <f t="shared" si="20"/>
        <v>351</v>
      </c>
      <c r="C101" s="188">
        <f t="shared" si="19"/>
        <v>23</v>
      </c>
      <c r="D101" s="210"/>
      <c r="E101" s="210"/>
      <c r="F101" s="195"/>
      <c r="G101" s="195"/>
      <c r="H101" s="195"/>
      <c r="I101" s="196">
        <f t="shared" si="21"/>
        <v>351</v>
      </c>
      <c r="J101" s="211"/>
      <c r="K101" s="211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</row>
    <row r="102" spans="1:109" s="98" customFormat="1" ht="15" customHeight="1">
      <c r="A102" s="186">
        <f t="shared" si="22"/>
        <v>2026</v>
      </c>
      <c r="B102" s="187">
        <f t="shared" si="20"/>
        <v>352</v>
      </c>
      <c r="C102" s="188">
        <f t="shared" si="19"/>
        <v>24</v>
      </c>
      <c r="D102" s="210"/>
      <c r="E102" s="210"/>
      <c r="F102" s="195"/>
      <c r="G102" s="195"/>
      <c r="H102" s="195"/>
      <c r="I102" s="196">
        <f t="shared" si="21"/>
        <v>352</v>
      </c>
      <c r="J102" s="211"/>
      <c r="K102" s="211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</row>
    <row r="103" spans="1:109" s="98" customFormat="1" ht="15" customHeight="1">
      <c r="A103" s="186">
        <f t="shared" si="22"/>
        <v>2027</v>
      </c>
      <c r="B103" s="187">
        <f t="shared" si="20"/>
        <v>353</v>
      </c>
      <c r="C103" s="188">
        <f t="shared" si="19"/>
        <v>25</v>
      </c>
      <c r="D103" s="210"/>
      <c r="E103" s="210"/>
      <c r="F103" s="195"/>
      <c r="G103" s="195"/>
      <c r="H103" s="195"/>
      <c r="I103" s="196">
        <f t="shared" si="21"/>
        <v>353</v>
      </c>
      <c r="J103" s="211"/>
      <c r="K103" s="211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</row>
    <row r="104" spans="1:109" s="98" customFormat="1" ht="15" customHeight="1">
      <c r="A104" s="186">
        <f t="shared" si="22"/>
        <v>2028</v>
      </c>
      <c r="B104" s="187">
        <f t="shared" si="20"/>
        <v>355</v>
      </c>
      <c r="C104" s="188">
        <f t="shared" si="19"/>
        <v>26</v>
      </c>
      <c r="D104" s="210"/>
      <c r="E104" s="210"/>
      <c r="F104" s="195"/>
      <c r="G104" s="195"/>
      <c r="H104" s="195"/>
      <c r="I104" s="196">
        <f t="shared" si="21"/>
        <v>355</v>
      </c>
      <c r="J104" s="211"/>
      <c r="K104" s="211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</row>
    <row r="105" spans="1:109" s="98" customFormat="1" ht="15" customHeight="1">
      <c r="A105" s="186">
        <f t="shared" si="22"/>
        <v>2029</v>
      </c>
      <c r="B105" s="187">
        <f t="shared" si="20"/>
        <v>356</v>
      </c>
      <c r="C105" s="188">
        <f t="shared" si="19"/>
        <v>27</v>
      </c>
      <c r="D105" s="210"/>
      <c r="E105" s="210"/>
      <c r="F105" s="195"/>
      <c r="G105" s="195"/>
      <c r="H105" s="195"/>
      <c r="I105" s="196">
        <f t="shared" si="21"/>
        <v>356</v>
      </c>
      <c r="J105" s="211"/>
      <c r="K105" s="211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</row>
    <row r="106" spans="1:109" s="98" customFormat="1" ht="15" customHeight="1">
      <c r="A106" s="186">
        <f t="shared" si="22"/>
        <v>2030</v>
      </c>
      <c r="B106" s="187">
        <f t="shared" si="20"/>
        <v>357</v>
      </c>
      <c r="C106" s="188">
        <f t="shared" si="19"/>
        <v>28</v>
      </c>
      <c r="D106" s="210"/>
      <c r="E106" s="210"/>
      <c r="F106" s="195"/>
      <c r="G106" s="195"/>
      <c r="H106" s="195"/>
      <c r="I106" s="196">
        <f t="shared" si="21"/>
        <v>357</v>
      </c>
      <c r="J106" s="211"/>
      <c r="K106" s="211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</row>
    <row r="107" spans="1:109" s="98" customFormat="1" ht="15" customHeight="1">
      <c r="A107" s="186">
        <f t="shared" si="22"/>
        <v>2031</v>
      </c>
      <c r="B107" s="212">
        <f t="shared" si="20"/>
        <v>359</v>
      </c>
      <c r="C107" s="188">
        <f t="shared" si="19"/>
        <v>29</v>
      </c>
      <c r="D107" s="213"/>
      <c r="E107" s="210"/>
      <c r="F107" s="195"/>
      <c r="G107" s="195"/>
      <c r="H107" s="214"/>
      <c r="I107" s="196">
        <f t="shared" si="21"/>
        <v>359</v>
      </c>
      <c r="J107" s="211"/>
      <c r="K107" s="211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</row>
    <row r="108" spans="1:109" s="98" customFormat="1" ht="15" customHeight="1">
      <c r="A108" s="186">
        <f t="shared" si="22"/>
        <v>2032</v>
      </c>
      <c r="B108" s="212">
        <f t="shared" si="20"/>
        <v>360</v>
      </c>
      <c r="C108" s="188">
        <f t="shared" si="19"/>
        <v>30</v>
      </c>
      <c r="D108" s="213"/>
      <c r="E108" s="210"/>
      <c r="F108" s="195"/>
      <c r="G108" s="195"/>
      <c r="H108" s="214"/>
      <c r="I108" s="196">
        <f t="shared" si="21"/>
        <v>360</v>
      </c>
      <c r="J108" s="211"/>
      <c r="K108" s="211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</row>
    <row r="109" spans="1:109" s="98" customFormat="1" ht="15" customHeight="1">
      <c r="A109" s="186">
        <f t="shared" si="22"/>
        <v>2033</v>
      </c>
      <c r="B109" s="212">
        <f t="shared" si="20"/>
        <v>361</v>
      </c>
      <c r="C109" s="188">
        <f>A109-$E$1+1</f>
        <v>31</v>
      </c>
      <c r="D109" s="213"/>
      <c r="E109" s="210"/>
      <c r="F109" s="195"/>
      <c r="G109" s="195"/>
      <c r="H109" s="214"/>
      <c r="I109" s="196">
        <f t="shared" si="21"/>
        <v>361</v>
      </c>
      <c r="J109" s="215"/>
      <c r="K109" s="211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</row>
    <row r="110" spans="1:109" s="98" customFormat="1" ht="15" customHeight="1">
      <c r="A110" s="186">
        <f t="shared" si="22"/>
        <v>2034</v>
      </c>
      <c r="B110" s="212">
        <f t="shared" si="20"/>
        <v>362</v>
      </c>
      <c r="C110" s="188">
        <f>A110-$E$1+1</f>
        <v>32</v>
      </c>
      <c r="D110" s="213"/>
      <c r="E110" s="210"/>
      <c r="F110" s="195"/>
      <c r="G110" s="195"/>
      <c r="H110" s="214"/>
      <c r="I110" s="196">
        <f t="shared" si="21"/>
        <v>362</v>
      </c>
      <c r="J110" s="215"/>
      <c r="K110" s="211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</row>
    <row r="111" spans="1:109" s="98" customFormat="1" ht="15" customHeight="1">
      <c r="A111" s="186">
        <f t="shared" si="22"/>
        <v>2035</v>
      </c>
      <c r="B111" s="212">
        <f t="shared" si="20"/>
        <v>364</v>
      </c>
      <c r="C111" s="188">
        <f>A111-$E$1+1</f>
        <v>33</v>
      </c>
      <c r="D111" s="213"/>
      <c r="E111" s="210"/>
      <c r="F111" s="195"/>
      <c r="G111" s="195"/>
      <c r="H111" s="214"/>
      <c r="I111" s="196">
        <f t="shared" si="21"/>
        <v>364</v>
      </c>
      <c r="J111" s="215"/>
      <c r="K111" s="211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</row>
    <row r="112" spans="1:109" s="98" customFormat="1" ht="15" customHeight="1">
      <c r="A112" s="216">
        <f t="shared" si="22"/>
        <v>2036</v>
      </c>
      <c r="B112" s="217">
        <f t="shared" si="20"/>
        <v>365</v>
      </c>
      <c r="C112" s="218">
        <f>A112-$E$1+1</f>
        <v>34</v>
      </c>
      <c r="D112" s="219"/>
      <c r="E112" s="220"/>
      <c r="F112" s="176"/>
      <c r="G112" s="176"/>
      <c r="H112" s="221"/>
      <c r="I112" s="222">
        <f t="shared" si="21"/>
        <v>365</v>
      </c>
      <c r="J112" s="223"/>
      <c r="K112" s="22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</row>
    <row r="113" spans="1:109" s="98" customFormat="1" ht="15" customHeight="1">
      <c r="A113" s="225"/>
      <c r="B113" s="226"/>
      <c r="C113" s="189"/>
      <c r="D113" s="210"/>
      <c r="E113" s="210"/>
      <c r="F113" s="195"/>
      <c r="G113" s="195"/>
      <c r="H113" s="195"/>
      <c r="I113" s="227"/>
      <c r="J113" s="227"/>
      <c r="K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</row>
    <row r="114" spans="1:109" s="98" customFormat="1" ht="15" customHeight="1">
      <c r="A114" s="174" t="s">
        <v>126</v>
      </c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</row>
    <row r="115" spans="1:109" s="98" customFormat="1" ht="15" customHeight="1">
      <c r="A115" s="177" t="s">
        <v>102</v>
      </c>
      <c r="B115" s="178" t="s">
        <v>127</v>
      </c>
      <c r="C115" s="179" t="s">
        <v>128</v>
      </c>
      <c r="D115" s="179" t="s">
        <v>129</v>
      </c>
      <c r="E115" s="228"/>
      <c r="F115" s="180"/>
      <c r="G115" s="181"/>
      <c r="H115" s="182" t="s">
        <v>116</v>
      </c>
      <c r="I115" s="183">
        <f>RSQ(I116:I138,B116:B138)</f>
        <v>9.0186694211089616E-2</v>
      </c>
      <c r="J115" s="184" t="s">
        <v>130</v>
      </c>
      <c r="K115" s="185" t="s">
        <v>131</v>
      </c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</row>
    <row r="116" spans="1:109" s="98" customFormat="1" ht="15" customHeight="1">
      <c r="A116" s="186">
        <f t="shared" ref="A116:B126" si="23">A67</f>
        <v>2003</v>
      </c>
      <c r="B116" s="187">
        <f t="shared" si="23"/>
        <v>330</v>
      </c>
      <c r="C116" s="229">
        <f t="shared" ref="C116:C126" si="24">LN(B116)</f>
        <v>5.7990926544605257</v>
      </c>
      <c r="D116" s="188">
        <f>C67</f>
        <v>1</v>
      </c>
      <c r="E116" s="230" t="s">
        <v>132</v>
      </c>
      <c r="F116" s="231"/>
      <c r="G116" s="232"/>
      <c r="H116" s="233"/>
      <c r="I116" s="193">
        <f t="shared" ref="I116:I126" si="25">ROUND($F$123*(1+$F$124)^D116,$G$1)</f>
        <v>322</v>
      </c>
      <c r="J116" s="194">
        <f t="shared" ref="J116:J126" si="26">ABS(B116-I116)/B116*100</f>
        <v>2.4242424242424243</v>
      </c>
      <c r="K116" s="193">
        <f t="shared" ref="K116:K126" si="27">(B116-I116)^2/1000</f>
        <v>6.4000000000000001E-2</v>
      </c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</row>
    <row r="117" spans="1:109" s="98" customFormat="1" ht="15" customHeight="1">
      <c r="A117" s="186">
        <f t="shared" si="23"/>
        <v>2004</v>
      </c>
      <c r="B117" s="187">
        <f t="shared" si="23"/>
        <v>333</v>
      </c>
      <c r="C117" s="229">
        <f t="shared" si="24"/>
        <v>5.8081424899804439</v>
      </c>
      <c r="D117" s="188">
        <f t="shared" ref="D117:D157" si="28">C68</f>
        <v>2</v>
      </c>
      <c r="E117" s="230" t="s">
        <v>133</v>
      </c>
      <c r="F117" s="189"/>
      <c r="G117" s="195"/>
      <c r="H117" s="192"/>
      <c r="I117" s="196">
        <f t="shared" si="25"/>
        <v>323</v>
      </c>
      <c r="J117" s="197">
        <f t="shared" si="26"/>
        <v>3.0030030030030028</v>
      </c>
      <c r="K117" s="196">
        <f t="shared" si="27"/>
        <v>0.1</v>
      </c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</row>
    <row r="118" spans="1:109" s="98" customFormat="1" ht="15" customHeight="1">
      <c r="A118" s="186">
        <f t="shared" si="23"/>
        <v>2005</v>
      </c>
      <c r="B118" s="187">
        <f t="shared" si="23"/>
        <v>335</v>
      </c>
      <c r="C118" s="229">
        <f t="shared" si="24"/>
        <v>5.8141305318250662</v>
      </c>
      <c r="D118" s="188">
        <f t="shared" si="28"/>
        <v>3</v>
      </c>
      <c r="E118" s="94" t="s">
        <v>134</v>
      </c>
      <c r="F118" s="94"/>
      <c r="G118" s="195"/>
      <c r="H118" s="192"/>
      <c r="I118" s="196">
        <f t="shared" si="25"/>
        <v>324</v>
      </c>
      <c r="J118" s="197">
        <f t="shared" si="26"/>
        <v>3.2835820895522385</v>
      </c>
      <c r="K118" s="196">
        <f t="shared" si="27"/>
        <v>0.121</v>
      </c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</row>
    <row r="119" spans="1:109" s="98" customFormat="1" ht="15" customHeight="1">
      <c r="A119" s="186">
        <f t="shared" si="23"/>
        <v>2006</v>
      </c>
      <c r="B119" s="187">
        <f t="shared" si="23"/>
        <v>324</v>
      </c>
      <c r="C119" s="229">
        <f t="shared" si="24"/>
        <v>5.780743515792329</v>
      </c>
      <c r="D119" s="188">
        <f t="shared" si="28"/>
        <v>4</v>
      </c>
      <c r="E119" s="94"/>
      <c r="F119" s="94"/>
      <c r="G119" s="94"/>
      <c r="H119" s="192"/>
      <c r="I119" s="196">
        <f t="shared" si="25"/>
        <v>325</v>
      </c>
      <c r="J119" s="197">
        <f t="shared" si="26"/>
        <v>0.30864197530864196</v>
      </c>
      <c r="K119" s="196">
        <f t="shared" si="27"/>
        <v>1E-3</v>
      </c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</row>
    <row r="120" spans="1:109" s="98" customFormat="1" ht="15" customHeight="1">
      <c r="A120" s="186">
        <f t="shared" si="23"/>
        <v>2007</v>
      </c>
      <c r="B120" s="187">
        <f t="shared" si="23"/>
        <v>312</v>
      </c>
      <c r="C120" s="229">
        <f t="shared" si="24"/>
        <v>5.7430031878094825</v>
      </c>
      <c r="D120" s="188">
        <f t="shared" si="28"/>
        <v>5</v>
      </c>
      <c r="E120" s="97" t="s">
        <v>135</v>
      </c>
      <c r="F120" s="199" t="s">
        <v>136</v>
      </c>
      <c r="G120" s="234">
        <f>INDEX(LINEST(C116:C126,D116:D126),2)</f>
        <v>5.7700797305472618</v>
      </c>
      <c r="H120" s="192"/>
      <c r="I120" s="196">
        <f t="shared" si="25"/>
        <v>327</v>
      </c>
      <c r="J120" s="197">
        <f t="shared" si="26"/>
        <v>4.8076923076923084</v>
      </c>
      <c r="K120" s="196">
        <f t="shared" si="27"/>
        <v>0.22500000000000001</v>
      </c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</row>
    <row r="121" spans="1:109" s="98" customFormat="1" ht="15" customHeight="1">
      <c r="A121" s="186">
        <f t="shared" si="23"/>
        <v>2008</v>
      </c>
      <c r="B121" s="187">
        <f t="shared" si="23"/>
        <v>317</v>
      </c>
      <c r="C121" s="229">
        <f t="shared" si="24"/>
        <v>5.7589017738772803</v>
      </c>
      <c r="D121" s="188">
        <f t="shared" si="28"/>
        <v>6</v>
      </c>
      <c r="E121" s="97" t="s">
        <v>137</v>
      </c>
      <c r="F121" s="199" t="s">
        <v>138</v>
      </c>
      <c r="G121" s="234">
        <f>INDEX(LINEST(C116:C126,D116:D126),1)</f>
        <v>3.7756485907603022E-3</v>
      </c>
      <c r="H121" s="192"/>
      <c r="I121" s="196">
        <f t="shared" si="25"/>
        <v>328</v>
      </c>
      <c r="J121" s="197">
        <f t="shared" si="26"/>
        <v>3.4700315457413247</v>
      </c>
      <c r="K121" s="196">
        <f t="shared" si="27"/>
        <v>0.121</v>
      </c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</row>
    <row r="122" spans="1:109" s="98" customFormat="1" ht="15" customHeight="1">
      <c r="A122" s="186">
        <f t="shared" si="23"/>
        <v>2009</v>
      </c>
      <c r="B122" s="187">
        <f t="shared" si="23"/>
        <v>313</v>
      </c>
      <c r="C122" s="229">
        <f t="shared" si="24"/>
        <v>5.7462031905401529</v>
      </c>
      <c r="D122" s="188">
        <f t="shared" si="28"/>
        <v>7</v>
      </c>
      <c r="E122" s="94"/>
      <c r="F122" s="94"/>
      <c r="G122" s="94"/>
      <c r="H122" s="192"/>
      <c r="I122" s="196">
        <f t="shared" si="25"/>
        <v>329</v>
      </c>
      <c r="J122" s="197">
        <f t="shared" si="26"/>
        <v>5.1118210862619806</v>
      </c>
      <c r="K122" s="196">
        <f t="shared" si="27"/>
        <v>0.25600000000000001</v>
      </c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</row>
    <row r="123" spans="1:109" s="98" customFormat="1" ht="15" customHeight="1">
      <c r="A123" s="186">
        <f t="shared" si="23"/>
        <v>2010</v>
      </c>
      <c r="B123" s="187">
        <f t="shared" si="23"/>
        <v>321</v>
      </c>
      <c r="C123" s="229">
        <f t="shared" si="24"/>
        <v>5.7714411231300158</v>
      </c>
      <c r="D123" s="188">
        <f t="shared" si="28"/>
        <v>8</v>
      </c>
      <c r="E123" s="97" t="s">
        <v>139</v>
      </c>
      <c r="F123" s="235">
        <f>EXP(G120)</f>
        <v>320.56329031504833</v>
      </c>
      <c r="G123" s="195"/>
      <c r="H123" s="192"/>
      <c r="I123" s="196">
        <f t="shared" si="25"/>
        <v>330</v>
      </c>
      <c r="J123" s="197">
        <f t="shared" si="26"/>
        <v>2.8037383177570092</v>
      </c>
      <c r="K123" s="196">
        <f t="shared" si="27"/>
        <v>8.1000000000000003E-2</v>
      </c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</row>
    <row r="124" spans="1:109" s="98" customFormat="1" ht="15" customHeight="1">
      <c r="A124" s="186">
        <f t="shared" si="23"/>
        <v>2011</v>
      </c>
      <c r="B124" s="187">
        <f t="shared" si="23"/>
        <v>326</v>
      </c>
      <c r="C124" s="229">
        <f t="shared" si="24"/>
        <v>5.7868973813667077</v>
      </c>
      <c r="D124" s="188">
        <f t="shared" si="28"/>
        <v>9</v>
      </c>
      <c r="E124" s="97" t="s">
        <v>140</v>
      </c>
      <c r="F124" s="236">
        <f>EXP(G121)-1</f>
        <v>3.7827853310150594E-3</v>
      </c>
      <c r="G124" s="195"/>
      <c r="H124" s="195"/>
      <c r="I124" s="196">
        <f t="shared" si="25"/>
        <v>332</v>
      </c>
      <c r="J124" s="197">
        <f t="shared" si="26"/>
        <v>1.8404907975460123</v>
      </c>
      <c r="K124" s="196">
        <f t="shared" si="27"/>
        <v>3.5999999999999997E-2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</row>
    <row r="125" spans="1:109" s="98" customFormat="1" ht="15" customHeight="1">
      <c r="A125" s="186">
        <f t="shared" si="23"/>
        <v>2012</v>
      </c>
      <c r="B125" s="187">
        <f t="shared" si="23"/>
        <v>336</v>
      </c>
      <c r="C125" s="229">
        <f t="shared" si="24"/>
        <v>5.8171111599632042</v>
      </c>
      <c r="D125" s="188">
        <f t="shared" si="28"/>
        <v>10</v>
      </c>
      <c r="E125" s="94"/>
      <c r="F125" s="94"/>
      <c r="G125" s="237"/>
      <c r="H125" s="195"/>
      <c r="I125" s="196">
        <f t="shared" si="25"/>
        <v>333</v>
      </c>
      <c r="J125" s="197">
        <f t="shared" si="26"/>
        <v>0.89285714285714279</v>
      </c>
      <c r="K125" s="196">
        <f t="shared" si="27"/>
        <v>8.9999999999999993E-3</v>
      </c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</row>
    <row r="126" spans="1:109" s="98" customFormat="1" ht="15" customHeight="1">
      <c r="A126" s="186">
        <f t="shared" si="23"/>
        <v>2013</v>
      </c>
      <c r="B126" s="187">
        <f t="shared" si="23"/>
        <v>363</v>
      </c>
      <c r="C126" s="229">
        <f t="shared" si="24"/>
        <v>5.8944028342648505</v>
      </c>
      <c r="D126" s="188">
        <f t="shared" si="28"/>
        <v>11</v>
      </c>
      <c r="E126" s="454" t="s">
        <v>108</v>
      </c>
      <c r="F126" s="458"/>
      <c r="G126" s="200">
        <f>I115</f>
        <v>9.0186694211089616E-2</v>
      </c>
      <c r="H126" s="195"/>
      <c r="I126" s="196">
        <f t="shared" si="25"/>
        <v>334</v>
      </c>
      <c r="J126" s="197">
        <f t="shared" si="26"/>
        <v>7.9889807162534439</v>
      </c>
      <c r="K126" s="196">
        <f t="shared" si="27"/>
        <v>0.84099999999999997</v>
      </c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</row>
    <row r="127" spans="1:109" s="98" customFormat="1" ht="15" customHeight="1">
      <c r="A127" s="186"/>
      <c r="B127" s="187"/>
      <c r="C127" s="229"/>
      <c r="D127" s="188"/>
      <c r="E127" s="454" t="s">
        <v>141</v>
      </c>
      <c r="F127" s="458"/>
      <c r="G127" s="201">
        <f>SUM(K116:K138)</f>
        <v>1.8549999999999998</v>
      </c>
      <c r="H127" s="195"/>
      <c r="I127" s="196"/>
      <c r="J127" s="197"/>
      <c r="K127" s="196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</row>
    <row r="128" spans="1:109" s="98" customFormat="1" ht="15" customHeight="1">
      <c r="A128" s="186"/>
      <c r="B128" s="187"/>
      <c r="C128" s="229"/>
      <c r="D128" s="188"/>
      <c r="E128" s="454" t="s">
        <v>142</v>
      </c>
      <c r="F128" s="458"/>
      <c r="G128" s="201">
        <f>SUM(K117:K126)</f>
        <v>1.7909999999999999</v>
      </c>
      <c r="H128" s="195"/>
      <c r="I128" s="196"/>
      <c r="J128" s="197"/>
      <c r="K128" s="196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</row>
    <row r="129" spans="1:109" s="98" customFormat="1" ht="15" customHeight="1">
      <c r="A129" s="186"/>
      <c r="B129" s="187"/>
      <c r="C129" s="229"/>
      <c r="D129" s="188"/>
      <c r="E129" s="454" t="s">
        <v>143</v>
      </c>
      <c r="F129" s="458"/>
      <c r="G129" s="202">
        <f>SUM(J116:J126)/D126</f>
        <v>3.26682558238323</v>
      </c>
      <c r="H129" s="195"/>
      <c r="I129" s="196"/>
      <c r="J129" s="197"/>
      <c r="K129" s="196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</row>
    <row r="130" spans="1:109" s="98" customFormat="1" ht="15" customHeight="1">
      <c r="A130" s="186"/>
      <c r="B130" s="187"/>
      <c r="C130" s="229"/>
      <c r="D130" s="188"/>
      <c r="E130" s="454" t="s">
        <v>144</v>
      </c>
      <c r="F130" s="458"/>
      <c r="G130" s="202">
        <f>SUM(J117:J126)/10</f>
        <v>3.3510838981973108</v>
      </c>
      <c r="H130" s="195"/>
      <c r="I130" s="196"/>
      <c r="J130" s="197"/>
      <c r="K130" s="196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</row>
    <row r="131" spans="1:109" s="98" customFormat="1" ht="15" customHeight="1">
      <c r="A131" s="186"/>
      <c r="B131" s="187"/>
      <c r="C131" s="229"/>
      <c r="D131" s="188"/>
      <c r="E131" s="230"/>
      <c r="F131" s="189"/>
      <c r="G131" s="195"/>
      <c r="H131" s="195"/>
      <c r="I131" s="196"/>
      <c r="J131" s="197"/>
      <c r="K131" s="196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</row>
    <row r="132" spans="1:109" s="98" customFormat="1" ht="15" customHeight="1">
      <c r="A132" s="186"/>
      <c r="B132" s="187"/>
      <c r="C132" s="229"/>
      <c r="D132" s="188"/>
      <c r="E132" s="195"/>
      <c r="F132" s="195"/>
      <c r="G132" s="238"/>
      <c r="H132" s="195"/>
      <c r="I132" s="196"/>
      <c r="J132" s="197"/>
      <c r="K132" s="196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</row>
    <row r="133" spans="1:109" s="195" customFormat="1" ht="15" customHeight="1">
      <c r="A133" s="186"/>
      <c r="B133" s="187"/>
      <c r="C133" s="229"/>
      <c r="D133" s="188"/>
      <c r="G133" s="238"/>
      <c r="I133" s="196"/>
      <c r="J133" s="197"/>
      <c r="K133" s="196"/>
      <c r="L133" s="203"/>
    </row>
    <row r="134" spans="1:109" ht="15" customHeight="1">
      <c r="A134" s="186"/>
      <c r="B134" s="187"/>
      <c r="C134" s="229"/>
      <c r="D134" s="188"/>
      <c r="E134" s="239"/>
      <c r="F134" s="195"/>
      <c r="G134" s="195"/>
      <c r="H134" s="195"/>
      <c r="I134" s="196"/>
      <c r="J134" s="197"/>
      <c r="K134" s="196"/>
    </row>
    <row r="135" spans="1:109" s="195" customFormat="1" ht="15" customHeight="1">
      <c r="A135" s="186"/>
      <c r="B135" s="187"/>
      <c r="C135" s="229"/>
      <c r="D135" s="188"/>
      <c r="E135" s="239"/>
      <c r="I135" s="196"/>
      <c r="J135" s="197"/>
      <c r="K135" s="196"/>
      <c r="L135" s="203"/>
    </row>
    <row r="136" spans="1:109" s="195" customFormat="1" ht="15" customHeight="1">
      <c r="A136" s="186"/>
      <c r="B136" s="187"/>
      <c r="C136" s="229"/>
      <c r="D136" s="188"/>
      <c r="E136" s="239"/>
      <c r="I136" s="196"/>
      <c r="J136" s="197"/>
      <c r="K136" s="196"/>
      <c r="L136" s="203"/>
    </row>
    <row r="137" spans="1:109" s="195" customFormat="1" ht="15" customHeight="1">
      <c r="A137" s="186"/>
      <c r="B137" s="187"/>
      <c r="C137" s="229"/>
      <c r="D137" s="188"/>
      <c r="E137" s="239"/>
      <c r="I137" s="196"/>
      <c r="J137" s="197"/>
      <c r="K137" s="196"/>
      <c r="L137" s="203"/>
    </row>
    <row r="138" spans="1:109" s="195" customFormat="1" ht="15" customHeight="1" thickBot="1">
      <c r="A138" s="204"/>
      <c r="B138" s="205"/>
      <c r="C138" s="240"/>
      <c r="D138" s="206"/>
      <c r="E138" s="241"/>
      <c r="F138" s="207"/>
      <c r="G138" s="207"/>
      <c r="H138" s="207"/>
      <c r="I138" s="208"/>
      <c r="J138" s="209"/>
      <c r="K138" s="208"/>
      <c r="L138" s="203"/>
    </row>
    <row r="139" spans="1:109" ht="15" customHeight="1" thickTop="1">
      <c r="A139" s="186">
        <f t="shared" ref="A139:A161" si="29">A90</f>
        <v>2014</v>
      </c>
      <c r="B139" s="187">
        <f t="shared" ref="B139:B161" si="30">ROUND($F$123*(1+$F$124)^D139,$G$1)</f>
        <v>335</v>
      </c>
      <c r="C139" s="242"/>
      <c r="D139" s="188">
        <f t="shared" si="28"/>
        <v>12</v>
      </c>
      <c r="E139" s="243"/>
      <c r="F139" s="210"/>
      <c r="G139" s="195"/>
      <c r="H139" s="195"/>
      <c r="I139" s="196">
        <f t="shared" ref="I139:I161" si="31">ROUND($F$123*(1+$F$124)^D139,$G$1)</f>
        <v>335</v>
      </c>
      <c r="J139" s="211"/>
      <c r="K139" s="211"/>
    </row>
    <row r="140" spans="1:109" ht="15" customHeight="1">
      <c r="A140" s="186">
        <f t="shared" si="29"/>
        <v>2015</v>
      </c>
      <c r="B140" s="187">
        <f t="shared" si="30"/>
        <v>337</v>
      </c>
      <c r="C140" s="242"/>
      <c r="D140" s="188">
        <f t="shared" si="28"/>
        <v>13</v>
      </c>
      <c r="E140" s="243"/>
      <c r="F140" s="210"/>
      <c r="G140" s="195"/>
      <c r="H140" s="195"/>
      <c r="I140" s="196">
        <f t="shared" si="31"/>
        <v>337</v>
      </c>
      <c r="J140" s="211"/>
      <c r="K140" s="211"/>
    </row>
    <row r="141" spans="1:109" ht="15" customHeight="1">
      <c r="A141" s="186">
        <f t="shared" si="29"/>
        <v>2016</v>
      </c>
      <c r="B141" s="187">
        <f t="shared" si="30"/>
        <v>338</v>
      </c>
      <c r="C141" s="242"/>
      <c r="D141" s="188">
        <f t="shared" si="28"/>
        <v>14</v>
      </c>
      <c r="E141" s="243"/>
      <c r="F141" s="210"/>
      <c r="G141" s="195"/>
      <c r="H141" s="195"/>
      <c r="I141" s="196">
        <f t="shared" si="31"/>
        <v>338</v>
      </c>
      <c r="J141" s="211"/>
      <c r="K141" s="211"/>
    </row>
    <row r="142" spans="1:109" ht="15" customHeight="1">
      <c r="A142" s="186">
        <f t="shared" si="29"/>
        <v>2017</v>
      </c>
      <c r="B142" s="187">
        <f t="shared" si="30"/>
        <v>339</v>
      </c>
      <c r="C142" s="242"/>
      <c r="D142" s="188">
        <f t="shared" si="28"/>
        <v>15</v>
      </c>
      <c r="E142" s="243"/>
      <c r="F142" s="210"/>
      <c r="G142" s="195"/>
      <c r="H142" s="195"/>
      <c r="I142" s="196">
        <f t="shared" si="31"/>
        <v>339</v>
      </c>
      <c r="J142" s="211"/>
      <c r="K142" s="211"/>
    </row>
    <row r="143" spans="1:109" ht="15" customHeight="1">
      <c r="A143" s="186">
        <f t="shared" si="29"/>
        <v>2018</v>
      </c>
      <c r="B143" s="187">
        <f t="shared" si="30"/>
        <v>341</v>
      </c>
      <c r="C143" s="242"/>
      <c r="D143" s="188">
        <f t="shared" si="28"/>
        <v>16</v>
      </c>
      <c r="E143" s="243"/>
      <c r="F143" s="210"/>
      <c r="G143" s="195"/>
      <c r="H143" s="195"/>
      <c r="I143" s="196">
        <f t="shared" si="31"/>
        <v>341</v>
      </c>
      <c r="J143" s="211"/>
      <c r="K143" s="211"/>
    </row>
    <row r="144" spans="1:109" ht="15" customHeight="1">
      <c r="A144" s="186">
        <f t="shared" si="29"/>
        <v>2019</v>
      </c>
      <c r="B144" s="187">
        <f t="shared" si="30"/>
        <v>342</v>
      </c>
      <c r="C144" s="242"/>
      <c r="D144" s="188">
        <f t="shared" si="28"/>
        <v>17</v>
      </c>
      <c r="E144" s="243"/>
      <c r="F144" s="210"/>
      <c r="G144" s="195"/>
      <c r="H144" s="195"/>
      <c r="I144" s="196">
        <f t="shared" si="31"/>
        <v>342</v>
      </c>
      <c r="J144" s="211"/>
      <c r="K144" s="211"/>
    </row>
    <row r="145" spans="1:109" ht="15" customHeight="1">
      <c r="A145" s="186">
        <f t="shared" si="29"/>
        <v>2020</v>
      </c>
      <c r="B145" s="187">
        <f t="shared" si="30"/>
        <v>343</v>
      </c>
      <c r="C145" s="242"/>
      <c r="D145" s="188">
        <f t="shared" si="28"/>
        <v>18</v>
      </c>
      <c r="E145" s="243"/>
      <c r="F145" s="210"/>
      <c r="G145" s="195"/>
      <c r="H145" s="195"/>
      <c r="I145" s="196">
        <f t="shared" si="31"/>
        <v>343</v>
      </c>
      <c r="J145" s="211"/>
      <c r="K145" s="211"/>
    </row>
    <row r="146" spans="1:109" ht="15" customHeight="1">
      <c r="A146" s="186">
        <f t="shared" si="29"/>
        <v>2021</v>
      </c>
      <c r="B146" s="187">
        <f t="shared" si="30"/>
        <v>344</v>
      </c>
      <c r="C146" s="242"/>
      <c r="D146" s="188">
        <f t="shared" si="28"/>
        <v>19</v>
      </c>
      <c r="E146" s="243"/>
      <c r="F146" s="210"/>
      <c r="G146" s="195"/>
      <c r="H146" s="195"/>
      <c r="I146" s="196">
        <f t="shared" si="31"/>
        <v>344</v>
      </c>
      <c r="J146" s="211"/>
      <c r="K146" s="211"/>
    </row>
    <row r="147" spans="1:109" ht="15" customHeight="1">
      <c r="A147" s="186">
        <f t="shared" si="29"/>
        <v>2022</v>
      </c>
      <c r="B147" s="187">
        <f t="shared" si="30"/>
        <v>346</v>
      </c>
      <c r="C147" s="242"/>
      <c r="D147" s="188">
        <f t="shared" si="28"/>
        <v>20</v>
      </c>
      <c r="E147" s="243"/>
      <c r="F147" s="210"/>
      <c r="G147" s="195"/>
      <c r="H147" s="195"/>
      <c r="I147" s="196">
        <f t="shared" si="31"/>
        <v>346</v>
      </c>
      <c r="J147" s="211"/>
      <c r="K147" s="211"/>
    </row>
    <row r="148" spans="1:109" ht="15" customHeight="1">
      <c r="A148" s="186">
        <f t="shared" si="29"/>
        <v>2023</v>
      </c>
      <c r="B148" s="187">
        <f t="shared" si="30"/>
        <v>347</v>
      </c>
      <c r="C148" s="242"/>
      <c r="D148" s="188">
        <f t="shared" si="28"/>
        <v>21</v>
      </c>
      <c r="E148" s="243"/>
      <c r="F148" s="210"/>
      <c r="G148" s="195"/>
      <c r="H148" s="195"/>
      <c r="I148" s="196">
        <f t="shared" si="31"/>
        <v>347</v>
      </c>
      <c r="J148" s="211"/>
      <c r="K148" s="211"/>
    </row>
    <row r="149" spans="1:109" s="98" customFormat="1" ht="15" customHeight="1">
      <c r="A149" s="186">
        <f t="shared" si="29"/>
        <v>2024</v>
      </c>
      <c r="B149" s="187">
        <f t="shared" si="30"/>
        <v>348</v>
      </c>
      <c r="C149" s="242"/>
      <c r="D149" s="188">
        <f t="shared" si="28"/>
        <v>22</v>
      </c>
      <c r="E149" s="243"/>
      <c r="F149" s="210"/>
      <c r="G149" s="195"/>
      <c r="H149" s="195"/>
      <c r="I149" s="196">
        <f t="shared" si="31"/>
        <v>348</v>
      </c>
      <c r="J149" s="211"/>
      <c r="K149" s="211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</row>
    <row r="150" spans="1:109" s="98" customFormat="1" ht="15" customHeight="1">
      <c r="A150" s="186">
        <f t="shared" si="29"/>
        <v>2025</v>
      </c>
      <c r="B150" s="187">
        <f t="shared" si="30"/>
        <v>350</v>
      </c>
      <c r="C150" s="242"/>
      <c r="D150" s="188">
        <f t="shared" si="28"/>
        <v>23</v>
      </c>
      <c r="E150" s="243"/>
      <c r="F150" s="210"/>
      <c r="G150" s="195"/>
      <c r="H150" s="195"/>
      <c r="I150" s="196">
        <f t="shared" si="31"/>
        <v>350</v>
      </c>
      <c r="J150" s="211"/>
      <c r="K150" s="211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</row>
    <row r="151" spans="1:109" s="98" customFormat="1" ht="15" customHeight="1">
      <c r="A151" s="186">
        <f t="shared" si="29"/>
        <v>2026</v>
      </c>
      <c r="B151" s="187">
        <f t="shared" si="30"/>
        <v>351</v>
      </c>
      <c r="C151" s="242"/>
      <c r="D151" s="188">
        <f t="shared" si="28"/>
        <v>24</v>
      </c>
      <c r="E151" s="243"/>
      <c r="F151" s="210"/>
      <c r="G151" s="195"/>
      <c r="H151" s="195"/>
      <c r="I151" s="196">
        <f t="shared" si="31"/>
        <v>351</v>
      </c>
      <c r="J151" s="211"/>
      <c r="K151" s="211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</row>
    <row r="152" spans="1:109" s="98" customFormat="1" ht="15" customHeight="1">
      <c r="A152" s="186">
        <f t="shared" si="29"/>
        <v>2027</v>
      </c>
      <c r="B152" s="187">
        <f t="shared" si="30"/>
        <v>352</v>
      </c>
      <c r="C152" s="242"/>
      <c r="D152" s="188">
        <f t="shared" si="28"/>
        <v>25</v>
      </c>
      <c r="E152" s="243"/>
      <c r="F152" s="210"/>
      <c r="G152" s="195"/>
      <c r="H152" s="195"/>
      <c r="I152" s="196">
        <f t="shared" si="31"/>
        <v>352</v>
      </c>
      <c r="J152" s="211"/>
      <c r="K152" s="211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</row>
    <row r="153" spans="1:109" s="98" customFormat="1" ht="15" customHeight="1">
      <c r="A153" s="186">
        <f t="shared" si="29"/>
        <v>2028</v>
      </c>
      <c r="B153" s="187">
        <f t="shared" si="30"/>
        <v>354</v>
      </c>
      <c r="C153" s="242"/>
      <c r="D153" s="188">
        <f t="shared" si="28"/>
        <v>26</v>
      </c>
      <c r="E153" s="243"/>
      <c r="F153" s="210"/>
      <c r="G153" s="195"/>
      <c r="H153" s="195"/>
      <c r="I153" s="196">
        <f t="shared" si="31"/>
        <v>354</v>
      </c>
      <c r="J153" s="211"/>
      <c r="K153" s="211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</row>
    <row r="154" spans="1:109" s="98" customFormat="1" ht="15" customHeight="1">
      <c r="A154" s="186">
        <f t="shared" si="29"/>
        <v>2029</v>
      </c>
      <c r="B154" s="187">
        <f t="shared" si="30"/>
        <v>355</v>
      </c>
      <c r="C154" s="242"/>
      <c r="D154" s="188">
        <f t="shared" si="28"/>
        <v>27</v>
      </c>
      <c r="E154" s="243"/>
      <c r="F154" s="210"/>
      <c r="G154" s="195"/>
      <c r="H154" s="195"/>
      <c r="I154" s="196">
        <f t="shared" si="31"/>
        <v>355</v>
      </c>
      <c r="J154" s="211"/>
      <c r="K154" s="211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</row>
    <row r="155" spans="1:109" s="98" customFormat="1" ht="15" customHeight="1">
      <c r="A155" s="186">
        <f t="shared" si="29"/>
        <v>2030</v>
      </c>
      <c r="B155" s="187">
        <f t="shared" si="30"/>
        <v>356</v>
      </c>
      <c r="C155" s="242"/>
      <c r="D155" s="188">
        <f t="shared" si="28"/>
        <v>28</v>
      </c>
      <c r="E155" s="243"/>
      <c r="F155" s="210"/>
      <c r="G155" s="195"/>
      <c r="H155" s="195"/>
      <c r="I155" s="196">
        <f t="shared" si="31"/>
        <v>356</v>
      </c>
      <c r="J155" s="211"/>
      <c r="K155" s="211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</row>
    <row r="156" spans="1:109" s="98" customFormat="1" ht="15" customHeight="1">
      <c r="A156" s="186">
        <f t="shared" si="29"/>
        <v>2031</v>
      </c>
      <c r="B156" s="212">
        <f t="shared" si="30"/>
        <v>358</v>
      </c>
      <c r="C156" s="244"/>
      <c r="D156" s="188">
        <f t="shared" si="28"/>
        <v>29</v>
      </c>
      <c r="E156" s="243"/>
      <c r="F156" s="210"/>
      <c r="G156" s="195"/>
      <c r="H156" s="214"/>
      <c r="I156" s="196">
        <f t="shared" si="31"/>
        <v>358</v>
      </c>
      <c r="J156" s="211"/>
      <c r="K156" s="211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</row>
    <row r="157" spans="1:109" s="98" customFormat="1" ht="15" customHeight="1">
      <c r="A157" s="186">
        <f t="shared" si="29"/>
        <v>2032</v>
      </c>
      <c r="B157" s="212">
        <f t="shared" si="30"/>
        <v>359</v>
      </c>
      <c r="C157" s="244"/>
      <c r="D157" s="188">
        <f t="shared" si="28"/>
        <v>30</v>
      </c>
      <c r="E157" s="243"/>
      <c r="F157" s="210"/>
      <c r="G157" s="195"/>
      <c r="H157" s="214"/>
      <c r="I157" s="196">
        <f t="shared" si="31"/>
        <v>359</v>
      </c>
      <c r="J157" s="211"/>
      <c r="K157" s="211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</row>
    <row r="158" spans="1:109" s="98" customFormat="1" ht="15" customHeight="1">
      <c r="A158" s="186">
        <f t="shared" si="29"/>
        <v>2033</v>
      </c>
      <c r="B158" s="212">
        <f t="shared" si="30"/>
        <v>360</v>
      </c>
      <c r="C158" s="244"/>
      <c r="D158" s="188">
        <f>C109</f>
        <v>31</v>
      </c>
      <c r="E158" s="243"/>
      <c r="F158" s="210"/>
      <c r="G158" s="195"/>
      <c r="H158" s="214"/>
      <c r="I158" s="196">
        <f t="shared" si="31"/>
        <v>360</v>
      </c>
      <c r="J158" s="211"/>
      <c r="K158" s="211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</row>
    <row r="159" spans="1:109" s="98" customFormat="1" ht="15" customHeight="1">
      <c r="A159" s="186">
        <f t="shared" si="29"/>
        <v>2034</v>
      </c>
      <c r="B159" s="212">
        <f t="shared" si="30"/>
        <v>362</v>
      </c>
      <c r="C159" s="244"/>
      <c r="D159" s="188">
        <f>C110</f>
        <v>32</v>
      </c>
      <c r="E159" s="243"/>
      <c r="F159" s="210"/>
      <c r="G159" s="195"/>
      <c r="H159" s="214"/>
      <c r="I159" s="196">
        <f t="shared" si="31"/>
        <v>362</v>
      </c>
      <c r="J159" s="211"/>
      <c r="K159" s="211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</row>
    <row r="160" spans="1:109" s="98" customFormat="1" ht="15" customHeight="1">
      <c r="A160" s="186">
        <f t="shared" si="29"/>
        <v>2035</v>
      </c>
      <c r="B160" s="212">
        <f t="shared" si="30"/>
        <v>363</v>
      </c>
      <c r="C160" s="244"/>
      <c r="D160" s="188">
        <f>C111</f>
        <v>33</v>
      </c>
      <c r="E160" s="243"/>
      <c r="F160" s="210"/>
      <c r="G160" s="195"/>
      <c r="H160" s="214"/>
      <c r="I160" s="196">
        <f t="shared" si="31"/>
        <v>363</v>
      </c>
      <c r="J160" s="211"/>
      <c r="K160" s="211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</row>
    <row r="161" spans="1:109" s="98" customFormat="1" ht="15" customHeight="1">
      <c r="A161" s="216">
        <f t="shared" si="29"/>
        <v>2036</v>
      </c>
      <c r="B161" s="217">
        <f t="shared" si="30"/>
        <v>364</v>
      </c>
      <c r="C161" s="245"/>
      <c r="D161" s="218">
        <f>C112</f>
        <v>34</v>
      </c>
      <c r="E161" s="246"/>
      <c r="F161" s="220"/>
      <c r="G161" s="176"/>
      <c r="H161" s="221"/>
      <c r="I161" s="222">
        <f t="shared" si="31"/>
        <v>364</v>
      </c>
      <c r="J161" s="224"/>
      <c r="K161" s="22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  <c r="DD161" s="94"/>
      <c r="DE161" s="94"/>
    </row>
    <row r="162" spans="1:109" s="98" customFormat="1" ht="15" customHeight="1">
      <c r="A162" s="225"/>
      <c r="B162" s="247"/>
      <c r="C162" s="195"/>
      <c r="D162" s="189"/>
      <c r="E162" s="248"/>
      <c r="F162" s="210"/>
      <c r="G162" s="195"/>
      <c r="H162" s="195"/>
      <c r="I162" s="247"/>
      <c r="J162" s="215"/>
      <c r="K162" s="215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</row>
    <row r="163" spans="1:109" s="98" customFormat="1" ht="15" customHeight="1">
      <c r="A163" s="225"/>
      <c r="B163" s="249"/>
      <c r="C163" s="195"/>
      <c r="D163" s="189"/>
      <c r="E163" s="248"/>
      <c r="F163" s="210"/>
      <c r="G163" s="195"/>
      <c r="H163" s="195"/>
      <c r="I163" s="250"/>
      <c r="J163" s="250"/>
      <c r="K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</row>
    <row r="164" spans="1:109" s="98" customFormat="1" ht="15" customHeight="1">
      <c r="A164" s="174" t="s">
        <v>145</v>
      </c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</row>
    <row r="165" spans="1:109" ht="15" customHeight="1">
      <c r="A165" s="177" t="s">
        <v>102</v>
      </c>
      <c r="B165" s="178" t="s">
        <v>146</v>
      </c>
      <c r="C165" s="179" t="s">
        <v>147</v>
      </c>
      <c r="D165" s="179" t="s">
        <v>148</v>
      </c>
      <c r="E165" s="228"/>
      <c r="F165" s="180"/>
      <c r="G165" s="181"/>
      <c r="H165" s="182" t="s">
        <v>149</v>
      </c>
      <c r="I165" s="183">
        <f>RSQ(I166:I188,B166:B188)</f>
        <v>9.3802980280182024E-2</v>
      </c>
      <c r="J165" s="184" t="s">
        <v>150</v>
      </c>
      <c r="K165" s="185" t="s">
        <v>151</v>
      </c>
      <c r="M165" s="251" t="s">
        <v>147</v>
      </c>
      <c r="N165" s="181"/>
      <c r="O165" s="181"/>
      <c r="P165" s="252" t="s">
        <v>152</v>
      </c>
      <c r="Q165" s="253">
        <f>RSQ($B166:$B188,Q166:Q188)</f>
        <v>9.0186694211089616E-2</v>
      </c>
      <c r="R165" s="185" t="s">
        <v>151</v>
      </c>
      <c r="T165" s="251" t="s">
        <v>147</v>
      </c>
      <c r="U165" s="181"/>
      <c r="V165" s="181"/>
      <c r="W165" s="252" t="s">
        <v>152</v>
      </c>
      <c r="X165" s="253">
        <f>RSQ($B166:$B188,X166:X188)</f>
        <v>9.6593272945370068E-2</v>
      </c>
      <c r="Y165" s="185" t="s">
        <v>151</v>
      </c>
      <c r="AA165" s="251" t="s">
        <v>147</v>
      </c>
      <c r="AB165" s="181"/>
      <c r="AC165" s="181"/>
      <c r="AD165" s="252" t="s">
        <v>152</v>
      </c>
      <c r="AE165" s="253">
        <f>RSQ($B166:$B188,AE166:AE188)</f>
        <v>9.6593272945370068E-2</v>
      </c>
      <c r="AF165" s="185" t="s">
        <v>151</v>
      </c>
      <c r="AH165" s="251" t="s">
        <v>147</v>
      </c>
      <c r="AI165" s="181"/>
      <c r="AJ165" s="181"/>
      <c r="AK165" s="252" t="s">
        <v>152</v>
      </c>
      <c r="AL165" s="253">
        <f>RSQ($B166:$B188,AL166:AL188)</f>
        <v>9.6593272945370068E-2</v>
      </c>
      <c r="AM165" s="185" t="s">
        <v>151</v>
      </c>
      <c r="AO165" s="251" t="s">
        <v>147</v>
      </c>
      <c r="AP165" s="181"/>
      <c r="AQ165" s="181"/>
      <c r="AR165" s="252" t="s">
        <v>152</v>
      </c>
      <c r="AS165" s="253">
        <f>RSQ($B166:$B188,AS166:AS188)</f>
        <v>9.3797410071513002E-2</v>
      </c>
      <c r="AT165" s="185" t="s">
        <v>151</v>
      </c>
      <c r="AV165" s="251" t="s">
        <v>147</v>
      </c>
      <c r="AW165" s="181"/>
      <c r="AX165" s="181"/>
      <c r="AY165" s="252" t="s">
        <v>152</v>
      </c>
      <c r="AZ165" s="253">
        <f>RSQ($B166:$B188,AZ166:AZ188)</f>
        <v>0.11072166030684602</v>
      </c>
      <c r="BA165" s="185" t="s">
        <v>151</v>
      </c>
      <c r="BC165" s="251" t="s">
        <v>147</v>
      </c>
      <c r="BD165" s="181"/>
      <c r="BE165" s="181"/>
      <c r="BF165" s="252" t="s">
        <v>152</v>
      </c>
      <c r="BG165" s="253">
        <f>RSQ($B166:$B188,BG166:BG188)</f>
        <v>0.11072166030684602</v>
      </c>
      <c r="BH165" s="185" t="s">
        <v>151</v>
      </c>
      <c r="BJ165" s="251" t="s">
        <v>147</v>
      </c>
      <c r="BK165" s="181"/>
      <c r="BL165" s="181"/>
      <c r="BM165" s="252" t="s">
        <v>152</v>
      </c>
      <c r="BN165" s="253">
        <f>RSQ($B166:$B188,BN166:BN188)</f>
        <v>7.9347615429164811E-2</v>
      </c>
      <c r="BO165" s="185" t="s">
        <v>151</v>
      </c>
      <c r="BQ165" s="251" t="s">
        <v>147</v>
      </c>
      <c r="BR165" s="181"/>
      <c r="BS165" s="181"/>
      <c r="BT165" s="252" t="s">
        <v>152</v>
      </c>
      <c r="BU165" s="253">
        <f>RSQ($B166:$B188,BU166:BU188)</f>
        <v>9.1458875509449006E-2</v>
      </c>
      <c r="BV165" s="185" t="s">
        <v>151</v>
      </c>
      <c r="BX165" s="251" t="s">
        <v>147</v>
      </c>
      <c r="BY165" s="181"/>
      <c r="BZ165" s="181"/>
      <c r="CA165" s="252" t="s">
        <v>152</v>
      </c>
      <c r="CB165" s="253">
        <f>RSQ($B166:$B188,CB166:CB188)</f>
        <v>0.11097530062007312</v>
      </c>
      <c r="CC165" s="185" t="s">
        <v>151</v>
      </c>
      <c r="CE165" s="251" t="s">
        <v>147</v>
      </c>
      <c r="CF165" s="181"/>
      <c r="CG165" s="181"/>
      <c r="CH165" s="252" t="s">
        <v>152</v>
      </c>
      <c r="CI165" s="253">
        <f>RSQ($B166:$B188,CI166:CI188)</f>
        <v>0.12394504054839847</v>
      </c>
      <c r="CJ165" s="185" t="s">
        <v>151</v>
      </c>
      <c r="CL165" s="251" t="s">
        <v>147</v>
      </c>
      <c r="CM165" s="181"/>
      <c r="CN165" s="181"/>
      <c r="CO165" s="252" t="s">
        <v>152</v>
      </c>
      <c r="CP165" s="253">
        <f>RSQ($B166:$B188,CP166:CP188)</f>
        <v>9.3802980280182024E-2</v>
      </c>
      <c r="CQ165" s="185" t="s">
        <v>151</v>
      </c>
      <c r="CS165" s="251" t="s">
        <v>147</v>
      </c>
      <c r="CT165" s="181"/>
      <c r="CU165" s="181"/>
      <c r="CV165" s="252" t="s">
        <v>152</v>
      </c>
      <c r="CW165" s="253">
        <f>RSQ($B166:$B188,CW166:CW188)</f>
        <v>9.3802980280182024E-2</v>
      </c>
      <c r="CX165" s="185" t="s">
        <v>151</v>
      </c>
      <c r="CZ165" s="251" t="s">
        <v>147</v>
      </c>
      <c r="DA165" s="181"/>
      <c r="DB165" s="181"/>
      <c r="DC165" s="252" t="s">
        <v>152</v>
      </c>
      <c r="DD165" s="253">
        <f>RSQ($B166:$B188,DD166:DD188)</f>
        <v>0.11312400903281598</v>
      </c>
      <c r="DE165" s="185" t="s">
        <v>151</v>
      </c>
    </row>
    <row r="166" spans="1:109" ht="15" customHeight="1">
      <c r="A166" s="186">
        <f t="shared" ref="A166:B176" si="32">A116</f>
        <v>2003</v>
      </c>
      <c r="B166" s="187">
        <f t="shared" si="32"/>
        <v>330</v>
      </c>
      <c r="C166" s="229">
        <f t="shared" ref="C166:C176" si="33">LN(B166-$F$170)</f>
        <v>4.3820266346738812</v>
      </c>
      <c r="D166" s="188">
        <f>D116</f>
        <v>1</v>
      </c>
      <c r="E166" s="230" t="s">
        <v>153</v>
      </c>
      <c r="F166" s="231"/>
      <c r="G166" s="232"/>
      <c r="H166" s="233"/>
      <c r="I166" s="193">
        <f t="shared" ref="I166:I176" si="34">ROUND($F$174*(1+$F$175)^D166+$F$170,$G$1)</f>
        <v>322</v>
      </c>
      <c r="J166" s="194">
        <f t="shared" ref="J166:J176" si="35">ABS(B166-I166)/B166*100</f>
        <v>2.4242424242424243</v>
      </c>
      <c r="K166" s="193">
        <f t="shared" ref="K166:K176" si="36">(B166-I166)^2/1000</f>
        <v>6.4000000000000001E-2</v>
      </c>
      <c r="M166" s="254">
        <f t="shared" ref="M166:M176" si="37">LN($B166-O$170)</f>
        <v>5.7990926544605257</v>
      </c>
      <c r="N166" s="255"/>
      <c r="O166" s="255"/>
      <c r="P166" s="255"/>
      <c r="Q166" s="256">
        <f t="shared" ref="Q166:Q176" si="38">ROUND(O$174*(1+O$175)^$D166+O$170,$G$1)</f>
        <v>322</v>
      </c>
      <c r="R166" s="193">
        <f t="shared" ref="R166:R176" si="39">($B166-Q166)^2/1000</f>
        <v>6.4000000000000001E-2</v>
      </c>
      <c r="T166" s="254">
        <f t="shared" ref="T166:T176" si="40">LN($B166-V$170)</f>
        <v>5.4380793089231956</v>
      </c>
      <c r="U166" s="255"/>
      <c r="V166" s="255"/>
      <c r="W166" s="255"/>
      <c r="X166" s="256">
        <f t="shared" ref="X166:X176" si="41">ROUND(V$174*(1+V$175)^$D166+V$170,$G$1)</f>
        <v>322</v>
      </c>
      <c r="Y166" s="193">
        <f t="shared" ref="Y166:Y176" si="42">($B166-X166)^2/1000</f>
        <v>6.4000000000000001E-2</v>
      </c>
      <c r="AA166" s="254">
        <f t="shared" ref="AA166:AA176" si="43">LN($B166-AC$170)</f>
        <v>5.3706380281276624</v>
      </c>
      <c r="AB166" s="255"/>
      <c r="AC166" s="255"/>
      <c r="AD166" s="255"/>
      <c r="AE166" s="256">
        <f t="shared" ref="AE166:AE176" si="44">ROUND(AC$174*(1+AC$175)^$D166+AC$170,$G$1)</f>
        <v>322</v>
      </c>
      <c r="AF166" s="193">
        <f t="shared" ref="AF166:AF176" si="45">($B166-AE166)^2/1000</f>
        <v>6.4000000000000001E-2</v>
      </c>
      <c r="AH166" s="254">
        <f t="shared" ref="AH166:AH176" si="46">LN($B166-AJ$170)</f>
        <v>5.2983173665480363</v>
      </c>
      <c r="AI166" s="255"/>
      <c r="AJ166" s="255"/>
      <c r="AK166" s="255"/>
      <c r="AL166" s="256">
        <f t="shared" ref="AL166:AL176" si="47">ROUND(AJ$174*(1+AJ$175)^$D166+AJ$170,$G$1)</f>
        <v>322</v>
      </c>
      <c r="AM166" s="193">
        <f t="shared" ref="AM166:AM176" si="48">($B166-AL166)^2/1000</f>
        <v>6.4000000000000001E-2</v>
      </c>
      <c r="AO166" s="254">
        <f t="shared" ref="AO166:AO176" si="49">LN($B166-AQ$170)</f>
        <v>5.2203558250783244</v>
      </c>
      <c r="AP166" s="255"/>
      <c r="AQ166" s="255"/>
      <c r="AR166" s="255"/>
      <c r="AS166" s="256">
        <f t="shared" ref="AS166:AS176" si="50">ROUND(AQ$174*(1+AQ$175)^$D166+AQ$170,$G$1)</f>
        <v>322</v>
      </c>
      <c r="AT166" s="193">
        <f t="shared" ref="AT166:AT176" si="51">($B166-AS166)^2/1000</f>
        <v>6.4000000000000001E-2</v>
      </c>
      <c r="AV166" s="254">
        <f t="shared" ref="AV166:AV176" si="52">LN($B166-AX$170)</f>
        <v>5.1357984370502621</v>
      </c>
      <c r="AW166" s="255"/>
      <c r="AX166" s="255"/>
      <c r="AY166" s="255"/>
      <c r="AZ166" s="256">
        <f t="shared" ref="AZ166:AZ176" si="53">ROUND(AX$174*(1+AX$175)^$D166+AX$170,$G$1)</f>
        <v>322</v>
      </c>
      <c r="BA166" s="193">
        <f t="shared" ref="BA166:BA176" si="54">($B166-AZ166)^2/1000</f>
        <v>6.4000000000000001E-2</v>
      </c>
      <c r="BC166" s="254">
        <f t="shared" ref="BC166:BC176" si="55">LN($B166-BE$170)</f>
        <v>5.0434251169192468</v>
      </c>
      <c r="BD166" s="255"/>
      <c r="BE166" s="255"/>
      <c r="BF166" s="255"/>
      <c r="BG166" s="256">
        <f t="shared" ref="BG166:BG176" si="56">ROUND(BE$174*(1+BE$175)^$D166+BE$170,$G$1)</f>
        <v>322</v>
      </c>
      <c r="BH166" s="193">
        <f t="shared" ref="BH166:BH176" si="57">($B166-BG166)^2/1000</f>
        <v>6.4000000000000001E-2</v>
      </c>
      <c r="BJ166" s="254">
        <f t="shared" ref="BJ166:BJ176" si="58">LN($B166-BL$170)</f>
        <v>4.9416424226093039</v>
      </c>
      <c r="BK166" s="255"/>
      <c r="BL166" s="255"/>
      <c r="BM166" s="255"/>
      <c r="BN166" s="256">
        <f t="shared" ref="BN166:BN176" si="59">ROUND(BL$174*(1+BL$175)^$D166+BL$170,$G$1)</f>
        <v>322</v>
      </c>
      <c r="BO166" s="193">
        <f t="shared" ref="BO166:BO176" si="60">($B166-BN166)^2/1000</f>
        <v>6.4000000000000001E-2</v>
      </c>
      <c r="BQ166" s="254">
        <f t="shared" ref="BQ166:BQ176" si="61">LN($B166-BS$170)</f>
        <v>4.8283137373023015</v>
      </c>
      <c r="BR166" s="255"/>
      <c r="BS166" s="255"/>
      <c r="BT166" s="255"/>
      <c r="BU166" s="256">
        <f t="shared" ref="BU166:BU176" si="62">ROUND(BS$174*(1+BS$175)^$D166+BS$170,$G$1)</f>
        <v>322</v>
      </c>
      <c r="BV166" s="193">
        <f t="shared" ref="BV166:BV176" si="63">($B166-BU166)^2/1000</f>
        <v>6.4000000000000001E-2</v>
      </c>
      <c r="BX166" s="254">
        <f t="shared" ref="BX166:BX176" si="64">LN($B166-BZ$170)</f>
        <v>4.7004803657924166</v>
      </c>
      <c r="BY166" s="255"/>
      <c r="BZ166" s="255"/>
      <c r="CA166" s="255"/>
      <c r="CB166" s="256">
        <f t="shared" ref="CB166:CB176" si="65">ROUND(BZ$174*(1+BZ$175)^$D166+BZ$170,$G$1)</f>
        <v>322</v>
      </c>
      <c r="CC166" s="193">
        <f t="shared" ref="CC166:CC176" si="66">($B166-CB166)^2/1000</f>
        <v>6.4000000000000001E-2</v>
      </c>
      <c r="CE166" s="254">
        <f t="shared" ref="CE166:CE176" si="67">LN($B166-CG$170)</f>
        <v>4.5538768916005408</v>
      </c>
      <c r="CF166" s="255"/>
      <c r="CG166" s="255"/>
      <c r="CH166" s="255"/>
      <c r="CI166" s="256">
        <f t="shared" ref="CI166:CI176" si="68">ROUND(CG$174*(1+CG$175)^$D166+CG$170,$G$1)</f>
        <v>322</v>
      </c>
      <c r="CJ166" s="193">
        <f t="shared" ref="CJ166:CJ176" si="69">($B166-CI166)^2/1000</f>
        <v>6.4000000000000001E-2</v>
      </c>
      <c r="CL166" s="254">
        <f t="shared" ref="CL166:CL176" si="70">LN($B166-CN$170)</f>
        <v>4.3820266346738812</v>
      </c>
      <c r="CM166" s="255"/>
      <c r="CN166" s="255"/>
      <c r="CO166" s="255"/>
      <c r="CP166" s="256">
        <f t="shared" ref="CP166:CP176" si="71">ROUND(CN$174*(1+CN$175)^$D166+CN$170,$G$1)</f>
        <v>322</v>
      </c>
      <c r="CQ166" s="193">
        <f t="shared" ref="CQ166:CQ176" si="72">($B166-CP166)^2/1000</f>
        <v>6.4000000000000001E-2</v>
      </c>
      <c r="CS166" s="254">
        <f t="shared" ref="CS166:CS176" si="73">LN($B166-CU$170)</f>
        <v>4.1743872698956368</v>
      </c>
      <c r="CT166" s="255"/>
      <c r="CU166" s="255"/>
      <c r="CV166" s="255"/>
      <c r="CW166" s="256">
        <f t="shared" ref="CW166:CW176" si="74">ROUND(CU$174*(1+CU$175)^$D166+CU$170,$G$1)</f>
        <v>322</v>
      </c>
      <c r="CX166" s="193">
        <f t="shared" ref="CX166:CX176" si="75">($B166-CW166)^2/1000</f>
        <v>6.4000000000000001E-2</v>
      </c>
      <c r="CZ166" s="254">
        <f t="shared" ref="CZ166:CZ176" si="76">LN($B166-DB$170)</f>
        <v>3.912023005428146</v>
      </c>
      <c r="DA166" s="255"/>
      <c r="DB166" s="255"/>
      <c r="DC166" s="255"/>
      <c r="DD166" s="256">
        <f t="shared" ref="DD166:DD176" si="77">ROUND(DB$174*(1+DB$175)^$D166+DB$170,$G$1)</f>
        <v>322</v>
      </c>
      <c r="DE166" s="193">
        <f t="shared" ref="DE166:DE176" si="78">($B166-DD166)^2/1000</f>
        <v>6.4000000000000001E-2</v>
      </c>
    </row>
    <row r="167" spans="1:109" ht="15" customHeight="1">
      <c r="A167" s="186">
        <f t="shared" si="32"/>
        <v>2004</v>
      </c>
      <c r="B167" s="187">
        <f t="shared" si="32"/>
        <v>333</v>
      </c>
      <c r="C167" s="229">
        <f t="shared" si="33"/>
        <v>4.4188406077965983</v>
      </c>
      <c r="D167" s="188">
        <f t="shared" ref="D167:D211" si="79">D117</f>
        <v>2</v>
      </c>
      <c r="E167" s="230" t="s">
        <v>154</v>
      </c>
      <c r="F167" s="189"/>
      <c r="G167" s="195"/>
      <c r="H167" s="192"/>
      <c r="I167" s="196">
        <f t="shared" si="34"/>
        <v>323</v>
      </c>
      <c r="J167" s="197">
        <f t="shared" si="35"/>
        <v>3.0030030030030028</v>
      </c>
      <c r="K167" s="196">
        <f t="shared" si="36"/>
        <v>0.1</v>
      </c>
      <c r="M167" s="257">
        <f t="shared" si="37"/>
        <v>5.8081424899804439</v>
      </c>
      <c r="N167" s="195"/>
      <c r="O167" s="195"/>
      <c r="P167" s="195"/>
      <c r="Q167" s="196">
        <f t="shared" si="38"/>
        <v>323</v>
      </c>
      <c r="R167" s="196">
        <f t="shared" si="39"/>
        <v>0.1</v>
      </c>
      <c r="T167" s="257">
        <f t="shared" si="40"/>
        <v>5.4510384535657002</v>
      </c>
      <c r="U167" s="195"/>
      <c r="V167" s="195"/>
      <c r="W167" s="195"/>
      <c r="X167" s="196">
        <f t="shared" si="41"/>
        <v>323</v>
      </c>
      <c r="Y167" s="196">
        <f t="shared" si="42"/>
        <v>0.1</v>
      </c>
      <c r="AA167" s="257">
        <f t="shared" si="43"/>
        <v>5.3844950627890888</v>
      </c>
      <c r="AB167" s="195"/>
      <c r="AC167" s="195"/>
      <c r="AD167" s="195"/>
      <c r="AE167" s="196">
        <f t="shared" si="44"/>
        <v>323</v>
      </c>
      <c r="AF167" s="196">
        <f t="shared" si="45"/>
        <v>0.1</v>
      </c>
      <c r="AH167" s="257">
        <f t="shared" si="46"/>
        <v>5.3132059790417872</v>
      </c>
      <c r="AI167" s="195"/>
      <c r="AJ167" s="195"/>
      <c r="AK167" s="195"/>
      <c r="AL167" s="196">
        <f t="shared" si="47"/>
        <v>323</v>
      </c>
      <c r="AM167" s="196">
        <f t="shared" si="48"/>
        <v>0.1</v>
      </c>
      <c r="AO167" s="257">
        <f t="shared" si="49"/>
        <v>5.2364419628299492</v>
      </c>
      <c r="AP167" s="195"/>
      <c r="AQ167" s="195"/>
      <c r="AR167" s="195"/>
      <c r="AS167" s="196">
        <f t="shared" si="50"/>
        <v>323</v>
      </c>
      <c r="AT167" s="196">
        <f t="shared" si="51"/>
        <v>0.1</v>
      </c>
      <c r="AV167" s="257">
        <f t="shared" si="52"/>
        <v>5.1532915944977793</v>
      </c>
      <c r="AW167" s="195"/>
      <c r="AX167" s="195"/>
      <c r="AY167" s="195"/>
      <c r="AZ167" s="196">
        <f t="shared" si="53"/>
        <v>323</v>
      </c>
      <c r="BA167" s="196">
        <f t="shared" si="54"/>
        <v>0.1</v>
      </c>
      <c r="BC167" s="257">
        <f t="shared" si="55"/>
        <v>5.0625950330269669</v>
      </c>
      <c r="BD167" s="195"/>
      <c r="BE167" s="195"/>
      <c r="BF167" s="195"/>
      <c r="BG167" s="196">
        <f t="shared" si="56"/>
        <v>323</v>
      </c>
      <c r="BH167" s="196">
        <f t="shared" si="57"/>
        <v>0.1</v>
      </c>
      <c r="BJ167" s="257">
        <f t="shared" si="58"/>
        <v>4.962844630259907</v>
      </c>
      <c r="BK167" s="195"/>
      <c r="BL167" s="195"/>
      <c r="BM167" s="195"/>
      <c r="BN167" s="196">
        <f t="shared" si="59"/>
        <v>323</v>
      </c>
      <c r="BO167" s="196">
        <f t="shared" si="60"/>
        <v>0.1</v>
      </c>
      <c r="BQ167" s="257">
        <f t="shared" si="61"/>
        <v>4.8520302639196169</v>
      </c>
      <c r="BR167" s="195"/>
      <c r="BS167" s="195"/>
      <c r="BT167" s="195"/>
      <c r="BU167" s="196">
        <f t="shared" si="62"/>
        <v>323</v>
      </c>
      <c r="BV167" s="196">
        <f t="shared" si="63"/>
        <v>0.1</v>
      </c>
      <c r="BX167" s="257">
        <f t="shared" si="64"/>
        <v>4.7273878187123408</v>
      </c>
      <c r="BY167" s="195"/>
      <c r="BZ167" s="195"/>
      <c r="CA167" s="195"/>
      <c r="CB167" s="196">
        <f t="shared" si="65"/>
        <v>323</v>
      </c>
      <c r="CC167" s="196">
        <f t="shared" si="66"/>
        <v>0.1</v>
      </c>
      <c r="CE167" s="257">
        <f t="shared" si="67"/>
        <v>4.5849674786705723</v>
      </c>
      <c r="CF167" s="195"/>
      <c r="CG167" s="195"/>
      <c r="CH167" s="195"/>
      <c r="CI167" s="196">
        <f t="shared" si="68"/>
        <v>323</v>
      </c>
      <c r="CJ167" s="196">
        <f t="shared" si="69"/>
        <v>0.1</v>
      </c>
      <c r="CL167" s="257">
        <f t="shared" si="70"/>
        <v>4.4188406077965983</v>
      </c>
      <c r="CM167" s="195"/>
      <c r="CN167" s="195"/>
      <c r="CO167" s="195"/>
      <c r="CP167" s="196">
        <f t="shared" si="71"/>
        <v>323</v>
      </c>
      <c r="CQ167" s="196">
        <f t="shared" si="72"/>
        <v>0.1</v>
      </c>
      <c r="CS167" s="257">
        <f t="shared" si="73"/>
        <v>4.219507705176107</v>
      </c>
      <c r="CT167" s="195"/>
      <c r="CU167" s="195"/>
      <c r="CV167" s="195"/>
      <c r="CW167" s="196">
        <f t="shared" si="74"/>
        <v>323</v>
      </c>
      <c r="CX167" s="196">
        <f t="shared" si="75"/>
        <v>0.1</v>
      </c>
      <c r="CZ167" s="257">
        <f t="shared" si="76"/>
        <v>3.970291913552122</v>
      </c>
      <c r="DA167" s="195"/>
      <c r="DB167" s="195"/>
      <c r="DC167" s="195"/>
      <c r="DD167" s="196">
        <f t="shared" si="77"/>
        <v>323</v>
      </c>
      <c r="DE167" s="196">
        <f t="shared" si="78"/>
        <v>0.1</v>
      </c>
    </row>
    <row r="168" spans="1:109" ht="15" customHeight="1">
      <c r="A168" s="186">
        <f t="shared" si="32"/>
        <v>2005</v>
      </c>
      <c r="B168" s="187">
        <f t="shared" si="32"/>
        <v>335</v>
      </c>
      <c r="C168" s="229">
        <f t="shared" si="33"/>
        <v>4.4426512564903167</v>
      </c>
      <c r="D168" s="188">
        <f t="shared" si="79"/>
        <v>3</v>
      </c>
      <c r="E168" s="94" t="s">
        <v>155</v>
      </c>
      <c r="G168" s="195"/>
      <c r="H168" s="192"/>
      <c r="I168" s="196">
        <f t="shared" si="34"/>
        <v>324</v>
      </c>
      <c r="J168" s="197">
        <f t="shared" si="35"/>
        <v>3.2835820895522385</v>
      </c>
      <c r="K168" s="196">
        <f t="shared" si="36"/>
        <v>0.121</v>
      </c>
      <c r="M168" s="257">
        <f t="shared" si="37"/>
        <v>5.8141305318250662</v>
      </c>
      <c r="N168" s="195"/>
      <c r="O168" s="195"/>
      <c r="P168" s="195"/>
      <c r="Q168" s="196">
        <f t="shared" si="38"/>
        <v>324</v>
      </c>
      <c r="R168" s="196">
        <f t="shared" si="39"/>
        <v>0.121</v>
      </c>
      <c r="T168" s="257">
        <f t="shared" si="40"/>
        <v>5.4595855141441589</v>
      </c>
      <c r="U168" s="195"/>
      <c r="V168" s="195"/>
      <c r="W168" s="195"/>
      <c r="X168" s="196">
        <f t="shared" si="41"/>
        <v>324</v>
      </c>
      <c r="Y168" s="196">
        <f t="shared" si="42"/>
        <v>0.121</v>
      </c>
      <c r="AA168" s="257">
        <f t="shared" si="43"/>
        <v>5.393627546352362</v>
      </c>
      <c r="AB168" s="195"/>
      <c r="AC168" s="195"/>
      <c r="AD168" s="195"/>
      <c r="AE168" s="196">
        <f t="shared" si="44"/>
        <v>324</v>
      </c>
      <c r="AF168" s="196">
        <f t="shared" si="45"/>
        <v>0.121</v>
      </c>
      <c r="AH168" s="257">
        <f t="shared" si="46"/>
        <v>5.3230099791384085</v>
      </c>
      <c r="AI168" s="195"/>
      <c r="AJ168" s="195"/>
      <c r="AK168" s="195"/>
      <c r="AL168" s="196">
        <f t="shared" si="47"/>
        <v>324</v>
      </c>
      <c r="AM168" s="196">
        <f t="shared" si="48"/>
        <v>0.121</v>
      </c>
      <c r="AO168" s="257">
        <f t="shared" si="49"/>
        <v>5.2470240721604862</v>
      </c>
      <c r="AP168" s="195"/>
      <c r="AQ168" s="195"/>
      <c r="AR168" s="195"/>
      <c r="AS168" s="196">
        <f t="shared" si="50"/>
        <v>324</v>
      </c>
      <c r="AT168" s="196">
        <f t="shared" si="51"/>
        <v>0.121</v>
      </c>
      <c r="AV168" s="257">
        <f t="shared" si="52"/>
        <v>5.1647859739235145</v>
      </c>
      <c r="AW168" s="195"/>
      <c r="AX168" s="195"/>
      <c r="AY168" s="195"/>
      <c r="AZ168" s="196">
        <f t="shared" si="53"/>
        <v>324</v>
      </c>
      <c r="BA168" s="196">
        <f t="shared" si="54"/>
        <v>0.121</v>
      </c>
      <c r="BC168" s="257">
        <f t="shared" si="55"/>
        <v>5.0751738152338266</v>
      </c>
      <c r="BD168" s="195"/>
      <c r="BE168" s="195"/>
      <c r="BF168" s="195"/>
      <c r="BG168" s="196">
        <f t="shared" si="56"/>
        <v>324</v>
      </c>
      <c r="BH168" s="196">
        <f t="shared" si="57"/>
        <v>0.121</v>
      </c>
      <c r="BJ168" s="257">
        <f t="shared" si="58"/>
        <v>4.9767337424205742</v>
      </c>
      <c r="BK168" s="195"/>
      <c r="BL168" s="195"/>
      <c r="BM168" s="195"/>
      <c r="BN168" s="196">
        <f t="shared" si="59"/>
        <v>324</v>
      </c>
      <c r="BO168" s="196">
        <f t="shared" si="60"/>
        <v>0.121</v>
      </c>
      <c r="BQ168" s="257">
        <f t="shared" si="61"/>
        <v>4.8675344504555822</v>
      </c>
      <c r="BR168" s="195"/>
      <c r="BS168" s="195"/>
      <c r="BT168" s="195"/>
      <c r="BU168" s="196">
        <f t="shared" si="62"/>
        <v>324</v>
      </c>
      <c r="BV168" s="196">
        <f t="shared" si="63"/>
        <v>0.121</v>
      </c>
      <c r="BX168" s="257">
        <f t="shared" si="64"/>
        <v>4.7449321283632502</v>
      </c>
      <c r="BY168" s="195"/>
      <c r="BZ168" s="195"/>
      <c r="CA168" s="195"/>
      <c r="CB168" s="196">
        <f t="shared" si="65"/>
        <v>324</v>
      </c>
      <c r="CC168" s="196">
        <f t="shared" si="66"/>
        <v>0.121</v>
      </c>
      <c r="CE168" s="257">
        <f t="shared" si="67"/>
        <v>4.6051701859880918</v>
      </c>
      <c r="CF168" s="195"/>
      <c r="CG168" s="195"/>
      <c r="CH168" s="195"/>
      <c r="CI168" s="196">
        <f t="shared" si="68"/>
        <v>324</v>
      </c>
      <c r="CJ168" s="196">
        <f t="shared" si="69"/>
        <v>0.121</v>
      </c>
      <c r="CL168" s="257">
        <f t="shared" si="70"/>
        <v>4.4426512564903167</v>
      </c>
      <c r="CM168" s="195"/>
      <c r="CN168" s="195"/>
      <c r="CO168" s="195"/>
      <c r="CP168" s="196">
        <f t="shared" si="71"/>
        <v>324</v>
      </c>
      <c r="CQ168" s="196">
        <f t="shared" si="72"/>
        <v>0.121</v>
      </c>
      <c r="CS168" s="257">
        <f t="shared" si="73"/>
        <v>4.2484952420493594</v>
      </c>
      <c r="CT168" s="195"/>
      <c r="CU168" s="195"/>
      <c r="CV168" s="195"/>
      <c r="CW168" s="196">
        <f t="shared" si="74"/>
        <v>324</v>
      </c>
      <c r="CX168" s="196">
        <f t="shared" si="75"/>
        <v>0.121</v>
      </c>
      <c r="CZ168" s="257">
        <f t="shared" si="76"/>
        <v>4.0073331852324712</v>
      </c>
      <c r="DA168" s="195"/>
      <c r="DB168" s="195"/>
      <c r="DC168" s="195"/>
      <c r="DD168" s="196">
        <f t="shared" si="77"/>
        <v>324</v>
      </c>
      <c r="DE168" s="196">
        <f t="shared" si="78"/>
        <v>0.121</v>
      </c>
    </row>
    <row r="169" spans="1:109" ht="15" customHeight="1">
      <c r="A169" s="186">
        <f t="shared" si="32"/>
        <v>2006</v>
      </c>
      <c r="B169" s="187">
        <f t="shared" si="32"/>
        <v>324</v>
      </c>
      <c r="C169" s="229">
        <f t="shared" si="33"/>
        <v>4.3040650932041702</v>
      </c>
      <c r="D169" s="188">
        <f t="shared" si="79"/>
        <v>4</v>
      </c>
      <c r="H169" s="192"/>
      <c r="I169" s="196">
        <f t="shared" si="34"/>
        <v>325</v>
      </c>
      <c r="J169" s="197">
        <f t="shared" si="35"/>
        <v>0.30864197530864196</v>
      </c>
      <c r="K169" s="196">
        <f t="shared" si="36"/>
        <v>1E-3</v>
      </c>
      <c r="M169" s="257">
        <f t="shared" si="37"/>
        <v>5.780743515792329</v>
      </c>
      <c r="N169" s="195"/>
      <c r="O169" s="195"/>
      <c r="P169" s="195"/>
      <c r="Q169" s="196">
        <f t="shared" si="38"/>
        <v>325</v>
      </c>
      <c r="R169" s="196">
        <f t="shared" si="39"/>
        <v>1E-3</v>
      </c>
      <c r="T169" s="257">
        <f t="shared" si="40"/>
        <v>5.4116460518550396</v>
      </c>
      <c r="U169" s="195"/>
      <c r="V169" s="195"/>
      <c r="W169" s="195"/>
      <c r="X169" s="196">
        <f t="shared" si="41"/>
        <v>325</v>
      </c>
      <c r="Y169" s="196">
        <f t="shared" si="42"/>
        <v>1E-3</v>
      </c>
      <c r="AA169" s="257">
        <f t="shared" si="43"/>
        <v>5.3423342519648109</v>
      </c>
      <c r="AB169" s="195"/>
      <c r="AC169" s="195"/>
      <c r="AD169" s="195"/>
      <c r="AE169" s="196">
        <f t="shared" si="44"/>
        <v>325</v>
      </c>
      <c r="AF169" s="196">
        <f t="shared" si="45"/>
        <v>1E-3</v>
      </c>
      <c r="AH169" s="257">
        <f t="shared" si="46"/>
        <v>5.2678581590633282</v>
      </c>
      <c r="AI169" s="195"/>
      <c r="AJ169" s="195"/>
      <c r="AK169" s="195"/>
      <c r="AL169" s="196">
        <f t="shared" si="47"/>
        <v>325</v>
      </c>
      <c r="AM169" s="196">
        <f t="shared" si="48"/>
        <v>1E-3</v>
      </c>
      <c r="AO169" s="257">
        <f t="shared" si="49"/>
        <v>5.1873858058407549</v>
      </c>
      <c r="AP169" s="195"/>
      <c r="AQ169" s="195"/>
      <c r="AR169" s="195"/>
      <c r="AS169" s="196">
        <f t="shared" si="50"/>
        <v>325</v>
      </c>
      <c r="AT169" s="196">
        <f t="shared" si="51"/>
        <v>1E-3</v>
      </c>
      <c r="AV169" s="257">
        <f t="shared" si="52"/>
        <v>5.0998664278241987</v>
      </c>
      <c r="AW169" s="195"/>
      <c r="AX169" s="195"/>
      <c r="AY169" s="195"/>
      <c r="AZ169" s="196">
        <f t="shared" si="53"/>
        <v>325</v>
      </c>
      <c r="BA169" s="196">
        <f t="shared" si="54"/>
        <v>1E-3</v>
      </c>
      <c r="BC169" s="257">
        <f t="shared" si="55"/>
        <v>5.0039463059454592</v>
      </c>
      <c r="BD169" s="195"/>
      <c r="BE169" s="195"/>
      <c r="BF169" s="195"/>
      <c r="BG169" s="196">
        <f t="shared" si="56"/>
        <v>325</v>
      </c>
      <c r="BH169" s="196">
        <f t="shared" si="57"/>
        <v>1E-3</v>
      </c>
      <c r="BJ169" s="257">
        <f t="shared" si="58"/>
        <v>4.8978397999509111</v>
      </c>
      <c r="BK169" s="195"/>
      <c r="BL169" s="195"/>
      <c r="BM169" s="195"/>
      <c r="BN169" s="196">
        <f t="shared" si="59"/>
        <v>325</v>
      </c>
      <c r="BO169" s="196">
        <f t="shared" si="60"/>
        <v>1E-3</v>
      </c>
      <c r="BQ169" s="257">
        <f t="shared" si="61"/>
        <v>4.7791234931115296</v>
      </c>
      <c r="BR169" s="195"/>
      <c r="BS169" s="195"/>
      <c r="BT169" s="195"/>
      <c r="BU169" s="196">
        <f t="shared" si="62"/>
        <v>325</v>
      </c>
      <c r="BV169" s="196">
        <f t="shared" si="63"/>
        <v>1E-3</v>
      </c>
      <c r="BX169" s="257">
        <f t="shared" si="64"/>
        <v>4.6443908991413725</v>
      </c>
      <c r="BY169" s="195"/>
      <c r="BZ169" s="195"/>
      <c r="CA169" s="195"/>
      <c r="CB169" s="196">
        <f t="shared" si="65"/>
        <v>325</v>
      </c>
      <c r="CC169" s="196">
        <f t="shared" si="66"/>
        <v>1E-3</v>
      </c>
      <c r="CE169" s="257">
        <f t="shared" si="67"/>
        <v>4.4886363697321396</v>
      </c>
      <c r="CF169" s="195"/>
      <c r="CG169" s="195"/>
      <c r="CH169" s="195"/>
      <c r="CI169" s="196">
        <f t="shared" si="68"/>
        <v>325</v>
      </c>
      <c r="CJ169" s="196">
        <f t="shared" si="69"/>
        <v>1E-3</v>
      </c>
      <c r="CL169" s="257">
        <f t="shared" si="70"/>
        <v>4.3040650932041702</v>
      </c>
      <c r="CM169" s="195"/>
      <c r="CN169" s="195"/>
      <c r="CO169" s="195"/>
      <c r="CP169" s="196">
        <f t="shared" si="71"/>
        <v>325</v>
      </c>
      <c r="CQ169" s="196">
        <f t="shared" si="72"/>
        <v>1E-3</v>
      </c>
      <c r="CS169" s="257">
        <f t="shared" si="73"/>
        <v>4.0775374439057197</v>
      </c>
      <c r="CT169" s="195"/>
      <c r="CU169" s="195"/>
      <c r="CV169" s="195"/>
      <c r="CW169" s="196">
        <f t="shared" si="74"/>
        <v>325</v>
      </c>
      <c r="CX169" s="196">
        <f t="shared" si="75"/>
        <v>1E-3</v>
      </c>
      <c r="CZ169" s="257">
        <f t="shared" si="76"/>
        <v>3.784189633918261</v>
      </c>
      <c r="DA169" s="195"/>
      <c r="DB169" s="195"/>
      <c r="DC169" s="195"/>
      <c r="DD169" s="196">
        <f t="shared" si="77"/>
        <v>325</v>
      </c>
      <c r="DE169" s="196">
        <f t="shared" si="78"/>
        <v>1E-3</v>
      </c>
    </row>
    <row r="170" spans="1:109" ht="15" customHeight="1">
      <c r="A170" s="186">
        <f t="shared" si="32"/>
        <v>2007</v>
      </c>
      <c r="B170" s="187">
        <f t="shared" si="32"/>
        <v>312</v>
      </c>
      <c r="C170" s="229">
        <f t="shared" si="33"/>
        <v>4.1271343850450917</v>
      </c>
      <c r="D170" s="188">
        <f t="shared" si="79"/>
        <v>5</v>
      </c>
      <c r="E170" s="97" t="s">
        <v>156</v>
      </c>
      <c r="F170" s="258">
        <f>E202</f>
        <v>250</v>
      </c>
      <c r="H170" s="192"/>
      <c r="I170" s="196">
        <f t="shared" si="34"/>
        <v>326</v>
      </c>
      <c r="J170" s="197">
        <f t="shared" si="35"/>
        <v>4.4871794871794872</v>
      </c>
      <c r="K170" s="196">
        <f t="shared" si="36"/>
        <v>0.19600000000000001</v>
      </c>
      <c r="M170" s="257">
        <f t="shared" si="37"/>
        <v>5.7430031878094825</v>
      </c>
      <c r="N170" s="199" t="s">
        <v>156</v>
      </c>
      <c r="O170" s="195">
        <v>0</v>
      </c>
      <c r="P170" s="195"/>
      <c r="Q170" s="196">
        <f t="shared" si="38"/>
        <v>327</v>
      </c>
      <c r="R170" s="196">
        <f t="shared" si="39"/>
        <v>0.22500000000000001</v>
      </c>
      <c r="T170" s="257">
        <f t="shared" si="40"/>
        <v>5.3565862746720123</v>
      </c>
      <c r="U170" s="199" t="s">
        <v>156</v>
      </c>
      <c r="V170" s="203">
        <v>100</v>
      </c>
      <c r="W170" s="195"/>
      <c r="X170" s="196">
        <f t="shared" si="41"/>
        <v>327</v>
      </c>
      <c r="Y170" s="196">
        <f t="shared" si="42"/>
        <v>0.22500000000000001</v>
      </c>
      <c r="AA170" s="257">
        <f t="shared" si="43"/>
        <v>5.2832037287379885</v>
      </c>
      <c r="AB170" s="199" t="s">
        <v>157</v>
      </c>
      <c r="AC170" s="203">
        <f>V170+AB193</f>
        <v>115</v>
      </c>
      <c r="AD170" s="195"/>
      <c r="AE170" s="196">
        <f t="shared" si="44"/>
        <v>327</v>
      </c>
      <c r="AF170" s="196">
        <f t="shared" si="45"/>
        <v>0.22500000000000001</v>
      </c>
      <c r="AH170" s="257">
        <f t="shared" si="46"/>
        <v>5.2040066870767951</v>
      </c>
      <c r="AI170" s="199" t="s">
        <v>156</v>
      </c>
      <c r="AJ170" s="203">
        <f>AC170+AI193</f>
        <v>130</v>
      </c>
      <c r="AK170" s="195"/>
      <c r="AL170" s="196">
        <f t="shared" si="47"/>
        <v>327</v>
      </c>
      <c r="AM170" s="196">
        <f t="shared" si="48"/>
        <v>0.22500000000000001</v>
      </c>
      <c r="AO170" s="257">
        <f t="shared" si="49"/>
        <v>5.1179938124167554</v>
      </c>
      <c r="AP170" s="199" t="s">
        <v>156</v>
      </c>
      <c r="AQ170" s="203">
        <f>AJ170+AP193</f>
        <v>145</v>
      </c>
      <c r="AR170" s="195"/>
      <c r="AS170" s="196">
        <f t="shared" si="50"/>
        <v>327</v>
      </c>
      <c r="AT170" s="196">
        <f t="shared" si="51"/>
        <v>0.22500000000000001</v>
      </c>
      <c r="AV170" s="257">
        <f t="shared" si="52"/>
        <v>5.0238805208462765</v>
      </c>
      <c r="AW170" s="199" t="s">
        <v>156</v>
      </c>
      <c r="AX170" s="203">
        <f>AQ170+AW193</f>
        <v>160</v>
      </c>
      <c r="AY170" s="195"/>
      <c r="AZ170" s="196">
        <f t="shared" si="53"/>
        <v>326</v>
      </c>
      <c r="BA170" s="196">
        <f t="shared" si="54"/>
        <v>0.19600000000000001</v>
      </c>
      <c r="BC170" s="257">
        <f t="shared" si="55"/>
        <v>4.9199809258281251</v>
      </c>
      <c r="BD170" s="199" t="s">
        <v>156</v>
      </c>
      <c r="BE170" s="203">
        <f>AX170+BD193</f>
        <v>175</v>
      </c>
      <c r="BF170" s="195"/>
      <c r="BG170" s="196">
        <f t="shared" si="56"/>
        <v>326</v>
      </c>
      <c r="BH170" s="196">
        <f t="shared" si="57"/>
        <v>0.19600000000000001</v>
      </c>
      <c r="BJ170" s="257">
        <f t="shared" si="58"/>
        <v>4.8040210447332568</v>
      </c>
      <c r="BK170" s="199" t="s">
        <v>156</v>
      </c>
      <c r="BL170" s="203">
        <f>BE170+BK193</f>
        <v>190</v>
      </c>
      <c r="BM170" s="195"/>
      <c r="BN170" s="196">
        <f t="shared" si="59"/>
        <v>326</v>
      </c>
      <c r="BO170" s="196">
        <f t="shared" si="60"/>
        <v>0.19600000000000001</v>
      </c>
      <c r="BQ170" s="257">
        <f t="shared" si="61"/>
        <v>4.6728288344619058</v>
      </c>
      <c r="BR170" s="199" t="s">
        <v>156</v>
      </c>
      <c r="BS170" s="203">
        <f>BL170+BR193</f>
        <v>205</v>
      </c>
      <c r="BT170" s="195"/>
      <c r="BU170" s="196">
        <f t="shared" si="62"/>
        <v>326</v>
      </c>
      <c r="BV170" s="196">
        <f t="shared" si="63"/>
        <v>0.19600000000000001</v>
      </c>
      <c r="BX170" s="257">
        <f t="shared" si="64"/>
        <v>4.5217885770490405</v>
      </c>
      <c r="BY170" s="199" t="s">
        <v>156</v>
      </c>
      <c r="BZ170" s="203">
        <f>BS170+BY193</f>
        <v>220</v>
      </c>
      <c r="CA170" s="195"/>
      <c r="CB170" s="196">
        <f t="shared" si="65"/>
        <v>326</v>
      </c>
      <c r="CC170" s="196">
        <f t="shared" si="66"/>
        <v>0.19600000000000001</v>
      </c>
      <c r="CE170" s="257">
        <f t="shared" si="67"/>
        <v>4.3438054218536841</v>
      </c>
      <c r="CF170" s="199" t="s">
        <v>156</v>
      </c>
      <c r="CG170" s="203">
        <f>BZ170+CF193</f>
        <v>235</v>
      </c>
      <c r="CH170" s="195"/>
      <c r="CI170" s="196">
        <f t="shared" si="68"/>
        <v>326</v>
      </c>
      <c r="CJ170" s="196">
        <f t="shared" si="69"/>
        <v>0.19600000000000001</v>
      </c>
      <c r="CL170" s="257">
        <f t="shared" si="70"/>
        <v>4.1271343850450917</v>
      </c>
      <c r="CM170" s="199" t="s">
        <v>156</v>
      </c>
      <c r="CN170" s="203">
        <f>CG170+CM193</f>
        <v>250</v>
      </c>
      <c r="CO170" s="195"/>
      <c r="CP170" s="196">
        <f t="shared" si="71"/>
        <v>326</v>
      </c>
      <c r="CQ170" s="196">
        <f t="shared" si="72"/>
        <v>0.19600000000000001</v>
      </c>
      <c r="CS170" s="257">
        <f t="shared" si="73"/>
        <v>3.8501476017100584</v>
      </c>
      <c r="CT170" s="199" t="s">
        <v>156</v>
      </c>
      <c r="CU170" s="203">
        <f>CN170+CT193</f>
        <v>265</v>
      </c>
      <c r="CV170" s="195"/>
      <c r="CW170" s="196">
        <f t="shared" si="74"/>
        <v>326</v>
      </c>
      <c r="CX170" s="196">
        <f t="shared" si="75"/>
        <v>0.19600000000000001</v>
      </c>
      <c r="CZ170" s="257">
        <f t="shared" si="76"/>
        <v>3.4657359027997265</v>
      </c>
      <c r="DA170" s="199" t="s">
        <v>156</v>
      </c>
      <c r="DB170" s="203">
        <f>CU170+DA193</f>
        <v>280</v>
      </c>
      <c r="DC170" s="195"/>
      <c r="DD170" s="196">
        <f t="shared" si="77"/>
        <v>326</v>
      </c>
      <c r="DE170" s="196">
        <f t="shared" si="78"/>
        <v>0.19600000000000001</v>
      </c>
    </row>
    <row r="171" spans="1:109" ht="15" customHeight="1">
      <c r="A171" s="186">
        <f t="shared" si="32"/>
        <v>2008</v>
      </c>
      <c r="B171" s="187">
        <f t="shared" si="32"/>
        <v>317</v>
      </c>
      <c r="C171" s="229">
        <f t="shared" si="33"/>
        <v>4.2046926193909657</v>
      </c>
      <c r="D171" s="188">
        <f t="shared" si="79"/>
        <v>6</v>
      </c>
      <c r="E171" s="97" t="s">
        <v>158</v>
      </c>
      <c r="F171" s="199" t="s">
        <v>159</v>
      </c>
      <c r="G171" s="234">
        <f>INDEX(LINEST(C166:C176,D166:D176),2)</f>
        <v>4.2652643958753478</v>
      </c>
      <c r="H171" s="192"/>
      <c r="I171" s="196">
        <f t="shared" si="34"/>
        <v>327</v>
      </c>
      <c r="J171" s="197">
        <f t="shared" si="35"/>
        <v>3.1545741324921135</v>
      </c>
      <c r="K171" s="196">
        <f t="shared" si="36"/>
        <v>0.1</v>
      </c>
      <c r="M171" s="257">
        <f t="shared" si="37"/>
        <v>5.7589017738772803</v>
      </c>
      <c r="N171" s="199" t="s">
        <v>158</v>
      </c>
      <c r="O171" s="199" t="s">
        <v>159</v>
      </c>
      <c r="P171" s="234">
        <f>INDEX(LINEST(M166:M176,$D166:$D176),2)</f>
        <v>5.7700797305472618</v>
      </c>
      <c r="Q171" s="196">
        <f t="shared" si="38"/>
        <v>328</v>
      </c>
      <c r="R171" s="196">
        <f t="shared" si="39"/>
        <v>0.121</v>
      </c>
      <c r="T171" s="257">
        <f t="shared" si="40"/>
        <v>5.3798973535404597</v>
      </c>
      <c r="U171" s="199" t="s">
        <v>158</v>
      </c>
      <c r="V171" s="199" t="s">
        <v>159</v>
      </c>
      <c r="W171" s="234">
        <f>INDEX(LINEST(T166:T176,$D166:$D176),2)</f>
        <v>5.3966843508806894</v>
      </c>
      <c r="X171" s="196">
        <f t="shared" si="41"/>
        <v>328</v>
      </c>
      <c r="Y171" s="196">
        <f t="shared" si="42"/>
        <v>0.121</v>
      </c>
      <c r="AA171" s="257">
        <f t="shared" si="43"/>
        <v>5.3082676974012051</v>
      </c>
      <c r="AB171" s="199" t="s">
        <v>158</v>
      </c>
      <c r="AC171" s="199" t="s">
        <v>159</v>
      </c>
      <c r="AD171" s="234">
        <f>INDEX(LINEST(AA166:AA176,$D166:$D176),2)</f>
        <v>5.3264073882517229</v>
      </c>
      <c r="AE171" s="196">
        <f t="shared" si="44"/>
        <v>328</v>
      </c>
      <c r="AF171" s="196">
        <f t="shared" si="45"/>
        <v>0.121</v>
      </c>
      <c r="AH171" s="257">
        <f t="shared" si="46"/>
        <v>5.2311086168545868</v>
      </c>
      <c r="AI171" s="199" t="s">
        <v>158</v>
      </c>
      <c r="AJ171" s="199" t="s">
        <v>159</v>
      </c>
      <c r="AK171" s="234">
        <f>INDEX(LINEST(AH166:AH176,$D166:$D176),2)</f>
        <v>5.2508317733949594</v>
      </c>
      <c r="AL171" s="196">
        <f t="shared" si="47"/>
        <v>328</v>
      </c>
      <c r="AM171" s="196">
        <f t="shared" si="48"/>
        <v>0.121</v>
      </c>
      <c r="AO171" s="257">
        <f t="shared" si="49"/>
        <v>5.1474944768134527</v>
      </c>
      <c r="AP171" s="199" t="s">
        <v>158</v>
      </c>
      <c r="AQ171" s="199" t="s">
        <v>159</v>
      </c>
      <c r="AR171" s="234">
        <f>INDEX(LINEST(AO166:AO176,$D166:$D176),2)</f>
        <v>5.1690949971283597</v>
      </c>
      <c r="AS171" s="196">
        <f t="shared" si="50"/>
        <v>328</v>
      </c>
      <c r="AT171" s="196">
        <f t="shared" si="51"/>
        <v>0.121</v>
      </c>
      <c r="AV171" s="257">
        <f t="shared" si="52"/>
        <v>5.0562458053483077</v>
      </c>
      <c r="AW171" s="199" t="s">
        <v>158</v>
      </c>
      <c r="AX171" s="199" t="s">
        <v>159</v>
      </c>
      <c r="AY171" s="234">
        <f>INDEX(LINEST(AV166:AV176,$D166:$D176),2)</f>
        <v>5.0801055627393454</v>
      </c>
      <c r="AZ171" s="196">
        <f t="shared" si="53"/>
        <v>328</v>
      </c>
      <c r="BA171" s="196">
        <f t="shared" si="54"/>
        <v>0.121</v>
      </c>
      <c r="BC171" s="257">
        <f t="shared" si="55"/>
        <v>4.9558270576012609</v>
      </c>
      <c r="BD171" s="199" t="s">
        <v>158</v>
      </c>
      <c r="BE171" s="199" t="s">
        <v>159</v>
      </c>
      <c r="BF171" s="234">
        <f>INDEX(LINEST(BC166:BC176,$D166:$D176),2)</f>
        <v>4.9824540834782542</v>
      </c>
      <c r="BG171" s="196">
        <f t="shared" si="56"/>
        <v>328</v>
      </c>
      <c r="BH171" s="196">
        <f t="shared" si="57"/>
        <v>0.121</v>
      </c>
      <c r="BJ171" s="257">
        <f t="shared" si="58"/>
        <v>4.8441870864585912</v>
      </c>
      <c r="BK171" s="199" t="s">
        <v>158</v>
      </c>
      <c r="BL171" s="199" t="s">
        <v>159</v>
      </c>
      <c r="BM171" s="234">
        <f>INDEX(LINEST(BJ166:BJ176,$D166:$D176),2)</f>
        <v>4.8742765581413616</v>
      </c>
      <c r="BN171" s="196">
        <f t="shared" si="59"/>
        <v>328</v>
      </c>
      <c r="BO171" s="196">
        <f t="shared" si="60"/>
        <v>0.121</v>
      </c>
      <c r="BQ171" s="257">
        <f t="shared" si="61"/>
        <v>4.7184988712950942</v>
      </c>
      <c r="BR171" s="199" t="s">
        <v>158</v>
      </c>
      <c r="BS171" s="199" t="s">
        <v>159</v>
      </c>
      <c r="BT171" s="234">
        <f>INDEX(LINEST(BQ166:BQ176,$D166:$D176),2)</f>
        <v>4.7530351542460476</v>
      </c>
      <c r="BU171" s="196">
        <f t="shared" si="62"/>
        <v>327</v>
      </c>
      <c r="BV171" s="196">
        <f t="shared" si="63"/>
        <v>0.1</v>
      </c>
      <c r="BX171" s="257">
        <f t="shared" si="64"/>
        <v>4.5747109785033828</v>
      </c>
      <c r="BY171" s="199" t="s">
        <v>158</v>
      </c>
      <c r="BZ171" s="199" t="s">
        <v>159</v>
      </c>
      <c r="CA171" s="234">
        <f>INDEX(LINEST(BX166:BX176,$D166:$D176),2)</f>
        <v>4.6151483251487511</v>
      </c>
      <c r="CB171" s="196">
        <f t="shared" si="65"/>
        <v>327</v>
      </c>
      <c r="CC171" s="196">
        <f t="shared" si="66"/>
        <v>0.1</v>
      </c>
      <c r="CE171" s="257">
        <f t="shared" si="67"/>
        <v>4.4067192472642533</v>
      </c>
      <c r="CF171" s="199" t="s">
        <v>158</v>
      </c>
      <c r="CG171" s="199" t="s">
        <v>159</v>
      </c>
      <c r="CH171" s="234">
        <f>INDEX(LINEST(CE166:CE176,$D166:$D176),2)</f>
        <v>4.4553253331894798</v>
      </c>
      <c r="CI171" s="196">
        <f t="shared" si="68"/>
        <v>327</v>
      </c>
      <c r="CJ171" s="196">
        <f t="shared" si="69"/>
        <v>0.1</v>
      </c>
      <c r="CL171" s="257">
        <f t="shared" si="70"/>
        <v>4.2046926193909657</v>
      </c>
      <c r="CM171" s="199" t="s">
        <v>158</v>
      </c>
      <c r="CN171" s="199" t="s">
        <v>159</v>
      </c>
      <c r="CO171" s="234">
        <f>INDEX(LINEST(CL166:CL176,$D166:$D176),2)</f>
        <v>4.2652643958753478</v>
      </c>
      <c r="CP171" s="196">
        <f t="shared" si="71"/>
        <v>327</v>
      </c>
      <c r="CQ171" s="196">
        <f t="shared" si="72"/>
        <v>0.1</v>
      </c>
      <c r="CS171" s="257">
        <f t="shared" si="73"/>
        <v>3.9512437185814275</v>
      </c>
      <c r="CT171" s="199" t="s">
        <v>158</v>
      </c>
      <c r="CU171" s="199" t="s">
        <v>159</v>
      </c>
      <c r="CV171" s="234">
        <f>INDEX(LINEST(CS166:CS176,$D166:$D176),2)</f>
        <v>4.0307953093189193</v>
      </c>
      <c r="CW171" s="196">
        <f t="shared" si="74"/>
        <v>327</v>
      </c>
      <c r="CX171" s="196">
        <f t="shared" si="75"/>
        <v>0.1</v>
      </c>
      <c r="CZ171" s="257">
        <f t="shared" si="76"/>
        <v>3.6109179126442243</v>
      </c>
      <c r="DA171" s="199" t="s">
        <v>158</v>
      </c>
      <c r="DB171" s="199" t="s">
        <v>159</v>
      </c>
      <c r="DC171" s="234">
        <f>INDEX(LINEST(CZ166:CZ176,$D166:$D176),2)</f>
        <v>3.7244301736015211</v>
      </c>
      <c r="DD171" s="196">
        <f t="shared" si="77"/>
        <v>326</v>
      </c>
      <c r="DE171" s="196">
        <f t="shared" si="78"/>
        <v>8.1000000000000003E-2</v>
      </c>
    </row>
    <row r="172" spans="1:109" ht="15" customHeight="1">
      <c r="A172" s="186">
        <f t="shared" si="32"/>
        <v>2009</v>
      </c>
      <c r="B172" s="187">
        <f t="shared" si="32"/>
        <v>313</v>
      </c>
      <c r="C172" s="229">
        <f t="shared" si="33"/>
        <v>4.1431347263915326</v>
      </c>
      <c r="D172" s="188">
        <f t="shared" si="79"/>
        <v>7</v>
      </c>
      <c r="E172" s="97" t="s">
        <v>160</v>
      </c>
      <c r="F172" s="199" t="s">
        <v>161</v>
      </c>
      <c r="G172" s="234">
        <f>INDEX(LINEST(C166:C176,D166:D176),1)</f>
        <v>1.3330080312988265E-2</v>
      </c>
      <c r="H172" s="192"/>
      <c r="I172" s="196">
        <f t="shared" si="34"/>
        <v>328</v>
      </c>
      <c r="J172" s="197">
        <f t="shared" si="35"/>
        <v>4.7923322683706067</v>
      </c>
      <c r="K172" s="196">
        <f t="shared" si="36"/>
        <v>0.22500000000000001</v>
      </c>
      <c r="M172" s="257">
        <f t="shared" si="37"/>
        <v>5.7462031905401529</v>
      </c>
      <c r="N172" s="199" t="s">
        <v>160</v>
      </c>
      <c r="O172" s="199" t="s">
        <v>161</v>
      </c>
      <c r="P172" s="234">
        <f>INDEX(LINEST(M166:M176,$D166:$D176),1)</f>
        <v>3.7756485907603022E-3</v>
      </c>
      <c r="Q172" s="196">
        <f t="shared" si="38"/>
        <v>329</v>
      </c>
      <c r="R172" s="196">
        <f t="shared" si="39"/>
        <v>0.25600000000000001</v>
      </c>
      <c r="T172" s="257">
        <f t="shared" si="40"/>
        <v>5.3612921657094255</v>
      </c>
      <c r="U172" s="199" t="s">
        <v>160</v>
      </c>
      <c r="V172" s="199" t="s">
        <v>161</v>
      </c>
      <c r="W172" s="234">
        <f>INDEX(LINEST(T166:T176,$D166:$D176),1)</f>
        <v>5.2921333441791627E-3</v>
      </c>
      <c r="X172" s="196">
        <f t="shared" si="41"/>
        <v>329</v>
      </c>
      <c r="Y172" s="196">
        <f t="shared" si="42"/>
        <v>0.25600000000000001</v>
      </c>
      <c r="AA172" s="257">
        <f t="shared" si="43"/>
        <v>5.2882670306945352</v>
      </c>
      <c r="AB172" s="199" t="s">
        <v>160</v>
      </c>
      <c r="AC172" s="199" t="s">
        <v>161</v>
      </c>
      <c r="AD172" s="234">
        <f>INDEX(LINEST(AA166:AA176,$D166:$D176),1)</f>
        <v>5.631482200713237E-3</v>
      </c>
      <c r="AE172" s="196">
        <f t="shared" si="44"/>
        <v>329</v>
      </c>
      <c r="AF172" s="196">
        <f t="shared" si="45"/>
        <v>0.25600000000000001</v>
      </c>
      <c r="AH172" s="257">
        <f t="shared" si="46"/>
        <v>5.2094861528414214</v>
      </c>
      <c r="AI172" s="199" t="s">
        <v>160</v>
      </c>
      <c r="AJ172" s="199" t="s">
        <v>161</v>
      </c>
      <c r="AK172" s="234">
        <f>INDEX(LINEST(AH166:AH176,$D166:$D176),1)</f>
        <v>6.0173658007913657E-3</v>
      </c>
      <c r="AL172" s="196">
        <f t="shared" si="47"/>
        <v>329</v>
      </c>
      <c r="AM172" s="196">
        <f t="shared" si="48"/>
        <v>0.25600000000000001</v>
      </c>
      <c r="AO172" s="257">
        <f t="shared" si="49"/>
        <v>5.1239639794032588</v>
      </c>
      <c r="AP172" s="199" t="s">
        <v>160</v>
      </c>
      <c r="AQ172" s="199" t="s">
        <v>161</v>
      </c>
      <c r="AR172" s="234">
        <f>INDEX(LINEST(AO166:AO176,$D166:$D176),1)</f>
        <v>6.4600679283441896E-3</v>
      </c>
      <c r="AS172" s="196">
        <f t="shared" si="50"/>
        <v>329</v>
      </c>
      <c r="AT172" s="196">
        <f t="shared" si="51"/>
        <v>0.25600000000000001</v>
      </c>
      <c r="AV172" s="257">
        <f t="shared" si="52"/>
        <v>5.0304379213924353</v>
      </c>
      <c r="AW172" s="199" t="s">
        <v>160</v>
      </c>
      <c r="AX172" s="199" t="s">
        <v>161</v>
      </c>
      <c r="AY172" s="234">
        <f>INDEX(LINEST(AV166:AV176,$D166:$D176),1)</f>
        <v>6.9731457298626261E-3</v>
      </c>
      <c r="AZ172" s="196">
        <f t="shared" si="53"/>
        <v>329</v>
      </c>
      <c r="BA172" s="196">
        <f t="shared" si="54"/>
        <v>0.25600000000000001</v>
      </c>
      <c r="BC172" s="257">
        <f t="shared" si="55"/>
        <v>4.9272536851572051</v>
      </c>
      <c r="BD172" s="199" t="s">
        <v>160</v>
      </c>
      <c r="BE172" s="199" t="s">
        <v>161</v>
      </c>
      <c r="BF172" s="234">
        <f>INDEX(LINEST(BC166:BC176,$D166:$D176),1)</f>
        <v>7.5748455725602225E-3</v>
      </c>
      <c r="BG172" s="196">
        <f t="shared" si="56"/>
        <v>329</v>
      </c>
      <c r="BH172" s="196">
        <f t="shared" si="57"/>
        <v>0.25600000000000001</v>
      </c>
      <c r="BJ172" s="257">
        <f t="shared" si="58"/>
        <v>4.8121843553724171</v>
      </c>
      <c r="BK172" s="199" t="s">
        <v>160</v>
      </c>
      <c r="BL172" s="199" t="s">
        <v>161</v>
      </c>
      <c r="BM172" s="234">
        <f>INDEX(LINEST(BJ166:BJ176,$D166:$D176),1)</f>
        <v>8.2903237483833592E-3</v>
      </c>
      <c r="BN172" s="196">
        <f t="shared" si="59"/>
        <v>329</v>
      </c>
      <c r="BO172" s="196">
        <f t="shared" si="60"/>
        <v>0.25600000000000001</v>
      </c>
      <c r="BQ172" s="257">
        <f t="shared" si="61"/>
        <v>4.6821312271242199</v>
      </c>
      <c r="BR172" s="199" t="s">
        <v>160</v>
      </c>
      <c r="BS172" s="199" t="s">
        <v>161</v>
      </c>
      <c r="BT172" s="234">
        <f>INDEX(LINEST(BQ166:BQ176,$D166:$D176),1)</f>
        <v>9.1552617256811415E-3</v>
      </c>
      <c r="BU172" s="196">
        <f t="shared" si="62"/>
        <v>329</v>
      </c>
      <c r="BV172" s="196">
        <f t="shared" si="63"/>
        <v>0.25600000000000001</v>
      </c>
      <c r="BX172" s="257">
        <f t="shared" si="64"/>
        <v>4.5325994931532563</v>
      </c>
      <c r="BY172" s="199" t="s">
        <v>160</v>
      </c>
      <c r="BZ172" s="199" t="s">
        <v>161</v>
      </c>
      <c r="CA172" s="234">
        <f>INDEX(LINEST(BX166:BX176,$D166:$D176),1)</f>
        <v>1.0222016915127155E-2</v>
      </c>
      <c r="CB172" s="196">
        <f t="shared" si="65"/>
        <v>328</v>
      </c>
      <c r="CC172" s="196">
        <f t="shared" si="66"/>
        <v>0.22500000000000001</v>
      </c>
      <c r="CE172" s="257">
        <f t="shared" si="67"/>
        <v>4.3567088266895917</v>
      </c>
      <c r="CF172" s="199" t="s">
        <v>160</v>
      </c>
      <c r="CG172" s="199" t="s">
        <v>161</v>
      </c>
      <c r="CH172" s="234">
        <f>INDEX(LINEST(CE166:CE176,$D166:$D176),1)</f>
        <v>1.1570656670391338E-2</v>
      </c>
      <c r="CI172" s="196">
        <f t="shared" si="68"/>
        <v>328</v>
      </c>
      <c r="CJ172" s="196">
        <f t="shared" si="69"/>
        <v>0.22500000000000001</v>
      </c>
      <c r="CL172" s="257">
        <f t="shared" si="70"/>
        <v>4.1431347263915326</v>
      </c>
      <c r="CM172" s="199" t="s">
        <v>160</v>
      </c>
      <c r="CN172" s="199" t="s">
        <v>161</v>
      </c>
      <c r="CO172" s="234">
        <f>INDEX(LINEST(CL166:CL176,$D166:$D176),1)</f>
        <v>1.3330080312988265E-2</v>
      </c>
      <c r="CP172" s="196">
        <f t="shared" si="71"/>
        <v>328</v>
      </c>
      <c r="CQ172" s="196">
        <f t="shared" si="72"/>
        <v>0.22500000000000001</v>
      </c>
      <c r="CS172" s="257">
        <f t="shared" si="73"/>
        <v>3.8712010109078911</v>
      </c>
      <c r="CT172" s="199" t="s">
        <v>160</v>
      </c>
      <c r="CU172" s="199" t="s">
        <v>161</v>
      </c>
      <c r="CV172" s="234">
        <f>INDEX(LINEST(CS166:CS176,$D166:$D176),1)</f>
        <v>1.5721886368764183E-2</v>
      </c>
      <c r="CW172" s="196">
        <f t="shared" si="74"/>
        <v>328</v>
      </c>
      <c r="CX172" s="196">
        <f t="shared" si="75"/>
        <v>0.22500000000000001</v>
      </c>
      <c r="CZ172" s="257">
        <f t="shared" si="76"/>
        <v>3.4965075614664802</v>
      </c>
      <c r="DA172" s="199" t="s">
        <v>160</v>
      </c>
      <c r="DB172" s="199" t="s">
        <v>161</v>
      </c>
      <c r="DC172" s="234">
        <f>INDEX(LINEST(CZ166:CZ176,$D166:$D176),1)</f>
        <v>1.9161711623482659E-2</v>
      </c>
      <c r="DD172" s="196">
        <f t="shared" si="77"/>
        <v>327</v>
      </c>
      <c r="DE172" s="196">
        <f t="shared" si="78"/>
        <v>0.19600000000000001</v>
      </c>
    </row>
    <row r="173" spans="1:109" ht="15" customHeight="1">
      <c r="A173" s="186">
        <f t="shared" si="32"/>
        <v>2010</v>
      </c>
      <c r="B173" s="187">
        <f t="shared" si="32"/>
        <v>321</v>
      </c>
      <c r="C173" s="229">
        <f t="shared" si="33"/>
        <v>4.2626798770413155</v>
      </c>
      <c r="D173" s="188">
        <f t="shared" si="79"/>
        <v>8</v>
      </c>
      <c r="H173" s="192"/>
      <c r="I173" s="196">
        <f t="shared" si="34"/>
        <v>329</v>
      </c>
      <c r="J173" s="197">
        <f t="shared" si="35"/>
        <v>2.4922118380062304</v>
      </c>
      <c r="K173" s="196">
        <f t="shared" si="36"/>
        <v>6.4000000000000001E-2</v>
      </c>
      <c r="M173" s="257">
        <f t="shared" si="37"/>
        <v>5.7714411231300158</v>
      </c>
      <c r="N173" s="195"/>
      <c r="O173" s="195"/>
      <c r="P173" s="195"/>
      <c r="Q173" s="196">
        <f t="shared" si="38"/>
        <v>330</v>
      </c>
      <c r="R173" s="196">
        <f t="shared" si="39"/>
        <v>8.1000000000000003E-2</v>
      </c>
      <c r="T173" s="257">
        <f t="shared" si="40"/>
        <v>5.3981627015177525</v>
      </c>
      <c r="U173" s="195"/>
      <c r="V173" s="195"/>
      <c r="W173" s="195"/>
      <c r="X173" s="196">
        <f t="shared" si="41"/>
        <v>330</v>
      </c>
      <c r="Y173" s="196">
        <f t="shared" si="42"/>
        <v>8.1000000000000003E-2</v>
      </c>
      <c r="AA173" s="257">
        <f t="shared" si="43"/>
        <v>5.3278761687895813</v>
      </c>
      <c r="AB173" s="195"/>
      <c r="AC173" s="195"/>
      <c r="AD173" s="195"/>
      <c r="AE173" s="196">
        <f t="shared" si="44"/>
        <v>330</v>
      </c>
      <c r="AF173" s="196">
        <f t="shared" si="45"/>
        <v>8.1000000000000003E-2</v>
      </c>
      <c r="AH173" s="257">
        <f t="shared" si="46"/>
        <v>5.2522734280466299</v>
      </c>
      <c r="AI173" s="195"/>
      <c r="AJ173" s="195"/>
      <c r="AK173" s="195"/>
      <c r="AL173" s="196">
        <f t="shared" si="47"/>
        <v>330</v>
      </c>
      <c r="AM173" s="196">
        <f t="shared" si="48"/>
        <v>8.1000000000000003E-2</v>
      </c>
      <c r="AO173" s="257">
        <f t="shared" si="49"/>
        <v>5.1704839950381514</v>
      </c>
      <c r="AP173" s="195"/>
      <c r="AQ173" s="195"/>
      <c r="AR173" s="195"/>
      <c r="AS173" s="196">
        <f t="shared" si="50"/>
        <v>330</v>
      </c>
      <c r="AT173" s="196">
        <f t="shared" si="51"/>
        <v>8.1000000000000003E-2</v>
      </c>
      <c r="AV173" s="257">
        <f t="shared" si="52"/>
        <v>5.0814043649844631</v>
      </c>
      <c r="AW173" s="195"/>
      <c r="AX173" s="195"/>
      <c r="AY173" s="195"/>
      <c r="AZ173" s="196">
        <f t="shared" si="53"/>
        <v>330</v>
      </c>
      <c r="BA173" s="196">
        <f t="shared" si="54"/>
        <v>8.1000000000000003E-2</v>
      </c>
      <c r="BC173" s="257">
        <f t="shared" si="55"/>
        <v>4.9836066217083363</v>
      </c>
      <c r="BD173" s="195"/>
      <c r="BE173" s="195"/>
      <c r="BF173" s="195"/>
      <c r="BG173" s="196">
        <f t="shared" si="56"/>
        <v>330</v>
      </c>
      <c r="BH173" s="196">
        <f t="shared" si="57"/>
        <v>8.1000000000000003E-2</v>
      </c>
      <c r="BJ173" s="257">
        <f t="shared" si="58"/>
        <v>4.8751973232011512</v>
      </c>
      <c r="BK173" s="195"/>
      <c r="BL173" s="195"/>
      <c r="BM173" s="195"/>
      <c r="BN173" s="196">
        <f t="shared" si="59"/>
        <v>330</v>
      </c>
      <c r="BO173" s="196">
        <f t="shared" si="60"/>
        <v>8.1000000000000003E-2</v>
      </c>
      <c r="BQ173" s="257">
        <f t="shared" si="61"/>
        <v>4.7535901911063645</v>
      </c>
      <c r="BR173" s="195"/>
      <c r="BS173" s="195"/>
      <c r="BT173" s="195"/>
      <c r="BU173" s="196">
        <f t="shared" si="62"/>
        <v>330</v>
      </c>
      <c r="BV173" s="196">
        <f t="shared" si="63"/>
        <v>8.1000000000000003E-2</v>
      </c>
      <c r="BX173" s="257">
        <f t="shared" si="64"/>
        <v>4.6151205168412597</v>
      </c>
      <c r="BY173" s="195"/>
      <c r="BZ173" s="195"/>
      <c r="CA173" s="195"/>
      <c r="CB173" s="196">
        <f t="shared" si="65"/>
        <v>330</v>
      </c>
      <c r="CC173" s="196">
        <f t="shared" si="66"/>
        <v>8.1000000000000003E-2</v>
      </c>
      <c r="CE173" s="257">
        <f t="shared" si="67"/>
        <v>4.4543472962535073</v>
      </c>
      <c r="CF173" s="195"/>
      <c r="CG173" s="195"/>
      <c r="CH173" s="195"/>
      <c r="CI173" s="196">
        <f t="shared" si="68"/>
        <v>329</v>
      </c>
      <c r="CJ173" s="196">
        <f t="shared" si="69"/>
        <v>6.4000000000000001E-2</v>
      </c>
      <c r="CL173" s="257">
        <f t="shared" si="70"/>
        <v>4.2626798770413155</v>
      </c>
      <c r="CM173" s="195"/>
      <c r="CN173" s="195"/>
      <c r="CO173" s="195"/>
      <c r="CP173" s="196">
        <f t="shared" si="71"/>
        <v>329</v>
      </c>
      <c r="CQ173" s="196">
        <f t="shared" si="72"/>
        <v>6.4000000000000001E-2</v>
      </c>
      <c r="CS173" s="257">
        <f t="shared" si="73"/>
        <v>4.0253516907351496</v>
      </c>
      <c r="CT173" s="195"/>
      <c r="CU173" s="195"/>
      <c r="CV173" s="195"/>
      <c r="CW173" s="196">
        <f t="shared" si="74"/>
        <v>329</v>
      </c>
      <c r="CX173" s="196">
        <f t="shared" si="75"/>
        <v>6.4000000000000001E-2</v>
      </c>
      <c r="CZ173" s="257">
        <f t="shared" si="76"/>
        <v>3.713572066704308</v>
      </c>
      <c r="DA173" s="195"/>
      <c r="DB173" s="195"/>
      <c r="DC173" s="195"/>
      <c r="DD173" s="196">
        <f t="shared" si="77"/>
        <v>328</v>
      </c>
      <c r="DE173" s="196">
        <f t="shared" si="78"/>
        <v>4.9000000000000002E-2</v>
      </c>
    </row>
    <row r="174" spans="1:109" ht="15" customHeight="1">
      <c r="A174" s="186">
        <f t="shared" si="32"/>
        <v>2011</v>
      </c>
      <c r="B174" s="187">
        <f t="shared" si="32"/>
        <v>326</v>
      </c>
      <c r="C174" s="229">
        <f t="shared" si="33"/>
        <v>4.3307333402863311</v>
      </c>
      <c r="D174" s="188">
        <f t="shared" si="79"/>
        <v>9</v>
      </c>
      <c r="E174" s="97" t="s">
        <v>162</v>
      </c>
      <c r="F174" s="235">
        <f>EXP(G171)</f>
        <v>71.183738172322862</v>
      </c>
      <c r="G174" s="195"/>
      <c r="H174" s="195"/>
      <c r="I174" s="196">
        <f t="shared" si="34"/>
        <v>330</v>
      </c>
      <c r="J174" s="197">
        <f t="shared" si="35"/>
        <v>1.2269938650306749</v>
      </c>
      <c r="K174" s="196">
        <f t="shared" si="36"/>
        <v>1.6E-2</v>
      </c>
      <c r="M174" s="257">
        <f t="shared" si="37"/>
        <v>5.7868973813667077</v>
      </c>
      <c r="N174" s="199" t="s">
        <v>139</v>
      </c>
      <c r="O174" s="259">
        <f>EXP(P171)</f>
        <v>320.56329031504833</v>
      </c>
      <c r="P174" s="195"/>
      <c r="Q174" s="196">
        <f t="shared" si="38"/>
        <v>332</v>
      </c>
      <c r="R174" s="196">
        <f t="shared" si="39"/>
        <v>3.5999999999999997E-2</v>
      </c>
      <c r="T174" s="257">
        <f t="shared" si="40"/>
        <v>5.4205349992722862</v>
      </c>
      <c r="U174" s="199" t="s">
        <v>163</v>
      </c>
      <c r="V174" s="259">
        <f>EXP(W171)</f>
        <v>220.67352589027269</v>
      </c>
      <c r="W174" s="195"/>
      <c r="X174" s="196">
        <f t="shared" si="41"/>
        <v>331</v>
      </c>
      <c r="Y174" s="196">
        <f t="shared" si="42"/>
        <v>2.5000000000000001E-2</v>
      </c>
      <c r="AA174" s="257">
        <f t="shared" si="43"/>
        <v>5.3518581334760666</v>
      </c>
      <c r="AB174" s="199" t="s">
        <v>163</v>
      </c>
      <c r="AC174" s="259">
        <f>EXP(AD171)</f>
        <v>205.69765330402737</v>
      </c>
      <c r="AD174" s="195"/>
      <c r="AE174" s="196">
        <f t="shared" si="44"/>
        <v>331</v>
      </c>
      <c r="AF174" s="196">
        <f t="shared" si="45"/>
        <v>2.5000000000000001E-2</v>
      </c>
      <c r="AH174" s="257">
        <f t="shared" si="46"/>
        <v>5.2781146592305168</v>
      </c>
      <c r="AI174" s="199" t="s">
        <v>164</v>
      </c>
      <c r="AJ174" s="259">
        <f>EXP(AK171)</f>
        <v>190.72484235034031</v>
      </c>
      <c r="AK174" s="195"/>
      <c r="AL174" s="196">
        <f t="shared" si="47"/>
        <v>331</v>
      </c>
      <c r="AM174" s="196">
        <f t="shared" si="48"/>
        <v>2.5000000000000001E-2</v>
      </c>
      <c r="AO174" s="257">
        <f t="shared" si="49"/>
        <v>5.1984970312658261</v>
      </c>
      <c r="AP174" s="199" t="s">
        <v>165</v>
      </c>
      <c r="AQ174" s="259">
        <f>EXP(AR171)</f>
        <v>175.75570606903301</v>
      </c>
      <c r="AR174" s="195"/>
      <c r="AS174" s="196">
        <f t="shared" si="50"/>
        <v>331</v>
      </c>
      <c r="AT174" s="196">
        <f t="shared" si="51"/>
        <v>2.5000000000000001E-2</v>
      </c>
      <c r="AV174" s="257">
        <f t="shared" si="52"/>
        <v>5.1119877883565437</v>
      </c>
      <c r="AW174" s="199" t="s">
        <v>139</v>
      </c>
      <c r="AX174" s="259">
        <f>EXP(AY171)</f>
        <v>160.79102857419051</v>
      </c>
      <c r="AY174" s="195"/>
      <c r="AZ174" s="196">
        <f t="shared" si="53"/>
        <v>331</v>
      </c>
      <c r="BA174" s="196">
        <f t="shared" si="54"/>
        <v>2.5000000000000001E-2</v>
      </c>
      <c r="BC174" s="257">
        <f t="shared" si="55"/>
        <v>5.0172798368149243</v>
      </c>
      <c r="BD174" s="199" t="s">
        <v>139</v>
      </c>
      <c r="BE174" s="259">
        <f>EXP(BF171)</f>
        <v>145.83182635030434</v>
      </c>
      <c r="BF174" s="195"/>
      <c r="BG174" s="196">
        <f t="shared" si="56"/>
        <v>331</v>
      </c>
      <c r="BH174" s="196">
        <f t="shared" si="57"/>
        <v>2.5000000000000001E-2</v>
      </c>
      <c r="BJ174" s="257">
        <f t="shared" si="58"/>
        <v>4.9126548857360524</v>
      </c>
      <c r="BK174" s="199" t="s">
        <v>139</v>
      </c>
      <c r="BL174" s="259">
        <f>EXP(BM171)</f>
        <v>130.87943529157099</v>
      </c>
      <c r="BM174" s="195"/>
      <c r="BN174" s="196">
        <f t="shared" si="59"/>
        <v>331</v>
      </c>
      <c r="BO174" s="196">
        <f t="shared" si="60"/>
        <v>2.5000000000000001E-2</v>
      </c>
      <c r="BQ174" s="257">
        <f t="shared" si="61"/>
        <v>4.7957905455967413</v>
      </c>
      <c r="BR174" s="199" t="s">
        <v>139</v>
      </c>
      <c r="BS174" s="259">
        <f>EXP(BT171)</f>
        <v>115.93563358872106</v>
      </c>
      <c r="BT174" s="195"/>
      <c r="BU174" s="196">
        <f t="shared" si="62"/>
        <v>331</v>
      </c>
      <c r="BV174" s="196">
        <f t="shared" si="63"/>
        <v>2.5000000000000001E-2</v>
      </c>
      <c r="BX174" s="257">
        <f t="shared" si="64"/>
        <v>4.6634390941120669</v>
      </c>
      <c r="BY174" s="199" t="s">
        <v>139</v>
      </c>
      <c r="BZ174" s="259">
        <f>EXP(CA171)</f>
        <v>101.00280867810876</v>
      </c>
      <c r="CA174" s="195"/>
      <c r="CB174" s="196">
        <f t="shared" si="65"/>
        <v>331</v>
      </c>
      <c r="CC174" s="196">
        <f t="shared" si="66"/>
        <v>2.5000000000000001E-2</v>
      </c>
      <c r="CE174" s="257">
        <f t="shared" si="67"/>
        <v>4.5108595065168497</v>
      </c>
      <c r="CF174" s="199" t="s">
        <v>139</v>
      </c>
      <c r="CG174" s="259">
        <f>EXP(CH171)</f>
        <v>86.084152321825059</v>
      </c>
      <c r="CH174" s="195"/>
      <c r="CI174" s="196">
        <f t="shared" si="68"/>
        <v>331</v>
      </c>
      <c r="CJ174" s="196">
        <f t="shared" si="69"/>
        <v>2.5000000000000001E-2</v>
      </c>
      <c r="CL174" s="257">
        <f t="shared" si="70"/>
        <v>4.3307333402863311</v>
      </c>
      <c r="CM174" s="199" t="s">
        <v>139</v>
      </c>
      <c r="CN174" s="259">
        <f>EXP(CO171)</f>
        <v>71.183738172322862</v>
      </c>
      <c r="CO174" s="195"/>
      <c r="CP174" s="196">
        <f t="shared" si="71"/>
        <v>330</v>
      </c>
      <c r="CQ174" s="196">
        <f t="shared" si="72"/>
        <v>1.6E-2</v>
      </c>
      <c r="CS174" s="257">
        <f t="shared" si="73"/>
        <v>4.1108738641733114</v>
      </c>
      <c r="CT174" s="199" t="s">
        <v>139</v>
      </c>
      <c r="CU174" s="259">
        <f>EXP(CV171)</f>
        <v>56.305673871840426</v>
      </c>
      <c r="CV174" s="195"/>
      <c r="CW174" s="196">
        <f t="shared" si="74"/>
        <v>330</v>
      </c>
      <c r="CX174" s="196">
        <f t="shared" si="75"/>
        <v>1.6E-2</v>
      </c>
      <c r="CZ174" s="257">
        <f t="shared" si="76"/>
        <v>3.8286413964890951</v>
      </c>
      <c r="DA174" s="199" t="s">
        <v>139</v>
      </c>
      <c r="DB174" s="259">
        <f>EXP(DC171)</f>
        <v>41.447608073255289</v>
      </c>
      <c r="DC174" s="195"/>
      <c r="DD174" s="196">
        <f t="shared" si="77"/>
        <v>329</v>
      </c>
      <c r="DE174" s="196">
        <f t="shared" si="78"/>
        <v>8.9999999999999993E-3</v>
      </c>
    </row>
    <row r="175" spans="1:109" ht="15" customHeight="1">
      <c r="A175" s="186">
        <f t="shared" si="32"/>
        <v>2012</v>
      </c>
      <c r="B175" s="187">
        <f t="shared" si="32"/>
        <v>336</v>
      </c>
      <c r="C175" s="229">
        <f t="shared" si="33"/>
        <v>4.4543472962535073</v>
      </c>
      <c r="D175" s="188">
        <f t="shared" si="79"/>
        <v>10</v>
      </c>
      <c r="E175" s="97" t="s">
        <v>140</v>
      </c>
      <c r="F175" s="236">
        <f>EXP(G172)-1</f>
        <v>1.3419321925308036E-2</v>
      </c>
      <c r="G175" s="195"/>
      <c r="H175" s="195"/>
      <c r="I175" s="196">
        <f t="shared" si="34"/>
        <v>331</v>
      </c>
      <c r="J175" s="197">
        <f t="shared" si="35"/>
        <v>1.4880952380952379</v>
      </c>
      <c r="K175" s="196">
        <f t="shared" si="36"/>
        <v>2.5000000000000001E-2</v>
      </c>
      <c r="M175" s="257">
        <f t="shared" si="37"/>
        <v>5.8171111599632042</v>
      </c>
      <c r="N175" s="199" t="s">
        <v>140</v>
      </c>
      <c r="O175" s="238">
        <f>EXP(P172)-1</f>
        <v>3.7827853310150594E-3</v>
      </c>
      <c r="P175" s="195"/>
      <c r="Q175" s="196">
        <f t="shared" si="38"/>
        <v>333</v>
      </c>
      <c r="R175" s="196">
        <f t="shared" si="39"/>
        <v>8.9999999999999993E-3</v>
      </c>
      <c r="T175" s="257">
        <f t="shared" si="40"/>
        <v>5.4638318050256105</v>
      </c>
      <c r="U175" s="199" t="s">
        <v>140</v>
      </c>
      <c r="V175" s="324">
        <f>EXP(W172)-1</f>
        <v>5.3061614170724081E-3</v>
      </c>
      <c r="W175" s="195"/>
      <c r="X175" s="196">
        <f t="shared" si="41"/>
        <v>333</v>
      </c>
      <c r="Y175" s="196">
        <f t="shared" si="42"/>
        <v>8.9999999999999993E-3</v>
      </c>
      <c r="AA175" s="257">
        <f t="shared" si="43"/>
        <v>5.3981627015177525</v>
      </c>
      <c r="AB175" s="199" t="s">
        <v>140</v>
      </c>
      <c r="AC175" s="238">
        <f>EXP(AD172)-1</f>
        <v>5.6473688043099379E-3</v>
      </c>
      <c r="AD175" s="195"/>
      <c r="AE175" s="196">
        <f t="shared" si="44"/>
        <v>333</v>
      </c>
      <c r="AF175" s="196">
        <f t="shared" si="45"/>
        <v>8.9999999999999993E-3</v>
      </c>
      <c r="AH175" s="257">
        <f t="shared" si="46"/>
        <v>5.3278761687895813</v>
      </c>
      <c r="AI175" s="199" t="s">
        <v>140</v>
      </c>
      <c r="AJ175" s="238">
        <f>EXP(AK172)-1</f>
        <v>6.0355065145654141E-3</v>
      </c>
      <c r="AK175" s="195"/>
      <c r="AL175" s="196">
        <f t="shared" si="47"/>
        <v>333</v>
      </c>
      <c r="AM175" s="196">
        <f t="shared" si="48"/>
        <v>8.9999999999999993E-3</v>
      </c>
      <c r="AO175" s="257">
        <f t="shared" si="49"/>
        <v>5.2522734280466299</v>
      </c>
      <c r="AP175" s="199" t="s">
        <v>140</v>
      </c>
      <c r="AQ175" s="238">
        <f>EXP(AR172)-1</f>
        <v>6.4809791722642007E-3</v>
      </c>
      <c r="AR175" s="195"/>
      <c r="AS175" s="196">
        <f t="shared" si="50"/>
        <v>332</v>
      </c>
      <c r="AT175" s="196">
        <f t="shared" si="51"/>
        <v>1.6E-2</v>
      </c>
      <c r="AV175" s="257">
        <f t="shared" si="52"/>
        <v>5.1704839950381514</v>
      </c>
      <c r="AW175" s="199" t="s">
        <v>140</v>
      </c>
      <c r="AX175" s="238">
        <f>EXP(AY172)-1</f>
        <v>6.9975147204583976E-3</v>
      </c>
      <c r="AY175" s="195"/>
      <c r="AZ175" s="196">
        <f t="shared" si="53"/>
        <v>332</v>
      </c>
      <c r="BA175" s="196">
        <f t="shared" si="54"/>
        <v>1.6E-2</v>
      </c>
      <c r="BC175" s="257">
        <f t="shared" si="55"/>
        <v>5.0814043649844631</v>
      </c>
      <c r="BD175" s="199" t="s">
        <v>140</v>
      </c>
      <c r="BE175" s="238">
        <f>EXP(BF172)-1</f>
        <v>7.6036072912788466E-3</v>
      </c>
      <c r="BF175" s="195"/>
      <c r="BG175" s="196">
        <f t="shared" si="56"/>
        <v>332</v>
      </c>
      <c r="BH175" s="196">
        <f t="shared" si="57"/>
        <v>1.6E-2</v>
      </c>
      <c r="BJ175" s="257">
        <f t="shared" si="58"/>
        <v>4.9836066217083363</v>
      </c>
      <c r="BK175" s="199" t="s">
        <v>140</v>
      </c>
      <c r="BL175" s="238">
        <f>EXP(BM172)-1</f>
        <v>8.3247836443824941E-3</v>
      </c>
      <c r="BM175" s="195"/>
      <c r="BN175" s="196">
        <f t="shared" si="59"/>
        <v>332</v>
      </c>
      <c r="BO175" s="196">
        <f t="shared" si="60"/>
        <v>1.6E-2</v>
      </c>
      <c r="BQ175" s="257">
        <f t="shared" si="61"/>
        <v>4.8751973232011512</v>
      </c>
      <c r="BR175" s="199" t="s">
        <v>140</v>
      </c>
      <c r="BS175" s="238">
        <f>EXP(BT172)-1</f>
        <v>9.1972993247855239E-3</v>
      </c>
      <c r="BT175" s="195"/>
      <c r="BU175" s="196">
        <f t="shared" si="62"/>
        <v>332</v>
      </c>
      <c r="BV175" s="196">
        <f t="shared" si="63"/>
        <v>1.6E-2</v>
      </c>
      <c r="BX175" s="257">
        <f t="shared" si="64"/>
        <v>4.7535901911063645</v>
      </c>
      <c r="BY175" s="199" t="s">
        <v>140</v>
      </c>
      <c r="BZ175" s="238">
        <f>EXP(CA172)-1</f>
        <v>1.0274440201679447E-2</v>
      </c>
      <c r="CA175" s="195"/>
      <c r="CB175" s="196">
        <f t="shared" si="65"/>
        <v>332</v>
      </c>
      <c r="CC175" s="196">
        <f t="shared" si="66"/>
        <v>1.6E-2</v>
      </c>
      <c r="CE175" s="257">
        <f t="shared" si="67"/>
        <v>4.6151205168412597</v>
      </c>
      <c r="CF175" s="199" t="s">
        <v>140</v>
      </c>
      <c r="CG175" s="238">
        <f>EXP(CH172)-1</f>
        <v>1.1637855646947193E-2</v>
      </c>
      <c r="CH175" s="195"/>
      <c r="CI175" s="196">
        <f t="shared" si="68"/>
        <v>332</v>
      </c>
      <c r="CJ175" s="196">
        <f t="shared" si="69"/>
        <v>1.6E-2</v>
      </c>
      <c r="CL175" s="257">
        <f t="shared" si="70"/>
        <v>4.4543472962535073</v>
      </c>
      <c r="CM175" s="199" t="s">
        <v>140</v>
      </c>
      <c r="CN175" s="238">
        <f>EXP(CO172)-1</f>
        <v>1.3419321925308036E-2</v>
      </c>
      <c r="CO175" s="195"/>
      <c r="CP175" s="196">
        <f t="shared" si="71"/>
        <v>331</v>
      </c>
      <c r="CQ175" s="196">
        <f t="shared" si="72"/>
        <v>2.5000000000000001E-2</v>
      </c>
      <c r="CS175" s="257">
        <f t="shared" si="73"/>
        <v>4.2626798770413155</v>
      </c>
      <c r="CT175" s="199" t="s">
        <v>140</v>
      </c>
      <c r="CU175" s="238">
        <f>EXP(CV172)-1</f>
        <v>1.5846125461301153E-2</v>
      </c>
      <c r="CV175" s="195"/>
      <c r="CW175" s="196">
        <f t="shared" si="74"/>
        <v>331</v>
      </c>
      <c r="CX175" s="196">
        <f t="shared" si="75"/>
        <v>2.5000000000000001E-2</v>
      </c>
      <c r="CZ175" s="257">
        <f t="shared" si="76"/>
        <v>4.0253516907351496</v>
      </c>
      <c r="DA175" s="199" t="s">
        <v>140</v>
      </c>
      <c r="DB175" s="238">
        <f>EXP(DC172)-1</f>
        <v>1.9346475463278834E-2</v>
      </c>
      <c r="DC175" s="195"/>
      <c r="DD175" s="196">
        <f t="shared" si="77"/>
        <v>330</v>
      </c>
      <c r="DE175" s="196">
        <f t="shared" si="78"/>
        <v>3.5999999999999997E-2</v>
      </c>
    </row>
    <row r="176" spans="1:109" ht="15" customHeight="1">
      <c r="A176" s="186">
        <f t="shared" si="32"/>
        <v>2013</v>
      </c>
      <c r="B176" s="187">
        <f t="shared" si="32"/>
        <v>363</v>
      </c>
      <c r="C176" s="229">
        <f t="shared" si="33"/>
        <v>4.7273878187123408</v>
      </c>
      <c r="D176" s="188">
        <f t="shared" si="79"/>
        <v>11</v>
      </c>
      <c r="G176" s="237"/>
      <c r="H176" s="195"/>
      <c r="I176" s="196">
        <f t="shared" si="34"/>
        <v>332</v>
      </c>
      <c r="J176" s="197">
        <f t="shared" si="35"/>
        <v>8.5399449035812669</v>
      </c>
      <c r="K176" s="196">
        <f t="shared" si="36"/>
        <v>0.96099999999999997</v>
      </c>
      <c r="M176" s="257">
        <f t="shared" si="37"/>
        <v>5.8944028342648505</v>
      </c>
      <c r="N176" s="195"/>
      <c r="O176" s="195"/>
      <c r="P176" s="237"/>
      <c r="Q176" s="196">
        <f t="shared" si="38"/>
        <v>334</v>
      </c>
      <c r="R176" s="196">
        <f t="shared" si="39"/>
        <v>0.84099999999999997</v>
      </c>
      <c r="T176" s="257">
        <f t="shared" si="40"/>
        <v>5.5721540321777647</v>
      </c>
      <c r="U176" s="195"/>
      <c r="V176" s="195"/>
      <c r="W176" s="237"/>
      <c r="X176" s="196">
        <f t="shared" si="41"/>
        <v>334</v>
      </c>
      <c r="Y176" s="196">
        <f t="shared" si="42"/>
        <v>0.84099999999999997</v>
      </c>
      <c r="AA176" s="257">
        <f t="shared" si="43"/>
        <v>5.5134287461649825</v>
      </c>
      <c r="AB176" s="195"/>
      <c r="AC176" s="195"/>
      <c r="AD176" s="237"/>
      <c r="AE176" s="196">
        <f t="shared" si="44"/>
        <v>334</v>
      </c>
      <c r="AF176" s="196">
        <f t="shared" si="45"/>
        <v>0.84099999999999997</v>
      </c>
      <c r="AH176" s="257">
        <f t="shared" si="46"/>
        <v>5.4510384535657002</v>
      </c>
      <c r="AI176" s="195"/>
      <c r="AJ176" s="195"/>
      <c r="AK176" s="237"/>
      <c r="AL176" s="196">
        <f t="shared" si="47"/>
        <v>334</v>
      </c>
      <c r="AM176" s="196">
        <f t="shared" si="48"/>
        <v>0.84099999999999997</v>
      </c>
      <c r="AO176" s="257">
        <f t="shared" si="49"/>
        <v>5.3844950627890888</v>
      </c>
      <c r="AP176" s="195"/>
      <c r="AQ176" s="195"/>
      <c r="AR176" s="237"/>
      <c r="AS176" s="196">
        <f t="shared" si="50"/>
        <v>334</v>
      </c>
      <c r="AT176" s="196">
        <f t="shared" si="51"/>
        <v>0.84099999999999997</v>
      </c>
      <c r="AV176" s="257">
        <f t="shared" si="52"/>
        <v>5.3132059790417872</v>
      </c>
      <c r="AW176" s="195"/>
      <c r="AX176" s="195"/>
      <c r="AY176" s="237"/>
      <c r="AZ176" s="196">
        <f t="shared" si="53"/>
        <v>334</v>
      </c>
      <c r="BA176" s="196">
        <f t="shared" si="54"/>
        <v>0.84099999999999997</v>
      </c>
      <c r="BC176" s="257">
        <f t="shared" si="55"/>
        <v>5.2364419628299492</v>
      </c>
      <c r="BD176" s="195"/>
      <c r="BE176" s="195"/>
      <c r="BF176" s="237"/>
      <c r="BG176" s="196">
        <f t="shared" si="56"/>
        <v>334</v>
      </c>
      <c r="BH176" s="196">
        <f t="shared" si="57"/>
        <v>0.84099999999999997</v>
      </c>
      <c r="BJ176" s="257">
        <f t="shared" si="58"/>
        <v>5.1532915944977793</v>
      </c>
      <c r="BK176" s="195"/>
      <c r="BL176" s="195"/>
      <c r="BM176" s="237"/>
      <c r="BN176" s="196">
        <f t="shared" si="59"/>
        <v>333</v>
      </c>
      <c r="BO176" s="196">
        <f t="shared" si="60"/>
        <v>0.9</v>
      </c>
      <c r="BQ176" s="257">
        <f t="shared" si="61"/>
        <v>5.0625950330269669</v>
      </c>
      <c r="BR176" s="195"/>
      <c r="BS176" s="195"/>
      <c r="BT176" s="237"/>
      <c r="BU176" s="196">
        <f t="shared" si="62"/>
        <v>333</v>
      </c>
      <c r="BV176" s="196">
        <f t="shared" si="63"/>
        <v>0.9</v>
      </c>
      <c r="BX176" s="257">
        <f t="shared" si="64"/>
        <v>4.962844630259907</v>
      </c>
      <c r="BY176" s="195"/>
      <c r="BZ176" s="195"/>
      <c r="CA176" s="237"/>
      <c r="CB176" s="196">
        <f t="shared" si="65"/>
        <v>333</v>
      </c>
      <c r="CC176" s="196">
        <f t="shared" si="66"/>
        <v>0.9</v>
      </c>
      <c r="CE176" s="257">
        <f t="shared" si="67"/>
        <v>4.8520302639196169</v>
      </c>
      <c r="CF176" s="195"/>
      <c r="CG176" s="195"/>
      <c r="CH176" s="237"/>
      <c r="CI176" s="196">
        <f t="shared" si="68"/>
        <v>333</v>
      </c>
      <c r="CJ176" s="196">
        <f t="shared" si="69"/>
        <v>0.9</v>
      </c>
      <c r="CL176" s="257">
        <f t="shared" si="70"/>
        <v>4.7273878187123408</v>
      </c>
      <c r="CM176" s="195"/>
      <c r="CN176" s="195"/>
      <c r="CO176" s="237"/>
      <c r="CP176" s="196">
        <f t="shared" si="71"/>
        <v>332</v>
      </c>
      <c r="CQ176" s="196">
        <f t="shared" si="72"/>
        <v>0.96099999999999997</v>
      </c>
      <c r="CS176" s="257">
        <f t="shared" si="73"/>
        <v>4.5849674786705723</v>
      </c>
      <c r="CT176" s="195"/>
      <c r="CU176" s="195"/>
      <c r="CV176" s="237"/>
      <c r="CW176" s="196">
        <f t="shared" si="74"/>
        <v>332</v>
      </c>
      <c r="CX176" s="196">
        <f t="shared" si="75"/>
        <v>0.96099999999999997</v>
      </c>
      <c r="CZ176" s="257">
        <f t="shared" si="76"/>
        <v>4.4188406077965983</v>
      </c>
      <c r="DA176" s="195"/>
      <c r="DB176" s="195"/>
      <c r="DC176" s="237"/>
      <c r="DD176" s="196">
        <f t="shared" si="77"/>
        <v>331</v>
      </c>
      <c r="DE176" s="196">
        <f t="shared" si="78"/>
        <v>1.024</v>
      </c>
    </row>
    <row r="177" spans="1:109" ht="15" customHeight="1">
      <c r="A177" s="186"/>
      <c r="B177" s="187"/>
      <c r="C177" s="229"/>
      <c r="D177" s="188"/>
      <c r="E177" s="454" t="s">
        <v>108</v>
      </c>
      <c r="F177" s="458"/>
      <c r="G177" s="200">
        <f>I165</f>
        <v>9.3802980280182024E-2</v>
      </c>
      <c r="H177" s="195"/>
      <c r="I177" s="196"/>
      <c r="J177" s="197"/>
      <c r="K177" s="196"/>
      <c r="M177" s="257"/>
      <c r="N177" s="189" t="s">
        <v>166</v>
      </c>
      <c r="O177" s="234">
        <f>Q165</f>
        <v>9.0186694211089616E-2</v>
      </c>
      <c r="P177" s="237"/>
      <c r="Q177" s="196"/>
      <c r="R177" s="196"/>
      <c r="T177" s="257"/>
      <c r="U177" s="189" t="s">
        <v>167</v>
      </c>
      <c r="V177" s="234">
        <f>X165</f>
        <v>9.6593272945370068E-2</v>
      </c>
      <c r="W177" s="237"/>
      <c r="X177" s="196"/>
      <c r="Y177" s="196"/>
      <c r="AA177" s="257"/>
      <c r="AB177" s="189" t="s">
        <v>168</v>
      </c>
      <c r="AC177" s="234">
        <f>AE165</f>
        <v>9.6593272945370068E-2</v>
      </c>
      <c r="AD177" s="237"/>
      <c r="AE177" s="196"/>
      <c r="AF177" s="196"/>
      <c r="AH177" s="257"/>
      <c r="AI177" s="189" t="s">
        <v>168</v>
      </c>
      <c r="AJ177" s="234">
        <f>AL165</f>
        <v>9.6593272945370068E-2</v>
      </c>
      <c r="AK177" s="237"/>
      <c r="AL177" s="196"/>
      <c r="AM177" s="196"/>
      <c r="AO177" s="257"/>
      <c r="AP177" s="189" t="s">
        <v>169</v>
      </c>
      <c r="AQ177" s="234">
        <f>AS165</f>
        <v>9.3797410071513002E-2</v>
      </c>
      <c r="AR177" s="237"/>
      <c r="AS177" s="196"/>
      <c r="AT177" s="196"/>
      <c r="AV177" s="257"/>
      <c r="AW177" s="189" t="s">
        <v>168</v>
      </c>
      <c r="AX177" s="234">
        <f>AZ165</f>
        <v>0.11072166030684602</v>
      </c>
      <c r="AY177" s="237"/>
      <c r="AZ177" s="196"/>
      <c r="BA177" s="196"/>
      <c r="BC177" s="257"/>
      <c r="BD177" s="189" t="s">
        <v>168</v>
      </c>
      <c r="BE177" s="234">
        <f>BG165</f>
        <v>0.11072166030684602</v>
      </c>
      <c r="BF177" s="237"/>
      <c r="BG177" s="196"/>
      <c r="BH177" s="196"/>
      <c r="BJ177" s="257"/>
      <c r="BK177" s="189" t="s">
        <v>170</v>
      </c>
      <c r="BL177" s="234">
        <f>BN165</f>
        <v>7.9347615429164811E-2</v>
      </c>
      <c r="BM177" s="237"/>
      <c r="BN177" s="196"/>
      <c r="BO177" s="196"/>
      <c r="BQ177" s="257"/>
      <c r="BR177" s="189" t="s">
        <v>171</v>
      </c>
      <c r="BS177" s="234">
        <f>BU165</f>
        <v>9.1458875509449006E-2</v>
      </c>
      <c r="BT177" s="237"/>
      <c r="BU177" s="196"/>
      <c r="BV177" s="196"/>
      <c r="BX177" s="257"/>
      <c r="BY177" s="189" t="s">
        <v>172</v>
      </c>
      <c r="BZ177" s="234">
        <f>CB165</f>
        <v>0.11097530062007312</v>
      </c>
      <c r="CA177" s="237"/>
      <c r="CB177" s="196"/>
      <c r="CC177" s="196"/>
      <c r="CE177" s="257"/>
      <c r="CF177" s="189" t="s">
        <v>170</v>
      </c>
      <c r="CG177" s="234">
        <f>CI165</f>
        <v>0.12394504054839847</v>
      </c>
      <c r="CH177" s="237"/>
      <c r="CI177" s="196"/>
      <c r="CJ177" s="196"/>
      <c r="CL177" s="257"/>
      <c r="CM177" s="189" t="s">
        <v>171</v>
      </c>
      <c r="CN177" s="234">
        <f>CP165</f>
        <v>9.3802980280182024E-2</v>
      </c>
      <c r="CO177" s="237"/>
      <c r="CP177" s="196"/>
      <c r="CQ177" s="196"/>
      <c r="CS177" s="257"/>
      <c r="CT177" s="189" t="s">
        <v>166</v>
      </c>
      <c r="CU177" s="234">
        <f>CW165</f>
        <v>9.3802980280182024E-2</v>
      </c>
      <c r="CV177" s="237"/>
      <c r="CW177" s="196"/>
      <c r="CX177" s="196"/>
      <c r="CZ177" s="257"/>
      <c r="DA177" s="189" t="s">
        <v>166</v>
      </c>
      <c r="DB177" s="234">
        <f>DD165</f>
        <v>0.11312400903281598</v>
      </c>
      <c r="DC177" s="237"/>
      <c r="DD177" s="196"/>
      <c r="DE177" s="196"/>
    </row>
    <row r="178" spans="1:109" ht="15" customHeight="1">
      <c r="A178" s="186"/>
      <c r="B178" s="187"/>
      <c r="C178" s="229"/>
      <c r="D178" s="188"/>
      <c r="E178" s="454" t="s">
        <v>109</v>
      </c>
      <c r="F178" s="458"/>
      <c r="G178" s="201">
        <f>SUM(K166:K188)</f>
        <v>1.873</v>
      </c>
      <c r="H178" s="195"/>
      <c r="I178" s="196"/>
      <c r="J178" s="197"/>
      <c r="K178" s="196"/>
      <c r="M178" s="257"/>
      <c r="N178" s="189" t="s">
        <v>173</v>
      </c>
      <c r="O178" s="260">
        <f>SUM(R166:R188)</f>
        <v>1.8549999999999998</v>
      </c>
      <c r="P178" s="195"/>
      <c r="Q178" s="196"/>
      <c r="R178" s="196"/>
      <c r="T178" s="257"/>
      <c r="U178" s="189" t="s">
        <v>173</v>
      </c>
      <c r="V178" s="260">
        <f>SUM(Y166:Y188)</f>
        <v>1.8439999999999999</v>
      </c>
      <c r="W178" s="195"/>
      <c r="X178" s="196"/>
      <c r="Y178" s="196"/>
      <c r="AA178" s="257"/>
      <c r="AB178" s="189" t="s">
        <v>173</v>
      </c>
      <c r="AC178" s="260">
        <f>SUM(AF166:AF188)</f>
        <v>1.8439999999999999</v>
      </c>
      <c r="AD178" s="195"/>
      <c r="AE178" s="196"/>
      <c r="AF178" s="196"/>
      <c r="AH178" s="257"/>
      <c r="AI178" s="189" t="s">
        <v>173</v>
      </c>
      <c r="AJ178" s="260">
        <f>SUM(AM166:AM188)</f>
        <v>1.8439999999999999</v>
      </c>
      <c r="AK178" s="195"/>
      <c r="AL178" s="196"/>
      <c r="AM178" s="196"/>
      <c r="AO178" s="257"/>
      <c r="AP178" s="189" t="s">
        <v>173</v>
      </c>
      <c r="AQ178" s="260">
        <f>SUM(AT166:AT188)</f>
        <v>1.851</v>
      </c>
      <c r="AR178" s="195"/>
      <c r="AS178" s="196"/>
      <c r="AT178" s="196"/>
      <c r="AV178" s="257"/>
      <c r="AW178" s="189" t="s">
        <v>173</v>
      </c>
      <c r="AX178" s="260">
        <f>SUM(BA166:BA188)</f>
        <v>1.8220000000000001</v>
      </c>
      <c r="AY178" s="195"/>
      <c r="AZ178" s="196"/>
      <c r="BA178" s="196"/>
      <c r="BC178" s="257"/>
      <c r="BD178" s="189" t="s">
        <v>173</v>
      </c>
      <c r="BE178" s="260">
        <f>SUM(BH166:BH188)</f>
        <v>1.8220000000000001</v>
      </c>
      <c r="BF178" s="195"/>
      <c r="BG178" s="196"/>
      <c r="BH178" s="196"/>
      <c r="BJ178" s="257"/>
      <c r="BK178" s="189" t="s">
        <v>173</v>
      </c>
      <c r="BL178" s="260">
        <f>SUM(BO166:BO188)</f>
        <v>1.881</v>
      </c>
      <c r="BM178" s="195"/>
      <c r="BN178" s="196"/>
      <c r="BO178" s="196"/>
      <c r="BQ178" s="257"/>
      <c r="BR178" s="189" t="s">
        <v>173</v>
      </c>
      <c r="BS178" s="260">
        <f>SUM(BV166:BV188)</f>
        <v>1.86</v>
      </c>
      <c r="BT178" s="195"/>
      <c r="BU178" s="196"/>
      <c r="BV178" s="196"/>
      <c r="BX178" s="257"/>
      <c r="BY178" s="189" t="s">
        <v>173</v>
      </c>
      <c r="BZ178" s="260">
        <f>SUM(CC166:CC188)</f>
        <v>1.8290000000000002</v>
      </c>
      <c r="CA178" s="195"/>
      <c r="CB178" s="196"/>
      <c r="CC178" s="196"/>
      <c r="CE178" s="257"/>
      <c r="CF178" s="189" t="s">
        <v>173</v>
      </c>
      <c r="CG178" s="260">
        <f>SUM(CJ166:CJ188)</f>
        <v>1.8120000000000001</v>
      </c>
      <c r="CH178" s="195"/>
      <c r="CI178" s="196"/>
      <c r="CJ178" s="196"/>
      <c r="CL178" s="257"/>
      <c r="CM178" s="189" t="s">
        <v>173</v>
      </c>
      <c r="CN178" s="260">
        <f>SUM(CQ166:CQ188)</f>
        <v>1.873</v>
      </c>
      <c r="CO178" s="195"/>
      <c r="CP178" s="196"/>
      <c r="CQ178" s="196"/>
      <c r="CS178" s="257"/>
      <c r="CT178" s="189" t="s">
        <v>173</v>
      </c>
      <c r="CU178" s="260">
        <f>SUM(CX166:CX188)</f>
        <v>1.873</v>
      </c>
      <c r="CV178" s="195"/>
      <c r="CW178" s="196"/>
      <c r="CX178" s="196"/>
      <c r="CZ178" s="257"/>
      <c r="DA178" s="189" t="s">
        <v>173</v>
      </c>
      <c r="DB178" s="260">
        <f>SUM(DE166:DE188)</f>
        <v>1.8770000000000002</v>
      </c>
      <c r="DC178" s="195"/>
      <c r="DD178" s="196"/>
      <c r="DE178" s="196"/>
    </row>
    <row r="179" spans="1:109" ht="15" customHeight="1">
      <c r="A179" s="186"/>
      <c r="B179" s="187"/>
      <c r="C179" s="229"/>
      <c r="D179" s="188"/>
      <c r="E179" s="454" t="s">
        <v>174</v>
      </c>
      <c r="F179" s="458"/>
      <c r="G179" s="201">
        <f>SUM(K167:K176)</f>
        <v>1.8089999999999999</v>
      </c>
      <c r="H179" s="195"/>
      <c r="I179" s="196"/>
      <c r="J179" s="197"/>
      <c r="K179" s="196"/>
      <c r="M179" s="257"/>
      <c r="N179" s="189" t="s">
        <v>175</v>
      </c>
      <c r="O179" s="260">
        <f>SUM(R167:R176)</f>
        <v>1.7909999999999999</v>
      </c>
      <c r="P179" s="195"/>
      <c r="Q179" s="196"/>
      <c r="R179" s="196"/>
      <c r="T179" s="257"/>
      <c r="U179" s="189" t="s">
        <v>175</v>
      </c>
      <c r="V179" s="260">
        <f>SUM(Y167:Y176)</f>
        <v>1.78</v>
      </c>
      <c r="W179" s="195"/>
      <c r="X179" s="196"/>
      <c r="Y179" s="196"/>
      <c r="AA179" s="257"/>
      <c r="AB179" s="189" t="s">
        <v>175</v>
      </c>
      <c r="AC179" s="260">
        <f>SUM(AF167:AF176)</f>
        <v>1.78</v>
      </c>
      <c r="AD179" s="195"/>
      <c r="AE179" s="196"/>
      <c r="AF179" s="196"/>
      <c r="AH179" s="257"/>
      <c r="AI179" s="189" t="s">
        <v>175</v>
      </c>
      <c r="AJ179" s="260">
        <f>SUM(AM167:AM176)</f>
        <v>1.78</v>
      </c>
      <c r="AK179" s="195"/>
      <c r="AL179" s="196"/>
      <c r="AM179" s="196"/>
      <c r="AO179" s="257"/>
      <c r="AP179" s="189" t="s">
        <v>175</v>
      </c>
      <c r="AQ179" s="260">
        <f>SUM(AT167:AT176)</f>
        <v>1.7869999999999999</v>
      </c>
      <c r="AR179" s="195"/>
      <c r="AS179" s="196"/>
      <c r="AT179" s="196"/>
      <c r="AV179" s="257"/>
      <c r="AW179" s="189" t="s">
        <v>175</v>
      </c>
      <c r="AX179" s="260">
        <f>SUM(BA167:BA176)</f>
        <v>1.758</v>
      </c>
      <c r="AY179" s="195"/>
      <c r="AZ179" s="196"/>
      <c r="BA179" s="196"/>
      <c r="BC179" s="257"/>
      <c r="BD179" s="189" t="s">
        <v>175</v>
      </c>
      <c r="BE179" s="260">
        <f>SUM(BH167:BH176)</f>
        <v>1.758</v>
      </c>
      <c r="BF179" s="195"/>
      <c r="BG179" s="196"/>
      <c r="BH179" s="196"/>
      <c r="BJ179" s="257"/>
      <c r="BK179" s="189" t="s">
        <v>175</v>
      </c>
      <c r="BL179" s="260">
        <f>SUM(BO167:BO176)</f>
        <v>1.8170000000000002</v>
      </c>
      <c r="BM179" s="195"/>
      <c r="BN179" s="196"/>
      <c r="BO179" s="196"/>
      <c r="BQ179" s="257"/>
      <c r="BR179" s="189" t="s">
        <v>175</v>
      </c>
      <c r="BS179" s="260">
        <f>SUM(BV167:BV176)</f>
        <v>1.796</v>
      </c>
      <c r="BT179" s="195"/>
      <c r="BU179" s="196"/>
      <c r="BV179" s="196"/>
      <c r="BX179" s="257"/>
      <c r="BY179" s="189" t="s">
        <v>175</v>
      </c>
      <c r="BZ179" s="260">
        <f>SUM(CC167:CC176)</f>
        <v>1.7650000000000001</v>
      </c>
      <c r="CA179" s="195"/>
      <c r="CB179" s="196"/>
      <c r="CC179" s="196"/>
      <c r="CE179" s="257"/>
      <c r="CF179" s="189" t="s">
        <v>175</v>
      </c>
      <c r="CG179" s="260">
        <f>SUM(CJ167:CJ176)</f>
        <v>1.748</v>
      </c>
      <c r="CH179" s="195"/>
      <c r="CI179" s="196"/>
      <c r="CJ179" s="196"/>
      <c r="CL179" s="257"/>
      <c r="CM179" s="189" t="s">
        <v>175</v>
      </c>
      <c r="CN179" s="260">
        <f>SUM(CQ167:CQ176)</f>
        <v>1.8089999999999999</v>
      </c>
      <c r="CO179" s="195"/>
      <c r="CP179" s="196"/>
      <c r="CQ179" s="196"/>
      <c r="CS179" s="257"/>
      <c r="CT179" s="189" t="s">
        <v>175</v>
      </c>
      <c r="CU179" s="260">
        <f>SUM(CX167:CX176)</f>
        <v>1.8089999999999999</v>
      </c>
      <c r="CV179" s="195"/>
      <c r="CW179" s="196"/>
      <c r="CX179" s="196"/>
      <c r="CZ179" s="257"/>
      <c r="DA179" s="189" t="s">
        <v>175</v>
      </c>
      <c r="DB179" s="260">
        <f>SUM(DE167:DE176)</f>
        <v>1.8130000000000002</v>
      </c>
      <c r="DC179" s="195"/>
      <c r="DD179" s="196"/>
      <c r="DE179" s="196"/>
    </row>
    <row r="180" spans="1:109" ht="15" customHeight="1">
      <c r="A180" s="186"/>
      <c r="B180" s="187"/>
      <c r="C180" s="229"/>
      <c r="D180" s="188"/>
      <c r="E180" s="454" t="s">
        <v>111</v>
      </c>
      <c r="F180" s="458"/>
      <c r="G180" s="202">
        <f>SUM(J166:J176)/D176</f>
        <v>3.2000728386238113</v>
      </c>
      <c r="H180" s="195"/>
      <c r="I180" s="196"/>
      <c r="J180" s="197"/>
      <c r="K180" s="196"/>
      <c r="M180" s="257"/>
      <c r="N180" s="195"/>
      <c r="O180" s="195"/>
      <c r="P180" s="195"/>
      <c r="Q180" s="196"/>
      <c r="R180" s="196"/>
      <c r="T180" s="257"/>
      <c r="U180" s="195"/>
      <c r="V180" s="195"/>
      <c r="W180" s="195"/>
      <c r="X180" s="196"/>
      <c r="Y180" s="196"/>
      <c r="AA180" s="257"/>
      <c r="AB180" s="195"/>
      <c r="AC180" s="195"/>
      <c r="AD180" s="195"/>
      <c r="AE180" s="196"/>
      <c r="AF180" s="196"/>
      <c r="AH180" s="257"/>
      <c r="AI180" s="195"/>
      <c r="AJ180" s="195"/>
      <c r="AK180" s="195"/>
      <c r="AL180" s="196"/>
      <c r="AM180" s="196"/>
      <c r="AO180" s="257"/>
      <c r="AP180" s="195"/>
      <c r="AQ180" s="195"/>
      <c r="AR180" s="195"/>
      <c r="AS180" s="196"/>
      <c r="AT180" s="196"/>
      <c r="AV180" s="257"/>
      <c r="AW180" s="195"/>
      <c r="AX180" s="195"/>
      <c r="AY180" s="195"/>
      <c r="AZ180" s="196"/>
      <c r="BA180" s="196"/>
      <c r="BC180" s="257"/>
      <c r="BD180" s="195"/>
      <c r="BE180" s="195"/>
      <c r="BF180" s="195"/>
      <c r="BG180" s="196"/>
      <c r="BH180" s="196"/>
      <c r="BJ180" s="257"/>
      <c r="BK180" s="195"/>
      <c r="BL180" s="195"/>
      <c r="BM180" s="195"/>
      <c r="BN180" s="196"/>
      <c r="BO180" s="196"/>
      <c r="BQ180" s="257"/>
      <c r="BR180" s="195"/>
      <c r="BS180" s="195"/>
      <c r="BT180" s="195"/>
      <c r="BU180" s="196"/>
      <c r="BV180" s="196"/>
      <c r="BX180" s="257"/>
      <c r="BY180" s="195"/>
      <c r="BZ180" s="195"/>
      <c r="CA180" s="195"/>
      <c r="CB180" s="196"/>
      <c r="CC180" s="196"/>
      <c r="CE180" s="257"/>
      <c r="CF180" s="195"/>
      <c r="CG180" s="195"/>
      <c r="CH180" s="195"/>
      <c r="CI180" s="196"/>
      <c r="CJ180" s="196"/>
      <c r="CL180" s="257"/>
      <c r="CM180" s="195"/>
      <c r="CN180" s="195"/>
      <c r="CO180" s="195"/>
      <c r="CP180" s="196"/>
      <c r="CQ180" s="196"/>
      <c r="CS180" s="257"/>
      <c r="CT180" s="195"/>
      <c r="CU180" s="195"/>
      <c r="CV180" s="195"/>
      <c r="CW180" s="196"/>
      <c r="CX180" s="196"/>
      <c r="CZ180" s="257"/>
      <c r="DA180" s="195"/>
      <c r="DB180" s="195"/>
      <c r="DC180" s="195"/>
      <c r="DD180" s="196"/>
      <c r="DE180" s="196"/>
    </row>
    <row r="181" spans="1:109" ht="15" customHeight="1">
      <c r="A181" s="186"/>
      <c r="B181" s="187"/>
      <c r="C181" s="229"/>
      <c r="D181" s="188"/>
      <c r="E181" s="454" t="s">
        <v>112</v>
      </c>
      <c r="F181" s="458"/>
      <c r="G181" s="202">
        <f>SUM(J167:J176)/10</f>
        <v>3.2776558800619497</v>
      </c>
      <c r="H181" s="195"/>
      <c r="I181" s="196"/>
      <c r="J181" s="197"/>
      <c r="K181" s="196"/>
      <c r="M181" s="257"/>
      <c r="N181" s="195"/>
      <c r="O181" s="195"/>
      <c r="P181" s="195"/>
      <c r="Q181" s="196"/>
      <c r="R181" s="196"/>
      <c r="T181" s="257"/>
      <c r="U181" s="195"/>
      <c r="V181" s="195"/>
      <c r="W181" s="195"/>
      <c r="X181" s="196"/>
      <c r="Y181" s="196"/>
      <c r="AA181" s="257"/>
      <c r="AB181" s="195"/>
      <c r="AC181" s="195"/>
      <c r="AD181" s="195"/>
      <c r="AE181" s="196"/>
      <c r="AF181" s="196"/>
      <c r="AH181" s="257"/>
      <c r="AI181" s="195"/>
      <c r="AJ181" s="195"/>
      <c r="AK181" s="195"/>
      <c r="AL181" s="196"/>
      <c r="AM181" s="196"/>
      <c r="AO181" s="257"/>
      <c r="AP181" s="195"/>
      <c r="AQ181" s="195"/>
      <c r="AR181" s="195"/>
      <c r="AS181" s="196"/>
      <c r="AT181" s="196"/>
      <c r="AV181" s="257"/>
      <c r="AW181" s="195"/>
      <c r="AX181" s="195"/>
      <c r="AY181" s="195"/>
      <c r="AZ181" s="196"/>
      <c r="BA181" s="196"/>
      <c r="BC181" s="257"/>
      <c r="BD181" s="195"/>
      <c r="BE181" s="195"/>
      <c r="BF181" s="195"/>
      <c r="BG181" s="196"/>
      <c r="BH181" s="196"/>
      <c r="BJ181" s="257"/>
      <c r="BK181" s="195"/>
      <c r="BL181" s="195"/>
      <c r="BM181" s="195"/>
      <c r="BN181" s="196"/>
      <c r="BO181" s="196"/>
      <c r="BQ181" s="257"/>
      <c r="BR181" s="195"/>
      <c r="BS181" s="195"/>
      <c r="BT181" s="195"/>
      <c r="BU181" s="196"/>
      <c r="BV181" s="196"/>
      <c r="BX181" s="257"/>
      <c r="BY181" s="195"/>
      <c r="BZ181" s="195"/>
      <c r="CA181" s="195"/>
      <c r="CB181" s="196"/>
      <c r="CC181" s="196"/>
      <c r="CE181" s="257"/>
      <c r="CF181" s="195"/>
      <c r="CG181" s="195"/>
      <c r="CH181" s="195"/>
      <c r="CI181" s="196"/>
      <c r="CJ181" s="196"/>
      <c r="CL181" s="257"/>
      <c r="CM181" s="195"/>
      <c r="CN181" s="195"/>
      <c r="CO181" s="195"/>
      <c r="CP181" s="196"/>
      <c r="CQ181" s="196"/>
      <c r="CS181" s="257"/>
      <c r="CT181" s="195"/>
      <c r="CU181" s="195"/>
      <c r="CV181" s="195"/>
      <c r="CW181" s="196"/>
      <c r="CX181" s="196"/>
      <c r="CZ181" s="257"/>
      <c r="DA181" s="195"/>
      <c r="DB181" s="195"/>
      <c r="DC181" s="195"/>
      <c r="DD181" s="196"/>
      <c r="DE181" s="196"/>
    </row>
    <row r="182" spans="1:109" ht="15" customHeight="1">
      <c r="A182" s="186"/>
      <c r="B182" s="187"/>
      <c r="C182" s="229"/>
      <c r="D182" s="188"/>
      <c r="E182" s="195"/>
      <c r="F182" s="195"/>
      <c r="G182" s="238"/>
      <c r="H182" s="195"/>
      <c r="I182" s="196"/>
      <c r="J182" s="197"/>
      <c r="K182" s="196"/>
      <c r="M182" s="257"/>
      <c r="N182" s="195"/>
      <c r="O182" s="195"/>
      <c r="P182" s="195"/>
      <c r="Q182" s="196"/>
      <c r="R182" s="196"/>
      <c r="T182" s="257"/>
      <c r="U182" s="195"/>
      <c r="V182" s="195"/>
      <c r="W182" s="195"/>
      <c r="X182" s="196"/>
      <c r="Y182" s="196"/>
      <c r="AA182" s="257"/>
      <c r="AB182" s="195"/>
      <c r="AC182" s="195"/>
      <c r="AD182" s="195"/>
      <c r="AE182" s="196"/>
      <c r="AF182" s="196"/>
      <c r="AH182" s="257"/>
      <c r="AI182" s="195"/>
      <c r="AJ182" s="195"/>
      <c r="AK182" s="195"/>
      <c r="AL182" s="196"/>
      <c r="AM182" s="196"/>
      <c r="AO182" s="257"/>
      <c r="AP182" s="195"/>
      <c r="AQ182" s="195"/>
      <c r="AR182" s="195"/>
      <c r="AS182" s="196"/>
      <c r="AT182" s="196"/>
      <c r="AV182" s="257"/>
      <c r="AW182" s="195"/>
      <c r="AX182" s="195"/>
      <c r="AY182" s="195"/>
      <c r="AZ182" s="196"/>
      <c r="BA182" s="196"/>
      <c r="BC182" s="257"/>
      <c r="BD182" s="195"/>
      <c r="BE182" s="195"/>
      <c r="BF182" s="195"/>
      <c r="BG182" s="196"/>
      <c r="BH182" s="196"/>
      <c r="BJ182" s="257"/>
      <c r="BK182" s="195"/>
      <c r="BL182" s="195"/>
      <c r="BM182" s="195"/>
      <c r="BN182" s="196"/>
      <c r="BO182" s="196"/>
      <c r="BQ182" s="257"/>
      <c r="BR182" s="195"/>
      <c r="BS182" s="195"/>
      <c r="BT182" s="195"/>
      <c r="BU182" s="196"/>
      <c r="BV182" s="196"/>
      <c r="BX182" s="257"/>
      <c r="BY182" s="195"/>
      <c r="BZ182" s="195"/>
      <c r="CA182" s="195"/>
      <c r="CB182" s="196"/>
      <c r="CC182" s="196"/>
      <c r="CE182" s="257"/>
      <c r="CF182" s="195"/>
      <c r="CG182" s="195"/>
      <c r="CH182" s="195"/>
      <c r="CI182" s="196"/>
      <c r="CJ182" s="196"/>
      <c r="CL182" s="257"/>
      <c r="CM182" s="195"/>
      <c r="CN182" s="195"/>
      <c r="CO182" s="195"/>
      <c r="CP182" s="196"/>
      <c r="CQ182" s="196"/>
      <c r="CS182" s="257"/>
      <c r="CT182" s="195"/>
      <c r="CU182" s="195"/>
      <c r="CV182" s="195"/>
      <c r="CW182" s="196"/>
      <c r="CX182" s="196"/>
      <c r="CZ182" s="257"/>
      <c r="DA182" s="195"/>
      <c r="DB182" s="195"/>
      <c r="DC182" s="195"/>
      <c r="DD182" s="196"/>
      <c r="DE182" s="196"/>
    </row>
    <row r="183" spans="1:109" s="195" customFormat="1" ht="15" customHeight="1">
      <c r="A183" s="186"/>
      <c r="B183" s="187"/>
      <c r="C183" s="229"/>
      <c r="D183" s="188"/>
      <c r="G183" s="238"/>
      <c r="I183" s="196"/>
      <c r="J183" s="197"/>
      <c r="K183" s="196"/>
      <c r="L183" s="203"/>
      <c r="M183" s="257"/>
      <c r="Q183" s="196"/>
      <c r="R183" s="196"/>
      <c r="T183" s="257"/>
      <c r="X183" s="196"/>
      <c r="Y183" s="196"/>
      <c r="AA183" s="257"/>
      <c r="AE183" s="196"/>
      <c r="AF183" s="196"/>
      <c r="AH183" s="257"/>
      <c r="AL183" s="196"/>
      <c r="AM183" s="196"/>
      <c r="AO183" s="257"/>
      <c r="AS183" s="196"/>
      <c r="AT183" s="196"/>
      <c r="AV183" s="257"/>
      <c r="AZ183" s="196"/>
      <c r="BA183" s="196"/>
      <c r="BC183" s="257"/>
      <c r="BG183" s="196"/>
      <c r="BH183" s="196"/>
      <c r="BJ183" s="257"/>
      <c r="BN183" s="196"/>
      <c r="BO183" s="196"/>
      <c r="BQ183" s="257"/>
      <c r="BU183" s="196"/>
      <c r="BV183" s="196"/>
      <c r="BX183" s="257"/>
      <c r="CB183" s="196"/>
      <c r="CC183" s="196"/>
      <c r="CE183" s="257"/>
      <c r="CI183" s="196"/>
      <c r="CJ183" s="196"/>
      <c r="CL183" s="257"/>
      <c r="CP183" s="196"/>
      <c r="CQ183" s="196"/>
      <c r="CS183" s="257"/>
      <c r="CW183" s="196"/>
      <c r="CX183" s="196"/>
      <c r="CZ183" s="257"/>
      <c r="DD183" s="196"/>
      <c r="DE183" s="196"/>
    </row>
    <row r="184" spans="1:109" ht="15" customHeight="1">
      <c r="A184" s="186"/>
      <c r="B184" s="187"/>
      <c r="C184" s="229"/>
      <c r="D184" s="188"/>
      <c r="E184" s="239"/>
      <c r="F184" s="195"/>
      <c r="G184" s="195"/>
      <c r="H184" s="195"/>
      <c r="I184" s="196"/>
      <c r="J184" s="197"/>
      <c r="K184" s="196"/>
      <c r="M184" s="257"/>
      <c r="N184" s="195"/>
      <c r="O184" s="195"/>
      <c r="P184" s="195"/>
      <c r="Q184" s="196"/>
      <c r="R184" s="196"/>
      <c r="T184" s="257"/>
      <c r="U184" s="195"/>
      <c r="V184" s="195"/>
      <c r="W184" s="195"/>
      <c r="X184" s="196"/>
      <c r="Y184" s="196"/>
      <c r="AA184" s="257"/>
      <c r="AB184" s="195"/>
      <c r="AC184" s="195"/>
      <c r="AD184" s="195"/>
      <c r="AE184" s="196"/>
      <c r="AF184" s="196"/>
      <c r="AH184" s="257"/>
      <c r="AI184" s="195"/>
      <c r="AJ184" s="195"/>
      <c r="AK184" s="195"/>
      <c r="AL184" s="196"/>
      <c r="AM184" s="196"/>
      <c r="AO184" s="257"/>
      <c r="AP184" s="195"/>
      <c r="AQ184" s="195"/>
      <c r="AR184" s="195"/>
      <c r="AS184" s="196"/>
      <c r="AT184" s="196"/>
      <c r="AV184" s="257"/>
      <c r="AW184" s="195"/>
      <c r="AX184" s="195"/>
      <c r="AY184" s="195"/>
      <c r="AZ184" s="196"/>
      <c r="BA184" s="196"/>
      <c r="BC184" s="257"/>
      <c r="BD184" s="195"/>
      <c r="BE184" s="195"/>
      <c r="BF184" s="195"/>
      <c r="BG184" s="196"/>
      <c r="BH184" s="196"/>
      <c r="BJ184" s="257"/>
      <c r="BK184" s="195"/>
      <c r="BL184" s="195"/>
      <c r="BM184" s="195"/>
      <c r="BN184" s="196"/>
      <c r="BO184" s="196"/>
      <c r="BQ184" s="257"/>
      <c r="BR184" s="195"/>
      <c r="BS184" s="195"/>
      <c r="BT184" s="195"/>
      <c r="BU184" s="196"/>
      <c r="BV184" s="196"/>
      <c r="BX184" s="257"/>
      <c r="BY184" s="195"/>
      <c r="BZ184" s="195"/>
      <c r="CA184" s="195"/>
      <c r="CB184" s="196"/>
      <c r="CC184" s="196"/>
      <c r="CE184" s="257"/>
      <c r="CF184" s="195"/>
      <c r="CG184" s="195"/>
      <c r="CH184" s="195"/>
      <c r="CI184" s="196"/>
      <c r="CJ184" s="196"/>
      <c r="CL184" s="257"/>
      <c r="CM184" s="195"/>
      <c r="CN184" s="195"/>
      <c r="CO184" s="195"/>
      <c r="CP184" s="196"/>
      <c r="CQ184" s="196"/>
      <c r="CS184" s="257"/>
      <c r="CT184" s="195"/>
      <c r="CU184" s="195"/>
      <c r="CV184" s="195"/>
      <c r="CW184" s="196"/>
      <c r="CX184" s="196"/>
      <c r="CZ184" s="257"/>
      <c r="DA184" s="195"/>
      <c r="DB184" s="195"/>
      <c r="DC184" s="195"/>
      <c r="DD184" s="196"/>
      <c r="DE184" s="196"/>
    </row>
    <row r="185" spans="1:109" s="195" customFormat="1" ht="15" customHeight="1">
      <c r="A185" s="186"/>
      <c r="B185" s="187"/>
      <c r="C185" s="229"/>
      <c r="D185" s="188"/>
      <c r="E185" s="239"/>
      <c r="I185" s="196"/>
      <c r="J185" s="197"/>
      <c r="K185" s="196"/>
      <c r="L185" s="203"/>
      <c r="M185" s="257"/>
      <c r="Q185" s="196"/>
      <c r="R185" s="196"/>
      <c r="T185" s="257"/>
      <c r="X185" s="196"/>
      <c r="Y185" s="196"/>
      <c r="AA185" s="257"/>
      <c r="AE185" s="196"/>
      <c r="AF185" s="196"/>
      <c r="AH185" s="257"/>
      <c r="AL185" s="196"/>
      <c r="AM185" s="196"/>
      <c r="AO185" s="257"/>
      <c r="AS185" s="196"/>
      <c r="AT185" s="196"/>
      <c r="AV185" s="257"/>
      <c r="AZ185" s="196"/>
      <c r="BA185" s="196"/>
      <c r="BC185" s="257"/>
      <c r="BG185" s="196"/>
      <c r="BH185" s="196"/>
      <c r="BJ185" s="257"/>
      <c r="BN185" s="196"/>
      <c r="BO185" s="196"/>
      <c r="BQ185" s="257"/>
      <c r="BU185" s="196"/>
      <c r="BV185" s="196"/>
      <c r="BX185" s="257"/>
      <c r="CB185" s="196"/>
      <c r="CC185" s="196"/>
      <c r="CE185" s="257"/>
      <c r="CI185" s="196"/>
      <c r="CJ185" s="196"/>
      <c r="CL185" s="257"/>
      <c r="CP185" s="196"/>
      <c r="CQ185" s="196"/>
      <c r="CS185" s="257"/>
      <c r="CW185" s="196"/>
      <c r="CX185" s="196"/>
      <c r="CZ185" s="257"/>
      <c r="DD185" s="196"/>
      <c r="DE185" s="196"/>
    </row>
    <row r="186" spans="1:109" s="195" customFormat="1" ht="15" customHeight="1">
      <c r="A186" s="186"/>
      <c r="B186" s="187"/>
      <c r="C186" s="229"/>
      <c r="D186" s="188"/>
      <c r="E186" s="239"/>
      <c r="I186" s="196"/>
      <c r="J186" s="197"/>
      <c r="K186" s="196"/>
      <c r="L186" s="203"/>
      <c r="M186" s="257"/>
      <c r="Q186" s="196"/>
      <c r="R186" s="196"/>
      <c r="T186" s="257"/>
      <c r="X186" s="196"/>
      <c r="Y186" s="196"/>
      <c r="AA186" s="257"/>
      <c r="AE186" s="196"/>
      <c r="AF186" s="196"/>
      <c r="AH186" s="257"/>
      <c r="AL186" s="196"/>
      <c r="AM186" s="196"/>
      <c r="AO186" s="257"/>
      <c r="AS186" s="196"/>
      <c r="AT186" s="196"/>
      <c r="AV186" s="257"/>
      <c r="AZ186" s="196"/>
      <c r="BA186" s="196"/>
      <c r="BC186" s="257"/>
      <c r="BG186" s="196"/>
      <c r="BH186" s="196"/>
      <c r="BJ186" s="257"/>
      <c r="BN186" s="196"/>
      <c r="BO186" s="196"/>
      <c r="BQ186" s="257"/>
      <c r="BU186" s="196"/>
      <c r="BV186" s="196"/>
      <c r="BX186" s="257"/>
      <c r="CB186" s="196"/>
      <c r="CC186" s="196"/>
      <c r="CE186" s="257"/>
      <c r="CI186" s="196"/>
      <c r="CJ186" s="196"/>
      <c r="CL186" s="257"/>
      <c r="CP186" s="196"/>
      <c r="CQ186" s="196"/>
      <c r="CS186" s="257"/>
      <c r="CW186" s="196"/>
      <c r="CX186" s="196"/>
      <c r="CZ186" s="257"/>
      <c r="DD186" s="196"/>
      <c r="DE186" s="196"/>
    </row>
    <row r="187" spans="1:109" s="195" customFormat="1" ht="15" customHeight="1">
      <c r="A187" s="186"/>
      <c r="B187" s="187"/>
      <c r="C187" s="229"/>
      <c r="D187" s="188"/>
      <c r="E187" s="239"/>
      <c r="I187" s="196"/>
      <c r="J187" s="197"/>
      <c r="K187" s="196"/>
      <c r="L187" s="203"/>
      <c r="M187" s="257"/>
      <c r="Q187" s="196"/>
      <c r="R187" s="196"/>
      <c r="T187" s="257"/>
      <c r="X187" s="196"/>
      <c r="Y187" s="196"/>
      <c r="AA187" s="257"/>
      <c r="AE187" s="196"/>
      <c r="AF187" s="196"/>
      <c r="AH187" s="257"/>
      <c r="AL187" s="196"/>
      <c r="AM187" s="196"/>
      <c r="AO187" s="257"/>
      <c r="AS187" s="196"/>
      <c r="AT187" s="196"/>
      <c r="AV187" s="257"/>
      <c r="AZ187" s="196"/>
      <c r="BA187" s="196"/>
      <c r="BC187" s="257"/>
      <c r="BG187" s="196"/>
      <c r="BH187" s="196"/>
      <c r="BJ187" s="257"/>
      <c r="BN187" s="196"/>
      <c r="BO187" s="196"/>
      <c r="BQ187" s="257"/>
      <c r="BU187" s="196"/>
      <c r="BV187" s="196"/>
      <c r="BX187" s="257"/>
      <c r="CB187" s="196"/>
      <c r="CC187" s="196"/>
      <c r="CE187" s="257"/>
      <c r="CI187" s="196"/>
      <c r="CJ187" s="196"/>
      <c r="CL187" s="257"/>
      <c r="CP187" s="196"/>
      <c r="CQ187" s="196"/>
      <c r="CS187" s="257"/>
      <c r="CW187" s="196"/>
      <c r="CX187" s="196"/>
      <c r="CZ187" s="257"/>
      <c r="DD187" s="196"/>
      <c r="DE187" s="196"/>
    </row>
    <row r="188" spans="1:109" s="195" customFormat="1" ht="15" customHeight="1" thickBot="1">
      <c r="A188" s="204"/>
      <c r="B188" s="205"/>
      <c r="C188" s="240"/>
      <c r="D188" s="206"/>
      <c r="E188" s="241"/>
      <c r="F188" s="207"/>
      <c r="G188" s="207"/>
      <c r="H188" s="207"/>
      <c r="I188" s="208"/>
      <c r="J188" s="209"/>
      <c r="K188" s="208"/>
      <c r="L188" s="203"/>
      <c r="M188" s="261"/>
      <c r="N188" s="176"/>
      <c r="O188" s="176"/>
      <c r="P188" s="176"/>
      <c r="Q188" s="222"/>
      <c r="R188" s="222"/>
      <c r="T188" s="261"/>
      <c r="U188" s="176"/>
      <c r="V188" s="176"/>
      <c r="W188" s="176"/>
      <c r="X188" s="222"/>
      <c r="Y188" s="222"/>
      <c r="AA188" s="261"/>
      <c r="AB188" s="176"/>
      <c r="AC188" s="176"/>
      <c r="AD188" s="176"/>
      <c r="AE188" s="222"/>
      <c r="AF188" s="222"/>
      <c r="AH188" s="261"/>
      <c r="AI188" s="176"/>
      <c r="AJ188" s="176"/>
      <c r="AK188" s="176"/>
      <c r="AL188" s="222"/>
      <c r="AM188" s="222"/>
      <c r="AO188" s="261"/>
      <c r="AP188" s="176"/>
      <c r="AQ188" s="176"/>
      <c r="AR188" s="176"/>
      <c r="AS188" s="222"/>
      <c r="AT188" s="222"/>
      <c r="AV188" s="261"/>
      <c r="AW188" s="176"/>
      <c r="AX188" s="176"/>
      <c r="AY188" s="176"/>
      <c r="AZ188" s="222"/>
      <c r="BA188" s="222"/>
      <c r="BC188" s="261"/>
      <c r="BD188" s="176"/>
      <c r="BE188" s="176"/>
      <c r="BF188" s="176"/>
      <c r="BG188" s="222"/>
      <c r="BH188" s="222"/>
      <c r="BJ188" s="261"/>
      <c r="BK188" s="176"/>
      <c r="BL188" s="176"/>
      <c r="BM188" s="176"/>
      <c r="BN188" s="222"/>
      <c r="BO188" s="222"/>
      <c r="BQ188" s="261"/>
      <c r="BR188" s="176"/>
      <c r="BS188" s="176"/>
      <c r="BT188" s="176"/>
      <c r="BU188" s="222"/>
      <c r="BV188" s="222"/>
      <c r="BX188" s="261"/>
      <c r="BY188" s="176"/>
      <c r="BZ188" s="176"/>
      <c r="CA188" s="176"/>
      <c r="CB188" s="222"/>
      <c r="CC188" s="222"/>
      <c r="CE188" s="261"/>
      <c r="CF188" s="176"/>
      <c r="CG188" s="176"/>
      <c r="CH188" s="176"/>
      <c r="CI188" s="222"/>
      <c r="CJ188" s="222"/>
      <c r="CL188" s="261"/>
      <c r="CM188" s="176"/>
      <c r="CN188" s="176"/>
      <c r="CO188" s="176"/>
      <c r="CP188" s="222"/>
      <c r="CQ188" s="222"/>
      <c r="CS188" s="261"/>
      <c r="CT188" s="176"/>
      <c r="CU188" s="176"/>
      <c r="CV188" s="176"/>
      <c r="CW188" s="222"/>
      <c r="CX188" s="222"/>
      <c r="CZ188" s="261"/>
      <c r="DA188" s="176"/>
      <c r="DB188" s="176"/>
      <c r="DC188" s="176"/>
      <c r="DD188" s="222"/>
      <c r="DE188" s="222"/>
    </row>
    <row r="189" spans="1:109" ht="15" customHeight="1" thickTop="1">
      <c r="A189" s="186">
        <f t="shared" ref="A189:A204" si="80">A139</f>
        <v>2014</v>
      </c>
      <c r="B189" s="187">
        <f t="shared" ref="B189:B211" si="81">ROUND($F$174*(1+$F$175)^D189+$F$170,$G$1)</f>
        <v>334</v>
      </c>
      <c r="C189" s="242"/>
      <c r="D189" s="188">
        <f t="shared" si="79"/>
        <v>12</v>
      </c>
      <c r="E189" s="243"/>
      <c r="F189" s="210"/>
      <c r="G189" s="195"/>
      <c r="H189" s="195"/>
      <c r="I189" s="196">
        <f t="shared" ref="I189:I211" si="82">ROUND($F$174*(1+$F$175)^D189+$F$170,$G$1)</f>
        <v>334</v>
      </c>
      <c r="J189" s="211"/>
      <c r="K189" s="211"/>
    </row>
    <row r="190" spans="1:109" ht="15" customHeight="1" thickBot="1">
      <c r="A190" s="186">
        <f t="shared" si="80"/>
        <v>2015</v>
      </c>
      <c r="B190" s="187">
        <f t="shared" si="81"/>
        <v>335</v>
      </c>
      <c r="C190" s="242"/>
      <c r="D190" s="188">
        <f t="shared" si="79"/>
        <v>13</v>
      </c>
      <c r="E190" s="262" t="s">
        <v>176</v>
      </c>
      <c r="F190" s="263" t="s">
        <v>177</v>
      </c>
      <c r="G190" s="263" t="s">
        <v>178</v>
      </c>
      <c r="H190" s="263" t="s">
        <v>179</v>
      </c>
      <c r="I190" s="196">
        <f t="shared" si="82"/>
        <v>335</v>
      </c>
      <c r="J190" s="211"/>
      <c r="K190" s="211"/>
    </row>
    <row r="191" spans="1:109" ht="15" customHeight="1" thickTop="1">
      <c r="A191" s="186">
        <f t="shared" si="80"/>
        <v>2016</v>
      </c>
      <c r="B191" s="187">
        <f t="shared" si="81"/>
        <v>336</v>
      </c>
      <c r="C191" s="242"/>
      <c r="D191" s="188">
        <f t="shared" si="79"/>
        <v>14</v>
      </c>
      <c r="E191" s="258">
        <f>O170</f>
        <v>0</v>
      </c>
      <c r="F191" s="264">
        <f>O177</f>
        <v>9.0186694211089616E-2</v>
      </c>
      <c r="G191" s="258">
        <f>O178</f>
        <v>1.8549999999999998</v>
      </c>
      <c r="H191" s="258">
        <f>O179</f>
        <v>1.7909999999999999</v>
      </c>
      <c r="I191" s="196">
        <f t="shared" si="82"/>
        <v>336</v>
      </c>
      <c r="J191" s="211"/>
      <c r="K191" s="211"/>
      <c r="M191" s="258" t="s">
        <v>180</v>
      </c>
      <c r="N191" s="258">
        <f>MIN(B166:B188)</f>
        <v>312</v>
      </c>
      <c r="T191" s="258" t="s">
        <v>180</v>
      </c>
      <c r="U191" s="258">
        <f>N191</f>
        <v>312</v>
      </c>
      <c r="AA191" s="258" t="s">
        <v>180</v>
      </c>
      <c r="AB191" s="258">
        <f>U191</f>
        <v>312</v>
      </c>
      <c r="AH191" s="258" t="s">
        <v>180</v>
      </c>
      <c r="AI191" s="258">
        <f>AB191</f>
        <v>312</v>
      </c>
      <c r="AO191" s="258" t="s">
        <v>180</v>
      </c>
      <c r="AP191" s="258">
        <f>AI191</f>
        <v>312</v>
      </c>
      <c r="AV191" s="258" t="s">
        <v>180</v>
      </c>
      <c r="AW191" s="258">
        <f>AP191</f>
        <v>312</v>
      </c>
      <c r="BC191" s="258" t="s">
        <v>180</v>
      </c>
      <c r="BD191" s="258">
        <f>AW191</f>
        <v>312</v>
      </c>
      <c r="BJ191" s="258" t="s">
        <v>181</v>
      </c>
      <c r="BK191" s="258">
        <f>BD191</f>
        <v>312</v>
      </c>
      <c r="BQ191" s="258" t="s">
        <v>180</v>
      </c>
      <c r="BR191" s="258">
        <f>BK191</f>
        <v>312</v>
      </c>
      <c r="BX191" s="258" t="s">
        <v>180</v>
      </c>
      <c r="BY191" s="258">
        <f>BR191</f>
        <v>312</v>
      </c>
      <c r="CE191" s="258" t="s">
        <v>180</v>
      </c>
      <c r="CF191" s="258">
        <f>BY191</f>
        <v>312</v>
      </c>
      <c r="CL191" s="258" t="s">
        <v>180</v>
      </c>
      <c r="CM191" s="258">
        <f>CF191</f>
        <v>312</v>
      </c>
      <c r="CS191" s="258" t="s">
        <v>182</v>
      </c>
      <c r="CT191" s="258">
        <f>CM191</f>
        <v>312</v>
      </c>
      <c r="CZ191" s="258" t="s">
        <v>183</v>
      </c>
      <c r="DA191" s="258">
        <f>CT191</f>
        <v>312</v>
      </c>
    </row>
    <row r="192" spans="1:109" ht="15" customHeight="1">
      <c r="A192" s="186">
        <f t="shared" si="80"/>
        <v>2017</v>
      </c>
      <c r="B192" s="187">
        <f t="shared" si="81"/>
        <v>337</v>
      </c>
      <c r="C192" s="242"/>
      <c r="D192" s="188">
        <f t="shared" si="79"/>
        <v>15</v>
      </c>
      <c r="E192" s="258">
        <f>V170</f>
        <v>100</v>
      </c>
      <c r="F192" s="264">
        <f>V177</f>
        <v>9.6593272945370068E-2</v>
      </c>
      <c r="G192" s="258">
        <f>V178</f>
        <v>1.8439999999999999</v>
      </c>
      <c r="H192" s="258">
        <f>V179</f>
        <v>1.78</v>
      </c>
      <c r="I192" s="196">
        <f t="shared" si="82"/>
        <v>337</v>
      </c>
      <c r="J192" s="211"/>
      <c r="K192" s="211"/>
      <c r="M192" s="258" t="s">
        <v>184</v>
      </c>
      <c r="N192" s="258">
        <v>3</v>
      </c>
      <c r="T192" s="258" t="s">
        <v>184</v>
      </c>
      <c r="U192" s="258">
        <f>N192</f>
        <v>3</v>
      </c>
      <c r="AA192" s="258" t="s">
        <v>184</v>
      </c>
      <c r="AB192" s="258">
        <f>U192</f>
        <v>3</v>
      </c>
      <c r="AH192" s="258" t="s">
        <v>185</v>
      </c>
      <c r="AI192" s="258">
        <f>AB192</f>
        <v>3</v>
      </c>
      <c r="AO192" s="258" t="s">
        <v>184</v>
      </c>
      <c r="AP192" s="258">
        <f>AI192</f>
        <v>3</v>
      </c>
      <c r="AV192" s="258" t="s">
        <v>184</v>
      </c>
      <c r="AW192" s="258">
        <f>AP192</f>
        <v>3</v>
      </c>
      <c r="BC192" s="258" t="s">
        <v>184</v>
      </c>
      <c r="BD192" s="258">
        <f>AW192</f>
        <v>3</v>
      </c>
      <c r="BJ192" s="258" t="s">
        <v>184</v>
      </c>
      <c r="BK192" s="258">
        <f>BD192</f>
        <v>3</v>
      </c>
      <c r="BQ192" s="258" t="s">
        <v>186</v>
      </c>
      <c r="BR192" s="258">
        <f>BK192</f>
        <v>3</v>
      </c>
      <c r="BX192" s="258" t="s">
        <v>184</v>
      </c>
      <c r="BY192" s="258">
        <f>BR192</f>
        <v>3</v>
      </c>
      <c r="CE192" s="258" t="s">
        <v>184</v>
      </c>
      <c r="CF192" s="258">
        <f>BY192</f>
        <v>3</v>
      </c>
      <c r="CL192" s="258" t="s">
        <v>184</v>
      </c>
      <c r="CM192" s="258">
        <f>CF192</f>
        <v>3</v>
      </c>
      <c r="CS192" s="258" t="s">
        <v>184</v>
      </c>
      <c r="CT192" s="258">
        <f>CM192</f>
        <v>3</v>
      </c>
      <c r="CZ192" s="258" t="s">
        <v>184</v>
      </c>
      <c r="DA192" s="258">
        <f>CT192</f>
        <v>3</v>
      </c>
    </row>
    <row r="193" spans="1:109" ht="15" customHeight="1">
      <c r="A193" s="186">
        <f t="shared" si="80"/>
        <v>2018</v>
      </c>
      <c r="B193" s="187">
        <f t="shared" si="81"/>
        <v>338</v>
      </c>
      <c r="C193" s="242"/>
      <c r="D193" s="188">
        <f t="shared" si="79"/>
        <v>16</v>
      </c>
      <c r="E193" s="258">
        <f>AC170</f>
        <v>115</v>
      </c>
      <c r="F193" s="264">
        <f>AC177</f>
        <v>9.6593272945370068E-2</v>
      </c>
      <c r="G193" s="258">
        <f>AC178</f>
        <v>1.8439999999999999</v>
      </c>
      <c r="H193" s="258">
        <f>AC179</f>
        <v>1.78</v>
      </c>
      <c r="I193" s="196">
        <f t="shared" si="82"/>
        <v>338</v>
      </c>
      <c r="J193" s="211"/>
      <c r="K193" s="211"/>
      <c r="M193" s="258" t="s">
        <v>187</v>
      </c>
      <c r="N193" s="258">
        <v>15</v>
      </c>
      <c r="T193" s="258" t="s">
        <v>187</v>
      </c>
      <c r="U193" s="258">
        <f>N193</f>
        <v>15</v>
      </c>
      <c r="AA193" s="258" t="s">
        <v>188</v>
      </c>
      <c r="AB193" s="258">
        <f>U193</f>
        <v>15</v>
      </c>
      <c r="AH193" s="258" t="s">
        <v>188</v>
      </c>
      <c r="AI193" s="258">
        <f>AB193</f>
        <v>15</v>
      </c>
      <c r="AO193" s="258" t="s">
        <v>187</v>
      </c>
      <c r="AP193" s="258">
        <f>AI193</f>
        <v>15</v>
      </c>
      <c r="AV193" s="258" t="s">
        <v>187</v>
      </c>
      <c r="AW193" s="258">
        <f>AP193</f>
        <v>15</v>
      </c>
      <c r="BC193" s="258" t="s">
        <v>187</v>
      </c>
      <c r="BD193" s="258">
        <f>AW193</f>
        <v>15</v>
      </c>
      <c r="BJ193" s="258" t="s">
        <v>187</v>
      </c>
      <c r="BK193" s="258">
        <f>BD193</f>
        <v>15</v>
      </c>
      <c r="BQ193" s="258" t="s">
        <v>187</v>
      </c>
      <c r="BR193" s="258">
        <f>BK193</f>
        <v>15</v>
      </c>
      <c r="BX193" s="258" t="s">
        <v>187</v>
      </c>
      <c r="BY193" s="258">
        <f>BR193</f>
        <v>15</v>
      </c>
      <c r="CE193" s="258" t="s">
        <v>187</v>
      </c>
      <c r="CF193" s="258">
        <f>BY193</f>
        <v>15</v>
      </c>
      <c r="CL193" s="258" t="s">
        <v>187</v>
      </c>
      <c r="CM193" s="258">
        <f>CF193</f>
        <v>15</v>
      </c>
      <c r="CS193" s="258" t="s">
        <v>187</v>
      </c>
      <c r="CT193" s="258">
        <f>CM193</f>
        <v>15</v>
      </c>
      <c r="CZ193" s="258" t="s">
        <v>187</v>
      </c>
      <c r="DA193" s="258">
        <f>CT193</f>
        <v>15</v>
      </c>
    </row>
    <row r="194" spans="1:109" ht="15" customHeight="1">
      <c r="A194" s="186">
        <f t="shared" si="80"/>
        <v>2019</v>
      </c>
      <c r="B194" s="187">
        <f t="shared" si="81"/>
        <v>339</v>
      </c>
      <c r="C194" s="242"/>
      <c r="D194" s="188">
        <f t="shared" si="79"/>
        <v>17</v>
      </c>
      <c r="E194" s="258">
        <f>AJ170</f>
        <v>130</v>
      </c>
      <c r="F194" s="264">
        <f>AJ177</f>
        <v>9.6593272945370068E-2</v>
      </c>
      <c r="G194" s="258">
        <f>AJ178</f>
        <v>1.8439999999999999</v>
      </c>
      <c r="H194" s="258">
        <f>AJ179</f>
        <v>1.78</v>
      </c>
      <c r="I194" s="196">
        <f t="shared" si="82"/>
        <v>339</v>
      </c>
      <c r="J194" s="211"/>
      <c r="K194" s="211"/>
    </row>
    <row r="195" spans="1:109" ht="15" customHeight="1">
      <c r="A195" s="186">
        <f t="shared" si="80"/>
        <v>2020</v>
      </c>
      <c r="B195" s="187">
        <f t="shared" si="81"/>
        <v>340</v>
      </c>
      <c r="C195" s="242"/>
      <c r="D195" s="188">
        <f t="shared" si="79"/>
        <v>18</v>
      </c>
      <c r="E195" s="258">
        <f>AQ170</f>
        <v>145</v>
      </c>
      <c r="F195" s="264">
        <f>AQ177</f>
        <v>9.3797410071513002E-2</v>
      </c>
      <c r="G195" s="258">
        <f>AQ178</f>
        <v>1.851</v>
      </c>
      <c r="H195" s="258">
        <f>AQ179</f>
        <v>1.7869999999999999</v>
      </c>
      <c r="I195" s="196">
        <f t="shared" si="82"/>
        <v>340</v>
      </c>
      <c r="J195" s="211"/>
      <c r="K195" s="211"/>
    </row>
    <row r="196" spans="1:109" ht="15" customHeight="1">
      <c r="A196" s="186">
        <f t="shared" si="80"/>
        <v>2021</v>
      </c>
      <c r="B196" s="187">
        <f t="shared" si="81"/>
        <v>342</v>
      </c>
      <c r="C196" s="242"/>
      <c r="D196" s="188">
        <f t="shared" si="79"/>
        <v>19</v>
      </c>
      <c r="E196" s="258">
        <f>AX170</f>
        <v>160</v>
      </c>
      <c r="F196" s="264">
        <f>AX177</f>
        <v>0.11072166030684602</v>
      </c>
      <c r="G196" s="258">
        <f>AX178</f>
        <v>1.8220000000000001</v>
      </c>
      <c r="H196" s="258">
        <f>AX179</f>
        <v>1.758</v>
      </c>
      <c r="I196" s="196">
        <f t="shared" si="82"/>
        <v>342</v>
      </c>
      <c r="J196" s="211"/>
      <c r="K196" s="211"/>
      <c r="N196" s="98">
        <f>H196-G179</f>
        <v>-5.0999999999999934E-2</v>
      </c>
    </row>
    <row r="197" spans="1:109" s="98" customFormat="1" ht="15" customHeight="1">
      <c r="A197" s="186">
        <f t="shared" si="80"/>
        <v>2022</v>
      </c>
      <c r="B197" s="187">
        <f t="shared" si="81"/>
        <v>343</v>
      </c>
      <c r="C197" s="242"/>
      <c r="D197" s="188">
        <f t="shared" si="79"/>
        <v>20</v>
      </c>
      <c r="E197" s="258">
        <f>BE170</f>
        <v>175</v>
      </c>
      <c r="F197" s="264">
        <f>BE177</f>
        <v>0.11072166030684602</v>
      </c>
      <c r="G197" s="258">
        <f>BE178</f>
        <v>1.8220000000000001</v>
      </c>
      <c r="H197" s="258">
        <f>BE179</f>
        <v>1.758</v>
      </c>
      <c r="I197" s="196">
        <f t="shared" si="82"/>
        <v>343</v>
      </c>
      <c r="J197" s="211"/>
      <c r="K197" s="211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</row>
    <row r="198" spans="1:109" s="98" customFormat="1" ht="15" customHeight="1">
      <c r="A198" s="186">
        <f t="shared" si="80"/>
        <v>2023</v>
      </c>
      <c r="B198" s="187">
        <f t="shared" si="81"/>
        <v>344</v>
      </c>
      <c r="C198" s="242"/>
      <c r="D198" s="188">
        <f t="shared" si="79"/>
        <v>21</v>
      </c>
      <c r="E198" s="258">
        <f>BL170</f>
        <v>190</v>
      </c>
      <c r="F198" s="264">
        <f>BL177</f>
        <v>7.9347615429164811E-2</v>
      </c>
      <c r="G198" s="258">
        <f>BL178</f>
        <v>1.881</v>
      </c>
      <c r="H198" s="258">
        <f>BL179</f>
        <v>1.8170000000000002</v>
      </c>
      <c r="I198" s="196">
        <f t="shared" si="82"/>
        <v>344</v>
      </c>
      <c r="J198" s="211"/>
      <c r="K198" s="211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</row>
    <row r="199" spans="1:109" s="98" customFormat="1" ht="15" customHeight="1">
      <c r="A199" s="186">
        <f t="shared" si="80"/>
        <v>2024</v>
      </c>
      <c r="B199" s="187">
        <f t="shared" si="81"/>
        <v>345</v>
      </c>
      <c r="C199" s="242"/>
      <c r="D199" s="188">
        <f t="shared" si="79"/>
        <v>22</v>
      </c>
      <c r="E199" s="98">
        <f>BS170</f>
        <v>205</v>
      </c>
      <c r="F199" s="265">
        <f>BS177</f>
        <v>9.1458875509449006E-2</v>
      </c>
      <c r="G199" s="98">
        <f>BS178</f>
        <v>1.86</v>
      </c>
      <c r="H199" s="98">
        <f>BS179</f>
        <v>1.796</v>
      </c>
      <c r="I199" s="196">
        <f t="shared" si="82"/>
        <v>345</v>
      </c>
      <c r="J199" s="211"/>
      <c r="K199" s="211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</row>
    <row r="200" spans="1:109" s="98" customFormat="1" ht="15" customHeight="1">
      <c r="A200" s="186">
        <f t="shared" si="80"/>
        <v>2025</v>
      </c>
      <c r="B200" s="187">
        <f t="shared" si="81"/>
        <v>347</v>
      </c>
      <c r="C200" s="242"/>
      <c r="D200" s="188">
        <f t="shared" si="79"/>
        <v>23</v>
      </c>
      <c r="E200" s="98">
        <f>BZ170</f>
        <v>220</v>
      </c>
      <c r="F200" s="265">
        <f>BZ177</f>
        <v>0.11097530062007312</v>
      </c>
      <c r="G200" s="98">
        <f>BZ178</f>
        <v>1.8290000000000002</v>
      </c>
      <c r="H200" s="98">
        <f>BZ179</f>
        <v>1.7650000000000001</v>
      </c>
      <c r="I200" s="196">
        <f t="shared" si="82"/>
        <v>347</v>
      </c>
      <c r="J200" s="211"/>
      <c r="K200" s="211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</row>
    <row r="201" spans="1:109" s="98" customFormat="1" ht="15" customHeight="1">
      <c r="A201" s="186">
        <f t="shared" si="80"/>
        <v>2026</v>
      </c>
      <c r="B201" s="187">
        <f t="shared" si="81"/>
        <v>348</v>
      </c>
      <c r="C201" s="242"/>
      <c r="D201" s="188">
        <f t="shared" si="79"/>
        <v>24</v>
      </c>
      <c r="E201" s="98">
        <f>CG170</f>
        <v>235</v>
      </c>
      <c r="F201" s="265">
        <f>CG177</f>
        <v>0.12394504054839847</v>
      </c>
      <c r="G201" s="98">
        <f>CG178</f>
        <v>1.8120000000000001</v>
      </c>
      <c r="H201" s="98">
        <f>CG179</f>
        <v>1.748</v>
      </c>
      <c r="I201" s="196">
        <f t="shared" si="82"/>
        <v>348</v>
      </c>
      <c r="J201" s="211"/>
      <c r="K201" s="211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</row>
    <row r="202" spans="1:109" s="98" customFormat="1" ht="15" customHeight="1">
      <c r="A202" s="186">
        <f t="shared" si="80"/>
        <v>2027</v>
      </c>
      <c r="B202" s="187">
        <f t="shared" si="81"/>
        <v>349</v>
      </c>
      <c r="C202" s="242"/>
      <c r="D202" s="188">
        <f t="shared" si="79"/>
        <v>25</v>
      </c>
      <c r="E202" s="98">
        <f>CN170</f>
        <v>250</v>
      </c>
      <c r="F202" s="265">
        <f>CN177</f>
        <v>9.3802980280182024E-2</v>
      </c>
      <c r="G202" s="98">
        <f>CN178</f>
        <v>1.873</v>
      </c>
      <c r="H202" s="98">
        <f>CN179</f>
        <v>1.8089999999999999</v>
      </c>
      <c r="I202" s="196">
        <f t="shared" si="82"/>
        <v>349</v>
      </c>
      <c r="J202" s="211"/>
      <c r="K202" s="211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</row>
    <row r="203" spans="1:109" s="98" customFormat="1" ht="15" customHeight="1">
      <c r="A203" s="186">
        <f t="shared" si="80"/>
        <v>2028</v>
      </c>
      <c r="B203" s="187">
        <f t="shared" si="81"/>
        <v>351</v>
      </c>
      <c r="C203" s="242"/>
      <c r="D203" s="188">
        <f t="shared" si="79"/>
        <v>26</v>
      </c>
      <c r="E203" s="98">
        <f>CU170</f>
        <v>265</v>
      </c>
      <c r="F203" s="265">
        <f>CU177</f>
        <v>9.3802980280182024E-2</v>
      </c>
      <c r="G203" s="98">
        <f>CU178</f>
        <v>1.873</v>
      </c>
      <c r="H203" s="98">
        <f>CU179</f>
        <v>1.8089999999999999</v>
      </c>
      <c r="I203" s="196">
        <f t="shared" si="82"/>
        <v>351</v>
      </c>
      <c r="J203" s="211"/>
      <c r="K203" s="211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</row>
    <row r="204" spans="1:109" s="98" customFormat="1" ht="15" customHeight="1">
      <c r="A204" s="186">
        <f t="shared" si="80"/>
        <v>2029</v>
      </c>
      <c r="B204" s="187">
        <f t="shared" si="81"/>
        <v>352</v>
      </c>
      <c r="C204" s="242"/>
      <c r="D204" s="188">
        <f t="shared" si="79"/>
        <v>27</v>
      </c>
      <c r="E204" s="98">
        <f>DB170</f>
        <v>280</v>
      </c>
      <c r="F204" s="265">
        <f>DB177</f>
        <v>0.11312400903281598</v>
      </c>
      <c r="G204" s="98">
        <f>DB178</f>
        <v>1.8770000000000002</v>
      </c>
      <c r="H204" s="98">
        <f>DB179</f>
        <v>1.8130000000000002</v>
      </c>
      <c r="I204" s="196">
        <f t="shared" si="82"/>
        <v>352</v>
      </c>
      <c r="J204" s="211"/>
      <c r="K204" s="211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</row>
    <row r="205" spans="1:109" s="98" customFormat="1" ht="15" customHeight="1">
      <c r="A205" s="186">
        <f>A155</f>
        <v>2030</v>
      </c>
      <c r="B205" s="187">
        <f t="shared" si="81"/>
        <v>353</v>
      </c>
      <c r="C205" s="242"/>
      <c r="D205" s="188">
        <f t="shared" si="79"/>
        <v>28</v>
      </c>
      <c r="E205" s="243"/>
      <c r="F205" s="210"/>
      <c r="G205" s="195"/>
      <c r="H205" s="195"/>
      <c r="I205" s="196">
        <f t="shared" si="82"/>
        <v>353</v>
      </c>
      <c r="J205" s="211"/>
      <c r="K205" s="211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</row>
    <row r="206" spans="1:109" s="98" customFormat="1" ht="15" customHeight="1">
      <c r="A206" s="186">
        <f t="shared" ref="A206:A211" si="83">A156</f>
        <v>2031</v>
      </c>
      <c r="B206" s="212">
        <f t="shared" si="81"/>
        <v>355</v>
      </c>
      <c r="C206" s="244"/>
      <c r="D206" s="188">
        <f t="shared" si="79"/>
        <v>29</v>
      </c>
      <c r="E206" s="243"/>
      <c r="F206" s="210"/>
      <c r="G206" s="195"/>
      <c r="H206" s="214"/>
      <c r="I206" s="196">
        <f t="shared" si="82"/>
        <v>355</v>
      </c>
      <c r="J206" s="211"/>
      <c r="K206" s="211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</row>
    <row r="207" spans="1:109" s="98" customFormat="1" ht="15" customHeight="1">
      <c r="A207" s="186">
        <f t="shared" si="83"/>
        <v>2032</v>
      </c>
      <c r="B207" s="212">
        <f t="shared" si="81"/>
        <v>356</v>
      </c>
      <c r="C207" s="244"/>
      <c r="D207" s="188">
        <f t="shared" si="79"/>
        <v>30</v>
      </c>
      <c r="E207" s="243"/>
      <c r="F207" s="210"/>
      <c r="G207" s="195"/>
      <c r="H207" s="214"/>
      <c r="I207" s="196">
        <f t="shared" si="82"/>
        <v>356</v>
      </c>
      <c r="J207" s="211"/>
      <c r="K207" s="211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</row>
    <row r="208" spans="1:109" s="98" customFormat="1" ht="15" customHeight="1">
      <c r="A208" s="186">
        <f t="shared" si="83"/>
        <v>2033</v>
      </c>
      <c r="B208" s="212">
        <f t="shared" si="81"/>
        <v>358</v>
      </c>
      <c r="C208" s="244"/>
      <c r="D208" s="188">
        <f t="shared" si="79"/>
        <v>31</v>
      </c>
      <c r="E208" s="243"/>
      <c r="F208" s="210"/>
      <c r="G208" s="195"/>
      <c r="H208" s="214"/>
      <c r="I208" s="196">
        <f t="shared" si="82"/>
        <v>358</v>
      </c>
      <c r="J208" s="211"/>
      <c r="K208" s="211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  <c r="DA208" s="94"/>
      <c r="DB208" s="94"/>
      <c r="DC208" s="94"/>
      <c r="DD208" s="94"/>
      <c r="DE208" s="94"/>
    </row>
    <row r="209" spans="1:109" s="98" customFormat="1" ht="15" customHeight="1">
      <c r="A209" s="186">
        <f t="shared" si="83"/>
        <v>2034</v>
      </c>
      <c r="B209" s="212">
        <f t="shared" si="81"/>
        <v>359</v>
      </c>
      <c r="C209" s="244"/>
      <c r="D209" s="188">
        <f t="shared" si="79"/>
        <v>32</v>
      </c>
      <c r="E209" s="243"/>
      <c r="F209" s="210"/>
      <c r="G209" s="195"/>
      <c r="H209" s="214"/>
      <c r="I209" s="196">
        <f t="shared" si="82"/>
        <v>359</v>
      </c>
      <c r="J209" s="211"/>
      <c r="K209" s="211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  <c r="CW209" s="94"/>
      <c r="CX209" s="94"/>
      <c r="CY209" s="94"/>
      <c r="CZ209" s="94"/>
      <c r="DA209" s="94"/>
      <c r="DB209" s="94"/>
      <c r="DC209" s="94"/>
      <c r="DD209" s="94"/>
      <c r="DE209" s="94"/>
    </row>
    <row r="210" spans="1:109" s="98" customFormat="1" ht="15" customHeight="1">
      <c r="A210" s="186">
        <f t="shared" si="83"/>
        <v>2035</v>
      </c>
      <c r="B210" s="212">
        <f t="shared" si="81"/>
        <v>361</v>
      </c>
      <c r="C210" s="244"/>
      <c r="D210" s="188">
        <f t="shared" si="79"/>
        <v>33</v>
      </c>
      <c r="E210" s="243"/>
      <c r="F210" s="210"/>
      <c r="G210" s="195"/>
      <c r="H210" s="214"/>
      <c r="I210" s="196">
        <f t="shared" si="82"/>
        <v>361</v>
      </c>
      <c r="J210" s="211"/>
      <c r="K210" s="211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  <c r="CW210" s="94"/>
      <c r="CX210" s="94"/>
      <c r="CY210" s="94"/>
      <c r="CZ210" s="94"/>
      <c r="DA210" s="94"/>
      <c r="DB210" s="94"/>
      <c r="DC210" s="94"/>
      <c r="DD210" s="94"/>
      <c r="DE210" s="94"/>
    </row>
    <row r="211" spans="1:109" s="98" customFormat="1" ht="15" customHeight="1">
      <c r="A211" s="216">
        <f t="shared" si="83"/>
        <v>2036</v>
      </c>
      <c r="B211" s="217">
        <f t="shared" si="81"/>
        <v>362</v>
      </c>
      <c r="C211" s="245"/>
      <c r="D211" s="218">
        <f t="shared" si="79"/>
        <v>34</v>
      </c>
      <c r="E211" s="246"/>
      <c r="F211" s="220"/>
      <c r="G211" s="176"/>
      <c r="H211" s="221"/>
      <c r="I211" s="222">
        <f t="shared" si="82"/>
        <v>362</v>
      </c>
      <c r="J211" s="224"/>
      <c r="K211" s="22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  <c r="DA211" s="94"/>
      <c r="DB211" s="94"/>
      <c r="DC211" s="94"/>
      <c r="DD211" s="94"/>
      <c r="DE211" s="94"/>
    </row>
    <row r="212" spans="1:109" s="98" customFormat="1" ht="15" customHeight="1">
      <c r="A212" s="225"/>
      <c r="B212" s="215"/>
      <c r="C212" s="195"/>
      <c r="D212" s="189"/>
      <c r="E212" s="248"/>
      <c r="F212" s="210"/>
      <c r="G212" s="195"/>
      <c r="H212" s="195"/>
      <c r="I212" s="266"/>
      <c r="J212" s="266"/>
      <c r="K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  <c r="DA212" s="94"/>
      <c r="DB212" s="94"/>
      <c r="DC212" s="94"/>
      <c r="DD212" s="94"/>
      <c r="DE212" s="94"/>
    </row>
    <row r="213" spans="1:109" ht="15" customHeight="1">
      <c r="A213" s="174" t="s">
        <v>189</v>
      </c>
    </row>
    <row r="214" spans="1:109" ht="15" customHeight="1">
      <c r="A214" s="177" t="s">
        <v>102</v>
      </c>
      <c r="B214" s="178" t="s">
        <v>127</v>
      </c>
      <c r="C214" s="179" t="s">
        <v>190</v>
      </c>
      <c r="D214" s="179" t="s">
        <v>129</v>
      </c>
      <c r="E214" s="179" t="s">
        <v>191</v>
      </c>
      <c r="F214" s="228"/>
      <c r="G214" s="180"/>
      <c r="H214" s="182" t="s">
        <v>116</v>
      </c>
      <c r="I214" s="183">
        <f>RSQ(I215:I237,B215:B237)</f>
        <v>3.7836928842550389E-4</v>
      </c>
      <c r="J214" s="184" t="s">
        <v>130</v>
      </c>
      <c r="K214" s="185" t="s">
        <v>131</v>
      </c>
      <c r="M214" s="267" t="s">
        <v>190</v>
      </c>
      <c r="N214" s="228"/>
      <c r="O214" s="180"/>
      <c r="P214" s="252" t="s">
        <v>192</v>
      </c>
      <c r="Q214" s="253">
        <f>RSQ($B215:$B237,Q215:Q237)</f>
        <v>3.7836928842550389E-4</v>
      </c>
      <c r="R214" s="185" t="s">
        <v>131</v>
      </c>
      <c r="T214" s="267" t="s">
        <v>190</v>
      </c>
      <c r="U214" s="228"/>
      <c r="V214" s="180"/>
      <c r="W214" s="252" t="s">
        <v>192</v>
      </c>
      <c r="X214" s="253">
        <f>RSQ($B215:$B237,X215:X237)</f>
        <v>3.7836928842550389E-4</v>
      </c>
      <c r="Y214" s="185" t="s">
        <v>131</v>
      </c>
      <c r="AA214" s="267" t="s">
        <v>190</v>
      </c>
      <c r="AB214" s="228"/>
      <c r="AC214" s="180"/>
      <c r="AD214" s="252" t="s">
        <v>192</v>
      </c>
      <c r="AE214" s="253">
        <f>RSQ($B215:$B237,AE215:AE237)</f>
        <v>3.593345101873919E-3</v>
      </c>
      <c r="AF214" s="185" t="s">
        <v>131</v>
      </c>
      <c r="AH214" s="267" t="s">
        <v>190</v>
      </c>
      <c r="AI214" s="228"/>
      <c r="AJ214" s="180"/>
      <c r="AK214" s="252" t="s">
        <v>192</v>
      </c>
      <c r="AL214" s="253">
        <f>RSQ($B215:$B237,AL215:AL237)</f>
        <v>3.593345101873919E-3</v>
      </c>
      <c r="AM214" s="185" t="s">
        <v>131</v>
      </c>
      <c r="AO214" s="267" t="s">
        <v>190</v>
      </c>
      <c r="AP214" s="228"/>
      <c r="AQ214" s="180"/>
      <c r="AR214" s="252" t="s">
        <v>192</v>
      </c>
      <c r="AS214" s="253">
        <f>RSQ($B215:$B237,AS215:AS237)</f>
        <v>6.5229320960114171E-3</v>
      </c>
      <c r="AT214" s="185" t="s">
        <v>131</v>
      </c>
      <c r="AV214" s="267" t="s">
        <v>190</v>
      </c>
      <c r="AW214" s="228"/>
      <c r="AX214" s="180"/>
      <c r="AY214" s="252" t="s">
        <v>192</v>
      </c>
      <c r="AZ214" s="253">
        <f>RSQ($B215:$B237,AZ215:AZ237)</f>
        <v>6.5229320960114171E-3</v>
      </c>
      <c r="BA214" s="185" t="s">
        <v>131</v>
      </c>
      <c r="BC214" s="267" t="s">
        <v>190</v>
      </c>
      <c r="BD214" s="228"/>
      <c r="BE214" s="180"/>
      <c r="BF214" s="252" t="s">
        <v>192</v>
      </c>
      <c r="BG214" s="253">
        <f>RSQ($B215:$B237,BG215:BG237)</f>
        <v>6.5229320960114171E-3</v>
      </c>
      <c r="BH214" s="185" t="s">
        <v>131</v>
      </c>
      <c r="BJ214" s="267" t="s">
        <v>190</v>
      </c>
      <c r="BK214" s="228"/>
      <c r="BL214" s="180"/>
      <c r="BM214" s="252" t="s">
        <v>192</v>
      </c>
      <c r="BN214" s="253">
        <f>RSQ($B215:$B237,BN215:BN237)</f>
        <v>1.5321075818978921E-2</v>
      </c>
      <c r="BO214" s="185" t="s">
        <v>131</v>
      </c>
      <c r="BQ214" s="267" t="s">
        <v>190</v>
      </c>
      <c r="BR214" s="228"/>
      <c r="BS214" s="180"/>
      <c r="BT214" s="252" t="s">
        <v>192</v>
      </c>
      <c r="BU214" s="253">
        <f>RSQ($B215:$B237,BU215:BU237)</f>
        <v>1.5321075818978921E-2</v>
      </c>
      <c r="BV214" s="185" t="s">
        <v>131</v>
      </c>
      <c r="BX214" s="267" t="s">
        <v>190</v>
      </c>
      <c r="BY214" s="228"/>
      <c r="BZ214" s="180"/>
      <c r="CA214" s="252" t="s">
        <v>192</v>
      </c>
      <c r="CB214" s="253">
        <f>RSQ($B215:$B237,CB215:CB237)</f>
        <v>1.5321075818978921E-2</v>
      </c>
      <c r="CC214" s="185" t="s">
        <v>131</v>
      </c>
      <c r="CE214" s="267" t="s">
        <v>190</v>
      </c>
      <c r="CF214" s="228"/>
      <c r="CG214" s="180"/>
      <c r="CH214" s="252" t="s">
        <v>192</v>
      </c>
      <c r="CI214" s="253">
        <f>RSQ($B215:$B237,CI215:CI237)</f>
        <v>2.0676010474053336E-2</v>
      </c>
      <c r="CJ214" s="185" t="s">
        <v>131</v>
      </c>
      <c r="CL214" s="267" t="s">
        <v>190</v>
      </c>
      <c r="CM214" s="228"/>
      <c r="CN214" s="180"/>
      <c r="CO214" s="252" t="s">
        <v>192</v>
      </c>
      <c r="CP214" s="253">
        <f>RSQ($B215:$B237,CP215:CP237)</f>
        <v>1.151225637038067E-4</v>
      </c>
      <c r="CQ214" s="185" t="s">
        <v>131</v>
      </c>
      <c r="CS214" s="267" t="s">
        <v>190</v>
      </c>
      <c r="CT214" s="228"/>
      <c r="CU214" s="180"/>
      <c r="CV214" s="252" t="s">
        <v>192</v>
      </c>
      <c r="CW214" s="253">
        <f>RSQ($B215:$B237,CW215:CW237)</f>
        <v>5.576871598108352E-6</v>
      </c>
      <c r="CX214" s="185" t="s">
        <v>131</v>
      </c>
      <c r="CZ214" s="267" t="s">
        <v>190</v>
      </c>
      <c r="DA214" s="228"/>
      <c r="DB214" s="180"/>
      <c r="DC214" s="252" t="s">
        <v>192</v>
      </c>
      <c r="DD214" s="253">
        <f>RSQ($B215:$B237,DD215:DD237)</f>
        <v>6.1776625784000234E-2</v>
      </c>
      <c r="DE214" s="185" t="s">
        <v>131</v>
      </c>
    </row>
    <row r="215" spans="1:109" ht="15" customHeight="1">
      <c r="A215" s="186">
        <f t="shared" ref="A215:B225" si="84">A166</f>
        <v>2003</v>
      </c>
      <c r="B215" s="187">
        <f t="shared" si="84"/>
        <v>330</v>
      </c>
      <c r="C215" s="268">
        <f t="shared" ref="C215:C225" si="85">LN(B215-$G$219)</f>
        <v>5.7990926544605257</v>
      </c>
      <c r="D215" s="188">
        <f>D166</f>
        <v>1</v>
      </c>
      <c r="E215" s="188">
        <f t="shared" ref="E215:E225" si="86">LN(D215)</f>
        <v>0</v>
      </c>
      <c r="F215" s="230" t="s">
        <v>193</v>
      </c>
      <c r="I215" s="193">
        <f t="shared" ref="I215:I225" si="87">ROUND($G$219+$G$222*D215^$G$220,$G$1)</f>
        <v>325</v>
      </c>
      <c r="J215" s="194">
        <f t="shared" ref="J215:J225" si="88">ABS(B215-I215)/B215*100</f>
        <v>1.5151515151515151</v>
      </c>
      <c r="K215" s="193">
        <f t="shared" ref="K215:K225" si="89">(B215-I215)^2/1000</f>
        <v>2.5000000000000001E-2</v>
      </c>
      <c r="M215" s="269">
        <f t="shared" ref="M215:M225" si="90">LN($B215-O$219)</f>
        <v>5.7990926544605257</v>
      </c>
      <c r="N215" s="230" t="s">
        <v>193</v>
      </c>
      <c r="Q215" s="270">
        <f t="shared" ref="Q215:Q225" si="91">ROUND(O$219+O$222*$D215^O$220,$G$1)</f>
        <v>325</v>
      </c>
      <c r="R215" s="193">
        <f t="shared" ref="R215:R225" si="92">($B215-Q215)^2/1000</f>
        <v>2.5000000000000001E-2</v>
      </c>
      <c r="T215" s="269">
        <f t="shared" ref="T215:T225" si="93">LN($B215-V$219)</f>
        <v>5.768320995793772</v>
      </c>
      <c r="U215" s="230" t="s">
        <v>193</v>
      </c>
      <c r="X215" s="270">
        <f t="shared" ref="X215:X225" si="94">ROUND(V$219+V$222*$D215^V$220,$G$1)</f>
        <v>325</v>
      </c>
      <c r="Y215" s="193">
        <f t="shared" ref="Y215:Y225" si="95">($B215-X215)^2/1000</f>
        <v>2.5000000000000001E-2</v>
      </c>
      <c r="AA215" s="269">
        <f t="shared" ref="AA215:AA225" si="96">LN($B215-AC$219)</f>
        <v>5.7037824746562009</v>
      </c>
      <c r="AB215" s="230" t="s">
        <v>193</v>
      </c>
      <c r="AE215" s="270">
        <f t="shared" ref="AE215:AE225" si="97">ROUND(AC$219+AC$222*$D215^AC$220,$G$1)</f>
        <v>325</v>
      </c>
      <c r="AF215" s="193">
        <f t="shared" ref="AF215:AF225" si="98">($B215-AE215)^2/1000</f>
        <v>2.5000000000000001E-2</v>
      </c>
      <c r="AH215" s="269">
        <f t="shared" ref="AH215:AH225" si="99">LN($B215-AJ$219)</f>
        <v>5.6347896031692493</v>
      </c>
      <c r="AI215" s="230" t="s">
        <v>193</v>
      </c>
      <c r="AL215" s="270">
        <f t="shared" ref="AL215:AL225" si="100">ROUND(AJ$219+AJ$222*$D215^AJ$220,$G$1)</f>
        <v>325</v>
      </c>
      <c r="AM215" s="193">
        <f t="shared" ref="AM215:AM225" si="101">($B215-AL215)^2/1000</f>
        <v>2.5000000000000001E-2</v>
      </c>
      <c r="AO215" s="269">
        <f t="shared" ref="AO215:AO225" si="102">LN($B215-AQ$219)</f>
        <v>5.5606816310155276</v>
      </c>
      <c r="AP215" s="230" t="s">
        <v>193</v>
      </c>
      <c r="AS215" s="270">
        <f t="shared" ref="AS215:AS225" si="103">ROUND(AQ$219+AQ$222*$D215^AQ$220,$G$1)</f>
        <v>325</v>
      </c>
      <c r="AT215" s="193">
        <f t="shared" ref="AT215:AT225" si="104">($B215-AS215)^2/1000</f>
        <v>2.5000000000000001E-2</v>
      </c>
      <c r="AV215" s="269">
        <f t="shared" ref="AV215:AV225" si="105">LN($B215-AX$219)</f>
        <v>5.4806389233419912</v>
      </c>
      <c r="AW215" s="230" t="s">
        <v>193</v>
      </c>
      <c r="AZ215" s="270">
        <f t="shared" ref="AZ215:AZ225" si="106">ROUND(AX$219+AX$222*$D215^AX$220,$G$1)</f>
        <v>325</v>
      </c>
      <c r="BA215" s="193">
        <f t="shared" ref="BA215:BA225" si="107">($B215-AZ215)^2/1000</f>
        <v>2.5000000000000001E-2</v>
      </c>
      <c r="BC215" s="269">
        <f t="shared" ref="BC215:BC225" si="108">LN($B215-BE$219)</f>
        <v>5.393627546352362</v>
      </c>
      <c r="BD215" s="230" t="s">
        <v>193</v>
      </c>
      <c r="BG215" s="270">
        <f t="shared" ref="BG215:BG225" si="109">ROUND(BE$219+BE$222*$D215^BE$220,$G$1)</f>
        <v>325</v>
      </c>
      <c r="BH215" s="193">
        <f t="shared" ref="BH215:BH225" si="110">($B215-BG215)^2/1000</f>
        <v>2.5000000000000001E-2</v>
      </c>
      <c r="BJ215" s="269">
        <f t="shared" ref="BJ215:BJ225" si="111">LN($B215-BL$219)</f>
        <v>5.2983173665480363</v>
      </c>
      <c r="BK215" s="230" t="s">
        <v>193</v>
      </c>
      <c r="BN215" s="270">
        <f t="shared" ref="BN215:BN225" si="112">ROUND(BL$219+BL$222*$D215^BL$220,$G$1)</f>
        <v>325</v>
      </c>
      <c r="BO215" s="193">
        <f t="shared" ref="BO215:BO225" si="113">($B215-BN215)^2/1000</f>
        <v>2.5000000000000001E-2</v>
      </c>
      <c r="BQ215" s="269">
        <f t="shared" ref="BQ215:BQ225" si="114">LN($B215-BS$219)</f>
        <v>5.1929568508902104</v>
      </c>
      <c r="BR215" s="230" t="s">
        <v>193</v>
      </c>
      <c r="BU215" s="270">
        <f t="shared" ref="BU215:BU225" si="115">ROUND(BS$219+BS$222*$D215^BS$220,$G$1)</f>
        <v>325</v>
      </c>
      <c r="BV215" s="193">
        <f t="shared" ref="BV215:BV225" si="116">($B215-BU215)^2/1000</f>
        <v>2.5000000000000001E-2</v>
      </c>
      <c r="BX215" s="269">
        <f t="shared" ref="BX215:BX225" si="117">LN($B215-BZ$219)</f>
        <v>5.0751738152338266</v>
      </c>
      <c r="BY215" s="230" t="s">
        <v>193</v>
      </c>
      <c r="CB215" s="270">
        <f t="shared" ref="CB215:CB225" si="118">ROUND(BZ$219+BZ$222*$D215^BZ$220,$G$1)</f>
        <v>325</v>
      </c>
      <c r="CC215" s="193">
        <f t="shared" ref="CC215:CC225" si="119">($B215-CB215)^2/1000</f>
        <v>2.5000000000000001E-2</v>
      </c>
      <c r="CE215" s="269">
        <f t="shared" ref="CE215:CE225" si="120">LN($B215-CG$219)</f>
        <v>4.9416424226093039</v>
      </c>
      <c r="CF215" s="230" t="s">
        <v>193</v>
      </c>
      <c r="CI215" s="270">
        <f t="shared" ref="CI215:CI225" si="121">ROUND(CG$219+CG$222*$D215^CG$220,$G$1)</f>
        <v>325</v>
      </c>
      <c r="CJ215" s="193">
        <f t="shared" ref="CJ215:CJ225" si="122">($B215-CI215)^2/1000</f>
        <v>2.5000000000000001E-2</v>
      </c>
      <c r="CL215" s="269">
        <f t="shared" ref="CL215:CL225" si="123">LN($B215-CN$219)</f>
        <v>4.7874917427820458</v>
      </c>
      <c r="CM215" s="230" t="s">
        <v>193</v>
      </c>
      <c r="CP215" s="270">
        <f t="shared" ref="CP215:CP225" si="124">ROUND(CN$219+CN$222*$D215^CN$220,$G$1)</f>
        <v>325</v>
      </c>
      <c r="CQ215" s="193">
        <f t="shared" ref="CQ215:CQ225" si="125">($B215-CP215)^2/1000</f>
        <v>2.5000000000000001E-2</v>
      </c>
      <c r="CS215" s="269">
        <f t="shared" ref="CS215:CS225" si="126">LN($B215-CU$219)</f>
        <v>4.6051701859880918</v>
      </c>
      <c r="CT215" s="230" t="s">
        <v>193</v>
      </c>
      <c r="CW215" s="270">
        <f t="shared" ref="CW215:CW225" si="127">ROUND(CU$219+CU$222*$D215^CU$220,$G$1)</f>
        <v>326</v>
      </c>
      <c r="CX215" s="193">
        <f t="shared" ref="CX215:CX225" si="128">($B215-CW215)^2/1000</f>
        <v>1.6E-2</v>
      </c>
      <c r="CZ215" s="269">
        <f t="shared" ref="CZ215:CZ225" si="129">LN($B215-DB$219)</f>
        <v>4.3820266346738812</v>
      </c>
      <c r="DA215" s="230" t="s">
        <v>193</v>
      </c>
      <c r="DD215" s="270">
        <f t="shared" ref="DD215:DD225" si="130">ROUND(DB$219+DB$222*$D215^DB$220,$G$1)</f>
        <v>326</v>
      </c>
      <c r="DE215" s="193">
        <f t="shared" ref="DE215:DE225" si="131">($B215-DD215)^2/1000</f>
        <v>1.6E-2</v>
      </c>
    </row>
    <row r="216" spans="1:109" ht="15" customHeight="1">
      <c r="A216" s="186">
        <f t="shared" si="84"/>
        <v>2004</v>
      </c>
      <c r="B216" s="187">
        <f t="shared" si="84"/>
        <v>333</v>
      </c>
      <c r="C216" s="268">
        <f t="shared" si="85"/>
        <v>5.8081424899804439</v>
      </c>
      <c r="D216" s="188">
        <f t="shared" ref="D216:D260" si="132">D167</f>
        <v>2</v>
      </c>
      <c r="E216" s="271">
        <f t="shared" si="86"/>
        <v>0.69314718055994529</v>
      </c>
      <c r="F216" s="230" t="s">
        <v>194</v>
      </c>
      <c r="I216" s="196">
        <f t="shared" si="87"/>
        <v>326</v>
      </c>
      <c r="J216" s="197">
        <f t="shared" si="88"/>
        <v>2.1021021021021022</v>
      </c>
      <c r="K216" s="196">
        <f t="shared" si="89"/>
        <v>4.9000000000000002E-2</v>
      </c>
      <c r="M216" s="269">
        <f t="shared" si="90"/>
        <v>5.8081424899804439</v>
      </c>
      <c r="N216" s="230" t="s">
        <v>194</v>
      </c>
      <c r="Q216" s="211">
        <f t="shared" si="91"/>
        <v>326</v>
      </c>
      <c r="R216" s="196">
        <f t="shared" si="92"/>
        <v>4.9000000000000002E-2</v>
      </c>
      <c r="T216" s="269">
        <f t="shared" si="93"/>
        <v>5.7776523232226564</v>
      </c>
      <c r="U216" s="230" t="s">
        <v>194</v>
      </c>
      <c r="X216" s="211">
        <f t="shared" si="94"/>
        <v>326</v>
      </c>
      <c r="Y216" s="196">
        <f t="shared" si="95"/>
        <v>4.9000000000000002E-2</v>
      </c>
      <c r="AA216" s="269">
        <f t="shared" si="96"/>
        <v>5.7137328055093688</v>
      </c>
      <c r="AB216" s="230" t="s">
        <v>194</v>
      </c>
      <c r="AE216" s="211">
        <f t="shared" si="97"/>
        <v>326</v>
      </c>
      <c r="AF216" s="196">
        <f t="shared" si="98"/>
        <v>4.9000000000000002E-2</v>
      </c>
      <c r="AH216" s="269">
        <f t="shared" si="99"/>
        <v>5.6454468976432377</v>
      </c>
      <c r="AI216" s="230" t="s">
        <v>194</v>
      </c>
      <c r="AL216" s="211">
        <f t="shared" si="100"/>
        <v>326</v>
      </c>
      <c r="AM216" s="196">
        <f t="shared" si="101"/>
        <v>4.9000000000000002E-2</v>
      </c>
      <c r="AO216" s="269">
        <f t="shared" si="102"/>
        <v>5.5721540321777647</v>
      </c>
      <c r="AP216" s="230" t="s">
        <v>194</v>
      </c>
      <c r="AS216" s="211">
        <f t="shared" si="103"/>
        <v>326</v>
      </c>
      <c r="AT216" s="196">
        <f t="shared" si="104"/>
        <v>4.9000000000000002E-2</v>
      </c>
      <c r="AV216" s="269">
        <f t="shared" si="105"/>
        <v>5.4930614433405482</v>
      </c>
      <c r="AW216" s="230" t="s">
        <v>194</v>
      </c>
      <c r="AZ216" s="211">
        <f t="shared" si="106"/>
        <v>326</v>
      </c>
      <c r="BA216" s="196">
        <f t="shared" si="107"/>
        <v>4.9000000000000002E-2</v>
      </c>
      <c r="BC216" s="269">
        <f t="shared" si="108"/>
        <v>5.4071717714601188</v>
      </c>
      <c r="BD216" s="230" t="s">
        <v>194</v>
      </c>
      <c r="BG216" s="211">
        <f t="shared" si="109"/>
        <v>326</v>
      </c>
      <c r="BH216" s="196">
        <f t="shared" si="110"/>
        <v>4.9000000000000002E-2</v>
      </c>
      <c r="BJ216" s="269">
        <f t="shared" si="111"/>
        <v>5.3132059790417872</v>
      </c>
      <c r="BK216" s="230" t="s">
        <v>194</v>
      </c>
      <c r="BN216" s="211">
        <f t="shared" si="112"/>
        <v>326</v>
      </c>
      <c r="BO216" s="196">
        <f t="shared" si="113"/>
        <v>4.9000000000000002E-2</v>
      </c>
      <c r="BQ216" s="269">
        <f t="shared" si="114"/>
        <v>5.2094861528414214</v>
      </c>
      <c r="BR216" s="230" t="s">
        <v>194</v>
      </c>
      <c r="BU216" s="211">
        <f t="shared" si="115"/>
        <v>326</v>
      </c>
      <c r="BV216" s="196">
        <f t="shared" si="116"/>
        <v>4.9000000000000002E-2</v>
      </c>
      <c r="BX216" s="269">
        <f t="shared" si="117"/>
        <v>5.0937502008067623</v>
      </c>
      <c r="BY216" s="230" t="s">
        <v>194</v>
      </c>
      <c r="CB216" s="211">
        <f t="shared" si="118"/>
        <v>326</v>
      </c>
      <c r="CC216" s="196">
        <f t="shared" si="119"/>
        <v>4.9000000000000002E-2</v>
      </c>
      <c r="CE216" s="269">
        <f t="shared" si="120"/>
        <v>4.962844630259907</v>
      </c>
      <c r="CF216" s="230" t="s">
        <v>194</v>
      </c>
      <c r="CI216" s="211">
        <f t="shared" si="121"/>
        <v>326</v>
      </c>
      <c r="CJ216" s="196">
        <f t="shared" si="122"/>
        <v>4.9000000000000002E-2</v>
      </c>
      <c r="CL216" s="269">
        <f t="shared" si="123"/>
        <v>4.8121843553724171</v>
      </c>
      <c r="CM216" s="230" t="s">
        <v>194</v>
      </c>
      <c r="CP216" s="211">
        <f t="shared" si="124"/>
        <v>326</v>
      </c>
      <c r="CQ216" s="196">
        <f t="shared" si="125"/>
        <v>4.9000000000000002E-2</v>
      </c>
      <c r="CS216" s="269">
        <f t="shared" si="126"/>
        <v>4.6347289882296359</v>
      </c>
      <c r="CT216" s="230" t="s">
        <v>194</v>
      </c>
      <c r="CW216" s="211">
        <f t="shared" si="127"/>
        <v>326</v>
      </c>
      <c r="CX216" s="196">
        <f t="shared" si="128"/>
        <v>4.9000000000000002E-2</v>
      </c>
      <c r="CZ216" s="269">
        <f t="shared" si="129"/>
        <v>4.4188406077965983</v>
      </c>
      <c r="DA216" s="230" t="s">
        <v>194</v>
      </c>
      <c r="DD216" s="211">
        <f t="shared" si="130"/>
        <v>326</v>
      </c>
      <c r="DE216" s="196">
        <f t="shared" si="131"/>
        <v>4.9000000000000002E-2</v>
      </c>
    </row>
    <row r="217" spans="1:109" ht="15" customHeight="1">
      <c r="A217" s="186">
        <f t="shared" si="84"/>
        <v>2005</v>
      </c>
      <c r="B217" s="187">
        <f t="shared" si="84"/>
        <v>335</v>
      </c>
      <c r="C217" s="268">
        <f t="shared" si="85"/>
        <v>5.8141305318250662</v>
      </c>
      <c r="D217" s="188">
        <f t="shared" si="132"/>
        <v>3</v>
      </c>
      <c r="E217" s="271">
        <f t="shared" si="86"/>
        <v>1.0986122886681098</v>
      </c>
      <c r="F217" s="195" t="s">
        <v>195</v>
      </c>
      <c r="G217" s="272"/>
      <c r="H217" s="189"/>
      <c r="I217" s="196">
        <f t="shared" si="87"/>
        <v>327</v>
      </c>
      <c r="J217" s="197">
        <f t="shared" si="88"/>
        <v>2.3880597014925375</v>
      </c>
      <c r="K217" s="196">
        <f t="shared" si="89"/>
        <v>6.4000000000000001E-2</v>
      </c>
      <c r="M217" s="269">
        <f t="shared" si="90"/>
        <v>5.8141305318250662</v>
      </c>
      <c r="N217" s="195" t="s">
        <v>195</v>
      </c>
      <c r="O217" s="272"/>
      <c r="P217" s="189"/>
      <c r="Q217" s="211">
        <f t="shared" si="91"/>
        <v>327</v>
      </c>
      <c r="R217" s="196">
        <f t="shared" si="92"/>
        <v>6.4000000000000001E-2</v>
      </c>
      <c r="T217" s="269">
        <f t="shared" si="93"/>
        <v>5.7838251823297373</v>
      </c>
      <c r="U217" s="195" t="s">
        <v>195</v>
      </c>
      <c r="V217" s="272"/>
      <c r="W217" s="189"/>
      <c r="X217" s="211">
        <f t="shared" si="94"/>
        <v>327</v>
      </c>
      <c r="Y217" s="196">
        <f t="shared" si="95"/>
        <v>6.4000000000000001E-2</v>
      </c>
      <c r="AA217" s="269">
        <f t="shared" si="96"/>
        <v>5.7203117766074119</v>
      </c>
      <c r="AB217" s="195" t="s">
        <v>195</v>
      </c>
      <c r="AC217" s="272"/>
      <c r="AD217" s="189"/>
      <c r="AE217" s="211">
        <f t="shared" si="97"/>
        <v>327</v>
      </c>
      <c r="AF217" s="196">
        <f t="shared" si="98"/>
        <v>6.4000000000000001E-2</v>
      </c>
      <c r="AH217" s="269">
        <f t="shared" si="99"/>
        <v>5.6524891802686508</v>
      </c>
      <c r="AI217" s="195" t="s">
        <v>195</v>
      </c>
      <c r="AJ217" s="272"/>
      <c r="AK217" s="189"/>
      <c r="AL217" s="211">
        <f t="shared" si="100"/>
        <v>327</v>
      </c>
      <c r="AM217" s="196">
        <f t="shared" si="101"/>
        <v>6.4000000000000001E-2</v>
      </c>
      <c r="AO217" s="269">
        <f t="shared" si="102"/>
        <v>5.579729825986222</v>
      </c>
      <c r="AP217" s="195" t="s">
        <v>195</v>
      </c>
      <c r="AQ217" s="272"/>
      <c r="AR217" s="189"/>
      <c r="AS217" s="211">
        <f t="shared" si="103"/>
        <v>327</v>
      </c>
      <c r="AT217" s="196">
        <f t="shared" si="104"/>
        <v>6.4000000000000001E-2</v>
      </c>
      <c r="AV217" s="269">
        <f t="shared" si="105"/>
        <v>5.5012582105447274</v>
      </c>
      <c r="AW217" s="195" t="s">
        <v>195</v>
      </c>
      <c r="AX217" s="272"/>
      <c r="AY217" s="189"/>
      <c r="AZ217" s="211">
        <f t="shared" si="106"/>
        <v>327</v>
      </c>
      <c r="BA217" s="196">
        <f t="shared" si="107"/>
        <v>6.4000000000000001E-2</v>
      </c>
      <c r="BC217" s="269">
        <f t="shared" si="108"/>
        <v>5.4161004022044201</v>
      </c>
      <c r="BD217" s="195" t="s">
        <v>195</v>
      </c>
      <c r="BE217" s="272"/>
      <c r="BF217" s="189"/>
      <c r="BG217" s="211">
        <f t="shared" si="109"/>
        <v>327</v>
      </c>
      <c r="BH217" s="196">
        <f t="shared" si="110"/>
        <v>6.4000000000000001E-2</v>
      </c>
      <c r="BJ217" s="269">
        <f t="shared" si="111"/>
        <v>5.3230099791384085</v>
      </c>
      <c r="BK217" s="195" t="s">
        <v>195</v>
      </c>
      <c r="BL217" s="272"/>
      <c r="BM217" s="189"/>
      <c r="BN217" s="211">
        <f t="shared" si="112"/>
        <v>327</v>
      </c>
      <c r="BO217" s="196">
        <f t="shared" si="113"/>
        <v>6.4000000000000001E-2</v>
      </c>
      <c r="BQ217" s="269">
        <f t="shared" si="114"/>
        <v>5.2203558250783244</v>
      </c>
      <c r="BR217" s="195" t="s">
        <v>195</v>
      </c>
      <c r="BS217" s="272"/>
      <c r="BT217" s="189"/>
      <c r="BU217" s="211">
        <f t="shared" si="115"/>
        <v>327</v>
      </c>
      <c r="BV217" s="196">
        <f t="shared" si="116"/>
        <v>6.4000000000000001E-2</v>
      </c>
      <c r="BX217" s="269">
        <f t="shared" si="117"/>
        <v>5.1059454739005803</v>
      </c>
      <c r="BY217" s="195" t="s">
        <v>195</v>
      </c>
      <c r="BZ217" s="272"/>
      <c r="CA217" s="189"/>
      <c r="CB217" s="211">
        <f t="shared" si="118"/>
        <v>327</v>
      </c>
      <c r="CC217" s="196">
        <f t="shared" si="119"/>
        <v>6.4000000000000001E-2</v>
      </c>
      <c r="CE217" s="269">
        <f t="shared" si="120"/>
        <v>4.9767337424205742</v>
      </c>
      <c r="CF217" s="195" t="s">
        <v>195</v>
      </c>
      <c r="CG217" s="272"/>
      <c r="CH217" s="189"/>
      <c r="CI217" s="211">
        <f t="shared" si="121"/>
        <v>327</v>
      </c>
      <c r="CJ217" s="196">
        <f t="shared" si="122"/>
        <v>6.4000000000000001E-2</v>
      </c>
      <c r="CL217" s="269">
        <f t="shared" si="123"/>
        <v>4.8283137373023015</v>
      </c>
      <c r="CM217" s="195" t="s">
        <v>195</v>
      </c>
      <c r="CN217" s="272"/>
      <c r="CO217" s="189"/>
      <c r="CP217" s="211">
        <f t="shared" si="124"/>
        <v>327</v>
      </c>
      <c r="CQ217" s="196">
        <f t="shared" si="125"/>
        <v>6.4000000000000001E-2</v>
      </c>
      <c r="CS217" s="269">
        <f t="shared" si="126"/>
        <v>4.6539603501575231</v>
      </c>
      <c r="CT217" s="195" t="s">
        <v>195</v>
      </c>
      <c r="CU217" s="272"/>
      <c r="CV217" s="189"/>
      <c r="CW217" s="211">
        <f t="shared" si="127"/>
        <v>327</v>
      </c>
      <c r="CX217" s="196">
        <f t="shared" si="128"/>
        <v>6.4000000000000001E-2</v>
      </c>
      <c r="CZ217" s="269">
        <f t="shared" si="129"/>
        <v>4.4426512564903167</v>
      </c>
      <c r="DA217" s="195" t="s">
        <v>195</v>
      </c>
      <c r="DB217" s="272"/>
      <c r="DC217" s="189"/>
      <c r="DD217" s="211">
        <f t="shared" si="130"/>
        <v>327</v>
      </c>
      <c r="DE217" s="196">
        <f t="shared" si="131"/>
        <v>6.4000000000000001E-2</v>
      </c>
    </row>
    <row r="218" spans="1:109" ht="15" customHeight="1">
      <c r="A218" s="186">
        <f t="shared" si="84"/>
        <v>2006</v>
      </c>
      <c r="B218" s="187">
        <f t="shared" si="84"/>
        <v>324</v>
      </c>
      <c r="C218" s="268">
        <f t="shared" si="85"/>
        <v>5.780743515792329</v>
      </c>
      <c r="D218" s="188">
        <f t="shared" si="132"/>
        <v>4</v>
      </c>
      <c r="E218" s="271">
        <f t="shared" si="86"/>
        <v>1.3862943611198906</v>
      </c>
      <c r="I218" s="196">
        <f t="shared" si="87"/>
        <v>328</v>
      </c>
      <c r="J218" s="197">
        <f t="shared" si="88"/>
        <v>1.2345679012345678</v>
      </c>
      <c r="K218" s="196">
        <f t="shared" si="89"/>
        <v>1.6E-2</v>
      </c>
      <c r="M218" s="269">
        <f t="shared" si="90"/>
        <v>5.780743515792329</v>
      </c>
      <c r="Q218" s="211">
        <f t="shared" si="91"/>
        <v>328</v>
      </c>
      <c r="R218" s="196">
        <f t="shared" si="92"/>
        <v>1.6E-2</v>
      </c>
      <c r="T218" s="269">
        <f t="shared" si="93"/>
        <v>5.7493929859082531</v>
      </c>
      <c r="X218" s="211">
        <f t="shared" si="94"/>
        <v>328</v>
      </c>
      <c r="Y218" s="196">
        <f t="shared" si="95"/>
        <v>1.6E-2</v>
      </c>
      <c r="AA218" s="269">
        <f t="shared" si="96"/>
        <v>5.6835797673386814</v>
      </c>
      <c r="AE218" s="211">
        <f t="shared" si="97"/>
        <v>328</v>
      </c>
      <c r="AF218" s="196">
        <f t="shared" si="98"/>
        <v>1.6E-2</v>
      </c>
      <c r="AH218" s="269">
        <f t="shared" si="99"/>
        <v>5.6131281063880705</v>
      </c>
      <c r="AL218" s="211">
        <f t="shared" si="100"/>
        <v>328</v>
      </c>
      <c r="AM218" s="196">
        <f t="shared" si="101"/>
        <v>1.6E-2</v>
      </c>
      <c r="AO218" s="269">
        <f t="shared" si="102"/>
        <v>5.5373342670185366</v>
      </c>
      <c r="AS218" s="211">
        <f t="shared" si="103"/>
        <v>327</v>
      </c>
      <c r="AT218" s="196">
        <f t="shared" si="104"/>
        <v>8.9999999999999993E-3</v>
      </c>
      <c r="AV218" s="269">
        <f t="shared" si="105"/>
        <v>5.4553211153577017</v>
      </c>
      <c r="AZ218" s="211">
        <f t="shared" si="106"/>
        <v>327</v>
      </c>
      <c r="BA218" s="196">
        <f t="shared" si="107"/>
        <v>8.9999999999999993E-3</v>
      </c>
      <c r="BC218" s="269">
        <f t="shared" si="108"/>
        <v>5.3659760150218512</v>
      </c>
      <c r="BG218" s="211">
        <f t="shared" si="109"/>
        <v>327</v>
      </c>
      <c r="BH218" s="196">
        <f t="shared" si="110"/>
        <v>8.9999999999999993E-3</v>
      </c>
      <c r="BJ218" s="269">
        <f t="shared" si="111"/>
        <v>5.2678581590633282</v>
      </c>
      <c r="BN218" s="211">
        <f t="shared" si="112"/>
        <v>327</v>
      </c>
      <c r="BO218" s="196">
        <f t="shared" si="113"/>
        <v>8.9999999999999993E-3</v>
      </c>
      <c r="BQ218" s="269">
        <f t="shared" si="114"/>
        <v>5.1590552992145291</v>
      </c>
      <c r="BU218" s="211">
        <f t="shared" si="115"/>
        <v>327</v>
      </c>
      <c r="BV218" s="196">
        <f t="shared" si="116"/>
        <v>8.9999999999999993E-3</v>
      </c>
      <c r="BX218" s="269">
        <f t="shared" si="117"/>
        <v>5.0369526024136295</v>
      </c>
      <c r="CB218" s="211">
        <f t="shared" si="118"/>
        <v>327</v>
      </c>
      <c r="CC218" s="196">
        <f t="shared" si="119"/>
        <v>8.9999999999999993E-3</v>
      </c>
      <c r="CE218" s="269">
        <f t="shared" si="120"/>
        <v>4.8978397999509111</v>
      </c>
      <c r="CI218" s="211">
        <f t="shared" si="121"/>
        <v>327</v>
      </c>
      <c r="CJ218" s="196">
        <f t="shared" si="122"/>
        <v>8.9999999999999993E-3</v>
      </c>
      <c r="CL218" s="269">
        <f t="shared" si="123"/>
        <v>4.7361984483944957</v>
      </c>
      <c r="CP218" s="211">
        <f t="shared" si="124"/>
        <v>327</v>
      </c>
      <c r="CQ218" s="196">
        <f t="shared" si="125"/>
        <v>8.9999999999999993E-3</v>
      </c>
      <c r="CS218" s="269">
        <f t="shared" si="126"/>
        <v>4.5432947822700038</v>
      </c>
      <c r="CW218" s="211">
        <f t="shared" si="127"/>
        <v>327</v>
      </c>
      <c r="CX218" s="196">
        <f t="shared" si="128"/>
        <v>8.9999999999999993E-3</v>
      </c>
      <c r="CZ218" s="269">
        <f t="shared" si="129"/>
        <v>4.3040650932041702</v>
      </c>
      <c r="DD218" s="211">
        <f t="shared" si="130"/>
        <v>327</v>
      </c>
      <c r="DE218" s="196">
        <f t="shared" si="131"/>
        <v>8.9999999999999993E-3</v>
      </c>
    </row>
    <row r="219" spans="1:109" ht="15" customHeight="1">
      <c r="A219" s="186">
        <f t="shared" si="84"/>
        <v>2007</v>
      </c>
      <c r="B219" s="187">
        <f t="shared" si="84"/>
        <v>312</v>
      </c>
      <c r="C219" s="268">
        <f t="shared" si="85"/>
        <v>5.7430031878094825</v>
      </c>
      <c r="D219" s="188">
        <f t="shared" si="132"/>
        <v>5</v>
      </c>
      <c r="E219" s="271">
        <f t="shared" si="86"/>
        <v>1.6094379124341003</v>
      </c>
      <c r="F219" s="273" t="s">
        <v>157</v>
      </c>
      <c r="G219" s="274">
        <v>0</v>
      </c>
      <c r="H219" s="189"/>
      <c r="I219" s="196">
        <f t="shared" si="87"/>
        <v>328</v>
      </c>
      <c r="J219" s="197">
        <f t="shared" si="88"/>
        <v>5.1282051282051277</v>
      </c>
      <c r="K219" s="196">
        <f t="shared" si="89"/>
        <v>0.25600000000000001</v>
      </c>
      <c r="M219" s="269">
        <f t="shared" si="90"/>
        <v>5.7430031878094825</v>
      </c>
      <c r="N219" s="273" t="s">
        <v>157</v>
      </c>
      <c r="O219" s="274">
        <v>0</v>
      </c>
      <c r="P219" s="189"/>
      <c r="Q219" s="211">
        <f t="shared" si="91"/>
        <v>328</v>
      </c>
      <c r="R219" s="196">
        <f t="shared" si="92"/>
        <v>0.25600000000000001</v>
      </c>
      <c r="T219" s="269">
        <f t="shared" si="93"/>
        <v>5.7104270173748697</v>
      </c>
      <c r="U219" s="273" t="s">
        <v>157</v>
      </c>
      <c r="V219" s="274">
        <f>10^U241</f>
        <v>10</v>
      </c>
      <c r="W219" s="189"/>
      <c r="X219" s="211">
        <f t="shared" si="94"/>
        <v>328</v>
      </c>
      <c r="Y219" s="196">
        <f t="shared" si="95"/>
        <v>0.25600000000000001</v>
      </c>
      <c r="AA219" s="269">
        <f t="shared" si="96"/>
        <v>5.6419070709381138</v>
      </c>
      <c r="AB219" s="273" t="s">
        <v>157</v>
      </c>
      <c r="AC219" s="274">
        <f>V219+AB242</f>
        <v>30</v>
      </c>
      <c r="AD219" s="189"/>
      <c r="AE219" s="211">
        <f t="shared" si="97"/>
        <v>328</v>
      </c>
      <c r="AF219" s="196">
        <f t="shared" si="98"/>
        <v>0.25600000000000001</v>
      </c>
      <c r="AH219" s="269">
        <f t="shared" si="99"/>
        <v>5.5683445037610966</v>
      </c>
      <c r="AI219" s="273" t="s">
        <v>157</v>
      </c>
      <c r="AJ219" s="274">
        <f>AC219+AI242</f>
        <v>50</v>
      </c>
      <c r="AK219" s="189"/>
      <c r="AL219" s="211">
        <f t="shared" si="100"/>
        <v>328</v>
      </c>
      <c r="AM219" s="196">
        <f t="shared" si="101"/>
        <v>0.25600000000000001</v>
      </c>
      <c r="AO219" s="269">
        <f t="shared" si="102"/>
        <v>5.4889377261566867</v>
      </c>
      <c r="AP219" s="273" t="s">
        <v>157</v>
      </c>
      <c r="AQ219" s="274">
        <f>AJ219+AP242</f>
        <v>70</v>
      </c>
      <c r="AR219" s="189"/>
      <c r="AS219" s="211">
        <f t="shared" si="103"/>
        <v>328</v>
      </c>
      <c r="AT219" s="196">
        <f t="shared" si="104"/>
        <v>0.25600000000000001</v>
      </c>
      <c r="AV219" s="269">
        <f t="shared" si="105"/>
        <v>5.4026773818722793</v>
      </c>
      <c r="AW219" s="273" t="s">
        <v>157</v>
      </c>
      <c r="AX219" s="274">
        <f>AQ219+AW242</f>
        <v>90</v>
      </c>
      <c r="AY219" s="189"/>
      <c r="AZ219" s="211">
        <f t="shared" si="106"/>
        <v>328</v>
      </c>
      <c r="BA219" s="196">
        <f t="shared" si="107"/>
        <v>0.25600000000000001</v>
      </c>
      <c r="BC219" s="269">
        <f t="shared" si="108"/>
        <v>5.3082676974012051</v>
      </c>
      <c r="BD219" s="273" t="s">
        <v>157</v>
      </c>
      <c r="BE219" s="274">
        <f>AX219+BD242</f>
        <v>110</v>
      </c>
      <c r="BF219" s="189"/>
      <c r="BG219" s="211">
        <f t="shared" si="109"/>
        <v>328</v>
      </c>
      <c r="BH219" s="196">
        <f t="shared" si="110"/>
        <v>0.25600000000000001</v>
      </c>
      <c r="BJ219" s="269">
        <f t="shared" si="111"/>
        <v>5.2040066870767951</v>
      </c>
      <c r="BK219" s="273" t="s">
        <v>157</v>
      </c>
      <c r="BL219" s="274">
        <f>BE219+BK242</f>
        <v>130</v>
      </c>
      <c r="BM219" s="189"/>
      <c r="BN219" s="211">
        <f t="shared" si="112"/>
        <v>328</v>
      </c>
      <c r="BO219" s="196">
        <f t="shared" si="113"/>
        <v>0.25600000000000001</v>
      </c>
      <c r="BQ219" s="269">
        <f t="shared" si="114"/>
        <v>5.0875963352323836</v>
      </c>
      <c r="BR219" s="273" t="s">
        <v>157</v>
      </c>
      <c r="BS219" s="274">
        <f>BL219+BR242</f>
        <v>150</v>
      </c>
      <c r="BT219" s="189"/>
      <c r="BU219" s="211">
        <f t="shared" si="115"/>
        <v>328</v>
      </c>
      <c r="BV219" s="196">
        <f t="shared" si="116"/>
        <v>0.25600000000000001</v>
      </c>
      <c r="BX219" s="269">
        <f t="shared" si="117"/>
        <v>4.9558270576012609</v>
      </c>
      <c r="BY219" s="273" t="s">
        <v>157</v>
      </c>
      <c r="BZ219" s="274">
        <f>BS219+BY242</f>
        <v>170</v>
      </c>
      <c r="CA219" s="189"/>
      <c r="CB219" s="211">
        <f t="shared" si="118"/>
        <v>328</v>
      </c>
      <c r="CC219" s="196">
        <f t="shared" si="119"/>
        <v>0.25600000000000001</v>
      </c>
      <c r="CE219" s="269">
        <f t="shared" si="120"/>
        <v>4.8040210447332568</v>
      </c>
      <c r="CF219" s="273" t="s">
        <v>157</v>
      </c>
      <c r="CG219" s="274">
        <f>BZ219+CF242</f>
        <v>190</v>
      </c>
      <c r="CH219" s="189"/>
      <c r="CI219" s="211">
        <f t="shared" si="121"/>
        <v>328</v>
      </c>
      <c r="CJ219" s="196">
        <f t="shared" si="122"/>
        <v>0.25600000000000001</v>
      </c>
      <c r="CL219" s="269">
        <f t="shared" si="123"/>
        <v>4.6249728132842707</v>
      </c>
      <c r="CM219" s="273" t="s">
        <v>157</v>
      </c>
      <c r="CN219" s="274">
        <f>CG219+CM242</f>
        <v>210</v>
      </c>
      <c r="CO219" s="189"/>
      <c r="CP219" s="211">
        <f t="shared" si="124"/>
        <v>327</v>
      </c>
      <c r="CQ219" s="196">
        <f t="shared" si="125"/>
        <v>0.22500000000000001</v>
      </c>
      <c r="CS219" s="269">
        <f t="shared" si="126"/>
        <v>4.4067192472642533</v>
      </c>
      <c r="CT219" s="273" t="s">
        <v>157</v>
      </c>
      <c r="CU219" s="274">
        <f>CN219+CT242</f>
        <v>230</v>
      </c>
      <c r="CV219" s="189"/>
      <c r="CW219" s="211">
        <f t="shared" si="127"/>
        <v>327</v>
      </c>
      <c r="CX219" s="196">
        <f t="shared" si="128"/>
        <v>0.22500000000000001</v>
      </c>
      <c r="CZ219" s="269">
        <f t="shared" si="129"/>
        <v>4.1271343850450917</v>
      </c>
      <c r="DA219" s="273" t="s">
        <v>157</v>
      </c>
      <c r="DB219" s="274">
        <f>CU219+DA242</f>
        <v>250</v>
      </c>
      <c r="DC219" s="189"/>
      <c r="DD219" s="211">
        <f t="shared" si="130"/>
        <v>327</v>
      </c>
      <c r="DE219" s="196">
        <f t="shared" si="131"/>
        <v>0.22500000000000001</v>
      </c>
    </row>
    <row r="220" spans="1:109" ht="15" customHeight="1">
      <c r="A220" s="186">
        <f t="shared" si="84"/>
        <v>2008</v>
      </c>
      <c r="B220" s="187">
        <f t="shared" si="84"/>
        <v>317</v>
      </c>
      <c r="C220" s="268">
        <f t="shared" si="85"/>
        <v>5.7589017738772803</v>
      </c>
      <c r="D220" s="188">
        <f t="shared" si="132"/>
        <v>6</v>
      </c>
      <c r="E220" s="271">
        <f t="shared" si="86"/>
        <v>1.791759469228055</v>
      </c>
      <c r="F220" s="273" t="s">
        <v>140</v>
      </c>
      <c r="G220" s="234">
        <f>INDEX(LINEST(C215:C225,E215:E225),1)</f>
        <v>5.257400651707796E-3</v>
      </c>
      <c r="H220" s="189"/>
      <c r="I220" s="196">
        <f t="shared" si="87"/>
        <v>328</v>
      </c>
      <c r="J220" s="197">
        <f t="shared" si="88"/>
        <v>3.4700315457413247</v>
      </c>
      <c r="K220" s="196">
        <f t="shared" si="89"/>
        <v>0.121</v>
      </c>
      <c r="M220" s="269">
        <f t="shared" si="90"/>
        <v>5.7589017738772803</v>
      </c>
      <c r="N220" s="273" t="s">
        <v>140</v>
      </c>
      <c r="O220" s="234">
        <f>INDEX(LINEST(M215:M225,$E215:$E225),1)</f>
        <v>5.257400651707796E-3</v>
      </c>
      <c r="P220" s="189"/>
      <c r="Q220" s="211">
        <f t="shared" si="91"/>
        <v>328</v>
      </c>
      <c r="R220" s="196">
        <f t="shared" si="92"/>
        <v>0.121</v>
      </c>
      <c r="T220" s="269">
        <f t="shared" si="93"/>
        <v>5.7268477475871968</v>
      </c>
      <c r="U220" s="273" t="s">
        <v>140</v>
      </c>
      <c r="V220" s="234">
        <f>INDEX(LINEST(T215:T225,$E215:$E225),1)</f>
        <v>5.395775813587341E-3</v>
      </c>
      <c r="W220" s="189"/>
      <c r="X220" s="211">
        <f t="shared" si="94"/>
        <v>328</v>
      </c>
      <c r="Y220" s="196">
        <f t="shared" si="95"/>
        <v>0.121</v>
      </c>
      <c r="AA220" s="269">
        <f t="shared" si="96"/>
        <v>5.6594822157596214</v>
      </c>
      <c r="AB220" s="273" t="s">
        <v>140</v>
      </c>
      <c r="AC220" s="234">
        <f>INDEX(LINEST(AA215:AA225,$E215:$E225),1)</f>
        <v>5.6949281855810585E-3</v>
      </c>
      <c r="AD220" s="189"/>
      <c r="AE220" s="211">
        <f t="shared" si="97"/>
        <v>328</v>
      </c>
      <c r="AF220" s="196">
        <f t="shared" si="98"/>
        <v>0.121</v>
      </c>
      <c r="AH220" s="269">
        <f t="shared" si="99"/>
        <v>5.5872486584002496</v>
      </c>
      <c r="AI220" s="273" t="s">
        <v>140</v>
      </c>
      <c r="AJ220" s="234">
        <f>INDEX(LINEST(AH215:AH225,$E215:$E225),1)</f>
        <v>6.0280018620290209E-3</v>
      </c>
      <c r="AK220" s="189"/>
      <c r="AL220" s="211">
        <f t="shared" si="100"/>
        <v>328</v>
      </c>
      <c r="AM220" s="196">
        <f t="shared" si="101"/>
        <v>0.121</v>
      </c>
      <c r="AO220" s="269">
        <f t="shared" si="102"/>
        <v>5.5093883366279774</v>
      </c>
      <c r="AP220" s="273" t="s">
        <v>140</v>
      </c>
      <c r="AQ220" s="234">
        <f>INDEX(LINEST(AO215:AO225,$E215:$E225),1)</f>
        <v>6.4007433579033835E-3</v>
      </c>
      <c r="AR220" s="189"/>
      <c r="AS220" s="211">
        <f t="shared" si="103"/>
        <v>328</v>
      </c>
      <c r="AT220" s="196">
        <f t="shared" si="104"/>
        <v>0.121</v>
      </c>
      <c r="AV220" s="269">
        <f t="shared" si="105"/>
        <v>5.4249500174814029</v>
      </c>
      <c r="AW220" s="273" t="s">
        <v>140</v>
      </c>
      <c r="AX220" s="234">
        <f>INDEX(LINEST(AV215:AV225,$E215:$E225),1)</f>
        <v>6.8201008201883868E-3</v>
      </c>
      <c r="AY220" s="189"/>
      <c r="AZ220" s="211">
        <f t="shared" si="106"/>
        <v>328</v>
      </c>
      <c r="BA220" s="196">
        <f t="shared" si="107"/>
        <v>0.121</v>
      </c>
      <c r="BC220" s="269">
        <f t="shared" si="108"/>
        <v>5.3327187932653688</v>
      </c>
      <c r="BD220" s="273" t="s">
        <v>140</v>
      </c>
      <c r="BE220" s="234">
        <f>INDEX(LINEST(BC215:BC225,$E215:$E225),1)</f>
        <v>7.2944340252128577E-3</v>
      </c>
      <c r="BF220" s="189"/>
      <c r="BG220" s="211">
        <f t="shared" si="109"/>
        <v>328</v>
      </c>
      <c r="BH220" s="196">
        <f t="shared" si="110"/>
        <v>0.121</v>
      </c>
      <c r="BJ220" s="269">
        <f t="shared" si="111"/>
        <v>5.2311086168545868</v>
      </c>
      <c r="BK220" s="273" t="s">
        <v>140</v>
      </c>
      <c r="BL220" s="234">
        <f>INDEX(LINEST(BJ215:BJ225,$E215:$E225),1)</f>
        <v>7.8336394891290167E-3</v>
      </c>
      <c r="BM220" s="189"/>
      <c r="BN220" s="211">
        <f t="shared" si="112"/>
        <v>328</v>
      </c>
      <c r="BO220" s="196">
        <f t="shared" si="113"/>
        <v>0.121</v>
      </c>
      <c r="BQ220" s="269">
        <f t="shared" si="114"/>
        <v>5.1179938124167554</v>
      </c>
      <c r="BR220" s="273" t="s">
        <v>140</v>
      </c>
      <c r="BS220" s="234">
        <f>INDEX(LINEST(BQ215:BQ225,$E215:$E225),1)</f>
        <v>8.4489511627736172E-3</v>
      </c>
      <c r="BT220" s="189"/>
      <c r="BU220" s="211">
        <f t="shared" si="115"/>
        <v>328</v>
      </c>
      <c r="BV220" s="196">
        <f t="shared" si="116"/>
        <v>0.121</v>
      </c>
      <c r="BX220" s="269">
        <f t="shared" si="117"/>
        <v>4.990432586778736</v>
      </c>
      <c r="BY220" s="273" t="s">
        <v>140</v>
      </c>
      <c r="BZ220" s="234">
        <f>INDEX(LINEST(BX215:BX225,$E215:$E225),1)</f>
        <v>9.1517511991685164E-3</v>
      </c>
      <c r="CA220" s="189"/>
      <c r="CB220" s="211">
        <f t="shared" si="118"/>
        <v>328</v>
      </c>
      <c r="CC220" s="196">
        <f t="shared" si="119"/>
        <v>0.121</v>
      </c>
      <c r="CE220" s="269">
        <f t="shared" si="120"/>
        <v>4.8441870864585912</v>
      </c>
      <c r="CF220" s="273" t="s">
        <v>140</v>
      </c>
      <c r="CG220" s="234">
        <f>INDEX(LINEST(CE215:CE225,$E215:$E225),1)</f>
        <v>9.9494883480151976E-3</v>
      </c>
      <c r="CH220" s="189"/>
      <c r="CI220" s="211">
        <f t="shared" si="121"/>
        <v>328</v>
      </c>
      <c r="CJ220" s="196">
        <f t="shared" si="122"/>
        <v>0.121</v>
      </c>
      <c r="CL220" s="269">
        <f t="shared" si="123"/>
        <v>4.6728288344619058</v>
      </c>
      <c r="CM220" s="273" t="s">
        <v>140</v>
      </c>
      <c r="CN220" s="234">
        <f>INDEX(LINEST(CL215:CL225,$E215:$E225),1)</f>
        <v>1.083290518141453E-2</v>
      </c>
      <c r="CO220" s="189"/>
      <c r="CP220" s="211">
        <f t="shared" si="124"/>
        <v>328</v>
      </c>
      <c r="CQ220" s="196">
        <f t="shared" si="125"/>
        <v>0.121</v>
      </c>
      <c r="CS220" s="269">
        <f t="shared" si="126"/>
        <v>4.4659081186545837</v>
      </c>
      <c r="CT220" s="273" t="s">
        <v>140</v>
      </c>
      <c r="CU220" s="234">
        <f>INDEX(LINEST(CS215:CS225,$E215:$E225),1)</f>
        <v>1.1735008820929359E-2</v>
      </c>
      <c r="CV220" s="189"/>
      <c r="CW220" s="211">
        <f t="shared" si="127"/>
        <v>328</v>
      </c>
      <c r="CX220" s="196">
        <f t="shared" si="128"/>
        <v>0.121</v>
      </c>
      <c r="CZ220" s="269">
        <f t="shared" si="129"/>
        <v>4.2046926193909657</v>
      </c>
      <c r="DA220" s="273" t="s">
        <v>140</v>
      </c>
      <c r="DB220" s="234">
        <f>INDEX(LINEST(CZ215:CZ225,$E215:$E225),1)</f>
        <v>1.2384972260532225E-2</v>
      </c>
      <c r="DC220" s="189"/>
      <c r="DD220" s="211">
        <f t="shared" si="130"/>
        <v>327</v>
      </c>
      <c r="DE220" s="196">
        <f t="shared" si="131"/>
        <v>0.1</v>
      </c>
    </row>
    <row r="221" spans="1:109" ht="15" customHeight="1">
      <c r="A221" s="186">
        <f t="shared" si="84"/>
        <v>2009</v>
      </c>
      <c r="B221" s="187">
        <f t="shared" si="84"/>
        <v>313</v>
      </c>
      <c r="C221" s="268">
        <f t="shared" si="85"/>
        <v>5.7462031905401529</v>
      </c>
      <c r="D221" s="188">
        <f t="shared" si="132"/>
        <v>7</v>
      </c>
      <c r="E221" s="271">
        <f t="shared" si="86"/>
        <v>1.9459101490553132</v>
      </c>
      <c r="F221" s="273" t="s">
        <v>135</v>
      </c>
      <c r="G221" s="234">
        <f>INDEX(LINEST(C215:C225,E215:E225),2)</f>
        <v>5.7843684725758884</v>
      </c>
      <c r="H221" s="275" t="s">
        <v>196</v>
      </c>
      <c r="I221" s="196">
        <f t="shared" si="87"/>
        <v>329</v>
      </c>
      <c r="J221" s="197">
        <f t="shared" si="88"/>
        <v>5.1118210862619806</v>
      </c>
      <c r="K221" s="196">
        <f t="shared" si="89"/>
        <v>0.25600000000000001</v>
      </c>
      <c r="M221" s="269">
        <f t="shared" si="90"/>
        <v>5.7462031905401529</v>
      </c>
      <c r="N221" s="273" t="s">
        <v>135</v>
      </c>
      <c r="O221" s="234">
        <f>INDEX(LINEST(M215:M225,$E215:$E225),2)</f>
        <v>5.7843684725758884</v>
      </c>
      <c r="P221" s="275" t="s">
        <v>196</v>
      </c>
      <c r="Q221" s="211">
        <f t="shared" si="91"/>
        <v>329</v>
      </c>
      <c r="R221" s="196">
        <f t="shared" si="92"/>
        <v>0.25600000000000001</v>
      </c>
      <c r="T221" s="269">
        <f t="shared" si="93"/>
        <v>5.7137328055093688</v>
      </c>
      <c r="U221" s="273" t="s">
        <v>135</v>
      </c>
      <c r="V221" s="234">
        <f>INDEX(LINEST(T215:T225,$E215:$E225),2)</f>
        <v>5.7531510084032069</v>
      </c>
      <c r="W221" s="275" t="s">
        <v>196</v>
      </c>
      <c r="X221" s="211">
        <f t="shared" si="94"/>
        <v>329</v>
      </c>
      <c r="Y221" s="196">
        <f t="shared" si="95"/>
        <v>0.25600000000000001</v>
      </c>
      <c r="AA221" s="269">
        <f t="shared" si="96"/>
        <v>5.6454468976432377</v>
      </c>
      <c r="AB221" s="273" t="s">
        <v>135</v>
      </c>
      <c r="AC221" s="234">
        <f>INDEX(LINEST(AA215:AA225,$E215:$E225),2)</f>
        <v>5.6876344486924388</v>
      </c>
      <c r="AD221" s="275" t="s">
        <v>196</v>
      </c>
      <c r="AE221" s="211">
        <f t="shared" si="97"/>
        <v>328</v>
      </c>
      <c r="AF221" s="196">
        <f t="shared" si="98"/>
        <v>0.22500000000000001</v>
      </c>
      <c r="AH221" s="269">
        <f t="shared" si="99"/>
        <v>5.5721540321777647</v>
      </c>
      <c r="AI221" s="273" t="s">
        <v>135</v>
      </c>
      <c r="AJ221" s="234">
        <f>INDEX(LINEST(AH215:AH225,$E215:$E225),2)</f>
        <v>5.6175283386800405</v>
      </c>
      <c r="AK221" s="275" t="s">
        <v>196</v>
      </c>
      <c r="AL221" s="211">
        <f t="shared" si="100"/>
        <v>328</v>
      </c>
      <c r="AM221" s="196">
        <f t="shared" si="101"/>
        <v>0.22500000000000001</v>
      </c>
      <c r="AO221" s="269">
        <f t="shared" si="102"/>
        <v>5.4930614433405482</v>
      </c>
      <c r="AP221" s="273" t="s">
        <v>135</v>
      </c>
      <c r="AQ221" s="234">
        <f>INDEX(LINEST(AO215:AO225,$E215:$E225),2)</f>
        <v>5.5421417075491748</v>
      </c>
      <c r="AR221" s="275" t="s">
        <v>196</v>
      </c>
      <c r="AS221" s="211">
        <f t="shared" si="103"/>
        <v>328</v>
      </c>
      <c r="AT221" s="196">
        <f t="shared" si="104"/>
        <v>0.22500000000000001</v>
      </c>
      <c r="AV221" s="269">
        <f t="shared" si="105"/>
        <v>5.4071717714601188</v>
      </c>
      <c r="AW221" s="273" t="s">
        <v>135</v>
      </c>
      <c r="AX221" s="234">
        <f>INDEX(LINEST(AV215:AV225,$E215:$E225),2)</f>
        <v>5.4606149278153326</v>
      </c>
      <c r="AY221" s="275" t="s">
        <v>196</v>
      </c>
      <c r="AZ221" s="211">
        <f t="shared" si="106"/>
        <v>328</v>
      </c>
      <c r="BA221" s="196">
        <f t="shared" si="107"/>
        <v>0.22500000000000001</v>
      </c>
      <c r="BC221" s="269">
        <f t="shared" si="108"/>
        <v>5.3132059790417872</v>
      </c>
      <c r="BD221" s="273" t="s">
        <v>135</v>
      </c>
      <c r="BE221" s="234">
        <f>INDEX(LINEST(BC215:BC225,$E215:$E225),2)</f>
        <v>5.3718599821851329</v>
      </c>
      <c r="BF221" s="275" t="s">
        <v>196</v>
      </c>
      <c r="BG221" s="211">
        <f t="shared" si="109"/>
        <v>328</v>
      </c>
      <c r="BH221" s="196">
        <f t="shared" si="110"/>
        <v>0.22500000000000001</v>
      </c>
      <c r="BJ221" s="269">
        <f t="shared" si="111"/>
        <v>5.2094861528414214</v>
      </c>
      <c r="BK221" s="273" t="s">
        <v>135</v>
      </c>
      <c r="BL221" s="234">
        <f>INDEX(LINEST(BJ215:BJ225,$E215:$E225),2)</f>
        <v>5.2744717163913144</v>
      </c>
      <c r="BM221" s="275" t="s">
        <v>196</v>
      </c>
      <c r="BN221" s="211">
        <f t="shared" si="112"/>
        <v>328</v>
      </c>
      <c r="BO221" s="196">
        <f t="shared" si="113"/>
        <v>0.22500000000000001</v>
      </c>
      <c r="BQ221" s="269">
        <f t="shared" si="114"/>
        <v>5.0937502008067623</v>
      </c>
      <c r="BR221" s="273" t="s">
        <v>135</v>
      </c>
      <c r="BS221" s="234">
        <f>INDEX(LINEST(BQ215:BQ225,$E215:$E225),2)</f>
        <v>5.1665913384743822</v>
      </c>
      <c r="BT221" s="275" t="s">
        <v>196</v>
      </c>
      <c r="BU221" s="211">
        <f t="shared" si="115"/>
        <v>328</v>
      </c>
      <c r="BV221" s="196">
        <f t="shared" si="116"/>
        <v>0.22500000000000001</v>
      </c>
      <c r="BX221" s="269">
        <f t="shared" si="117"/>
        <v>4.962844630259907</v>
      </c>
      <c r="BY221" s="273" t="s">
        <v>135</v>
      </c>
      <c r="BZ221" s="234">
        <f>INDEX(LINEST(BX215:BX225,$E215:$E225),2)</f>
        <v>5.0456875837730815</v>
      </c>
      <c r="CA221" s="275" t="s">
        <v>196</v>
      </c>
      <c r="CB221" s="211">
        <f t="shared" si="118"/>
        <v>328</v>
      </c>
      <c r="CC221" s="196">
        <f t="shared" si="119"/>
        <v>0.22500000000000001</v>
      </c>
      <c r="CE221" s="269">
        <f t="shared" si="120"/>
        <v>4.8121843553724171</v>
      </c>
      <c r="CF221" s="273" t="s">
        <v>135</v>
      </c>
      <c r="CG221" s="234">
        <f>INDEX(LINEST(CE215:CE225,$E215:$E225),2)</f>
        <v>4.9081876817247618</v>
      </c>
      <c r="CH221" s="275" t="s">
        <v>196</v>
      </c>
      <c r="CI221" s="211">
        <f t="shared" si="121"/>
        <v>328</v>
      </c>
      <c r="CJ221" s="196">
        <f t="shared" si="122"/>
        <v>0.22500000000000001</v>
      </c>
      <c r="CL221" s="269">
        <f t="shared" si="123"/>
        <v>4.6347289882296359</v>
      </c>
      <c r="CM221" s="273" t="s">
        <v>135</v>
      </c>
      <c r="CN221" s="234">
        <f>INDEX(LINEST(CL215:CL225,$E215:$E225),2)</f>
        <v>4.7488143908399447</v>
      </c>
      <c r="CO221" s="275" t="s">
        <v>196</v>
      </c>
      <c r="CP221" s="211">
        <f t="shared" si="124"/>
        <v>328</v>
      </c>
      <c r="CQ221" s="196">
        <f t="shared" si="125"/>
        <v>0.22500000000000001</v>
      </c>
      <c r="CS221" s="269">
        <f t="shared" si="126"/>
        <v>4.4188406077965983</v>
      </c>
      <c r="CT221" s="273" t="s">
        <v>135</v>
      </c>
      <c r="CU221" s="234">
        <f>INDEX(LINEST(CS215:CS225,$E215:$E225),2)</f>
        <v>4.5592934967019323</v>
      </c>
      <c r="CV221" s="275" t="s">
        <v>196</v>
      </c>
      <c r="CW221" s="211">
        <f t="shared" si="127"/>
        <v>328</v>
      </c>
      <c r="CX221" s="196">
        <f t="shared" si="128"/>
        <v>0.22500000000000001</v>
      </c>
      <c r="CZ221" s="269">
        <f t="shared" si="129"/>
        <v>4.1431347263915326</v>
      </c>
      <c r="DA221" s="273" t="s">
        <v>135</v>
      </c>
      <c r="DB221" s="234">
        <f>INDEX(LINEST(CZ215:CZ225,$E215:$E225),2)</f>
        <v>4.3255389143745093</v>
      </c>
      <c r="DC221" s="275" t="s">
        <v>196</v>
      </c>
      <c r="DD221" s="211">
        <f t="shared" si="130"/>
        <v>327</v>
      </c>
      <c r="DE221" s="196">
        <f t="shared" si="131"/>
        <v>0.19600000000000001</v>
      </c>
    </row>
    <row r="222" spans="1:109" ht="15" customHeight="1">
      <c r="A222" s="186">
        <f t="shared" si="84"/>
        <v>2010</v>
      </c>
      <c r="B222" s="187">
        <f t="shared" si="84"/>
        <v>321</v>
      </c>
      <c r="C222" s="268">
        <f t="shared" si="85"/>
        <v>5.7714411231300158</v>
      </c>
      <c r="D222" s="188">
        <f t="shared" si="132"/>
        <v>8</v>
      </c>
      <c r="E222" s="271">
        <f t="shared" si="86"/>
        <v>2.0794415416798357</v>
      </c>
      <c r="F222" s="273" t="s">
        <v>139</v>
      </c>
      <c r="G222" s="276">
        <f>EXP(G221)</f>
        <v>325.17661730288376</v>
      </c>
      <c r="I222" s="196">
        <f t="shared" si="87"/>
        <v>329</v>
      </c>
      <c r="J222" s="197">
        <f t="shared" si="88"/>
        <v>2.4922118380062304</v>
      </c>
      <c r="K222" s="196">
        <f t="shared" si="89"/>
        <v>6.4000000000000001E-2</v>
      </c>
      <c r="M222" s="269">
        <f t="shared" si="90"/>
        <v>5.7714411231300158</v>
      </c>
      <c r="N222" s="273" t="s">
        <v>139</v>
      </c>
      <c r="O222" s="276">
        <f>EXP(O221)</f>
        <v>325.17661730288376</v>
      </c>
      <c r="Q222" s="211">
        <f t="shared" si="91"/>
        <v>329</v>
      </c>
      <c r="R222" s="196">
        <f t="shared" si="92"/>
        <v>6.4000000000000001E-2</v>
      </c>
      <c r="T222" s="269">
        <f t="shared" si="93"/>
        <v>5.7397929121792339</v>
      </c>
      <c r="U222" s="273" t="s">
        <v>139</v>
      </c>
      <c r="V222" s="276">
        <f>EXP(V221)</f>
        <v>315.18223911263499</v>
      </c>
      <c r="X222" s="211">
        <f t="shared" si="94"/>
        <v>329</v>
      </c>
      <c r="Y222" s="196">
        <f t="shared" si="95"/>
        <v>6.4000000000000001E-2</v>
      </c>
      <c r="AA222" s="269">
        <f t="shared" si="96"/>
        <v>5.6733232671714928</v>
      </c>
      <c r="AB222" s="273" t="s">
        <v>197</v>
      </c>
      <c r="AC222" s="276">
        <f>EXP(AC221)</f>
        <v>295.19449633250446</v>
      </c>
      <c r="AE222" s="211">
        <f t="shared" si="97"/>
        <v>329</v>
      </c>
      <c r="AF222" s="196">
        <f t="shared" si="98"/>
        <v>6.4000000000000001E-2</v>
      </c>
      <c r="AH222" s="269">
        <f t="shared" si="99"/>
        <v>5.602118820879701</v>
      </c>
      <c r="AI222" s="273" t="s">
        <v>139</v>
      </c>
      <c r="AJ222" s="276">
        <f>EXP(AJ221)</f>
        <v>275.20832014302766</v>
      </c>
      <c r="AL222" s="211">
        <f t="shared" si="100"/>
        <v>329</v>
      </c>
      <c r="AM222" s="196">
        <f t="shared" si="101"/>
        <v>6.4000000000000001E-2</v>
      </c>
      <c r="AO222" s="269">
        <f t="shared" si="102"/>
        <v>5.5254529391317835</v>
      </c>
      <c r="AP222" s="273" t="s">
        <v>139</v>
      </c>
      <c r="AQ222" s="276">
        <f>EXP(AQ221)</f>
        <v>255.22402976249975</v>
      </c>
      <c r="AS222" s="211">
        <f t="shared" si="103"/>
        <v>329</v>
      </c>
      <c r="AT222" s="196">
        <f t="shared" si="104"/>
        <v>6.4000000000000001E-2</v>
      </c>
      <c r="AV222" s="269">
        <f t="shared" si="105"/>
        <v>5.4424177105217932</v>
      </c>
      <c r="AW222" s="273" t="s">
        <v>139</v>
      </c>
      <c r="AX222" s="276">
        <f>EXP(AX221)</f>
        <v>235.24203676933175</v>
      </c>
      <c r="AZ222" s="211">
        <f t="shared" si="106"/>
        <v>329</v>
      </c>
      <c r="BA222" s="196">
        <f t="shared" si="107"/>
        <v>6.4000000000000001E-2</v>
      </c>
      <c r="BC222" s="269">
        <f t="shared" si="108"/>
        <v>5.3518581334760666</v>
      </c>
      <c r="BD222" s="273" t="s">
        <v>139</v>
      </c>
      <c r="BE222" s="276">
        <f>EXP(BE221)</f>
        <v>215.26288070371686</v>
      </c>
      <c r="BG222" s="211">
        <f t="shared" si="109"/>
        <v>329</v>
      </c>
      <c r="BH222" s="196">
        <f t="shared" si="110"/>
        <v>6.4000000000000001E-2</v>
      </c>
      <c r="BJ222" s="269">
        <f t="shared" si="111"/>
        <v>5.2522734280466299</v>
      </c>
      <c r="BK222" s="273" t="s">
        <v>139</v>
      </c>
      <c r="BL222" s="276">
        <f>EXP(BL221)</f>
        <v>195.2872821868514</v>
      </c>
      <c r="BN222" s="211">
        <f t="shared" si="112"/>
        <v>328</v>
      </c>
      <c r="BO222" s="196">
        <f t="shared" si="113"/>
        <v>4.9000000000000002E-2</v>
      </c>
      <c r="BQ222" s="269">
        <f t="shared" si="114"/>
        <v>5.1416635565026603</v>
      </c>
      <c r="BR222" s="273" t="s">
        <v>139</v>
      </c>
      <c r="BS222" s="276">
        <f>EXP(BS221)</f>
        <v>175.31622416045644</v>
      </c>
      <c r="BU222" s="211">
        <f t="shared" si="115"/>
        <v>328</v>
      </c>
      <c r="BV222" s="196">
        <f t="shared" si="116"/>
        <v>4.9000000000000002E-2</v>
      </c>
      <c r="BX222" s="269">
        <f t="shared" si="117"/>
        <v>5.0172798368149243</v>
      </c>
      <c r="BY222" s="273" t="s">
        <v>139</v>
      </c>
      <c r="BZ222" s="276">
        <f>EXP(BZ221)</f>
        <v>155.35107936530048</v>
      </c>
      <c r="CB222" s="211">
        <f t="shared" si="118"/>
        <v>328</v>
      </c>
      <c r="CC222" s="196">
        <f t="shared" si="119"/>
        <v>4.9000000000000002E-2</v>
      </c>
      <c r="CE222" s="269">
        <f t="shared" si="120"/>
        <v>4.8751973232011512</v>
      </c>
      <c r="CF222" s="273" t="s">
        <v>139</v>
      </c>
      <c r="CG222" s="276">
        <f>EXP(CG221)</f>
        <v>135.39381523804508</v>
      </c>
      <c r="CI222" s="211">
        <f t="shared" si="121"/>
        <v>328</v>
      </c>
      <c r="CJ222" s="196">
        <f t="shared" si="122"/>
        <v>4.9000000000000002E-2</v>
      </c>
      <c r="CL222" s="269">
        <f t="shared" si="123"/>
        <v>4.7095302013123339</v>
      </c>
      <c r="CM222" s="273" t="s">
        <v>139</v>
      </c>
      <c r="CN222" s="276">
        <f>EXP(CN221)</f>
        <v>115.44732794522581</v>
      </c>
      <c r="CP222" s="211">
        <f t="shared" si="124"/>
        <v>328</v>
      </c>
      <c r="CQ222" s="196">
        <f t="shared" si="125"/>
        <v>4.9000000000000002E-2</v>
      </c>
      <c r="CS222" s="269">
        <f t="shared" si="126"/>
        <v>4.5108595065168497</v>
      </c>
      <c r="CT222" s="273" t="s">
        <v>139</v>
      </c>
      <c r="CU222" s="276">
        <f>EXP(CU221)</f>
        <v>95.515973635807953</v>
      </c>
      <c r="CW222" s="211">
        <f t="shared" si="127"/>
        <v>328</v>
      </c>
      <c r="CX222" s="196">
        <f t="shared" si="128"/>
        <v>4.9000000000000002E-2</v>
      </c>
      <c r="CZ222" s="269">
        <f t="shared" si="129"/>
        <v>4.2626798770413155</v>
      </c>
      <c r="DA222" s="273" t="s">
        <v>198</v>
      </c>
      <c r="DB222" s="276">
        <f>EXP(DB221)</f>
        <v>75.606247175992294</v>
      </c>
      <c r="DD222" s="211">
        <f t="shared" si="130"/>
        <v>328</v>
      </c>
      <c r="DE222" s="196">
        <f t="shared" si="131"/>
        <v>4.9000000000000002E-2</v>
      </c>
    </row>
    <row r="223" spans="1:109" ht="15" customHeight="1">
      <c r="A223" s="186">
        <f t="shared" si="84"/>
        <v>2011</v>
      </c>
      <c r="B223" s="187">
        <f t="shared" si="84"/>
        <v>326</v>
      </c>
      <c r="C223" s="268">
        <f t="shared" si="85"/>
        <v>5.7868973813667077</v>
      </c>
      <c r="D223" s="188">
        <f t="shared" si="132"/>
        <v>9</v>
      </c>
      <c r="E223" s="271">
        <f t="shared" si="86"/>
        <v>2.1972245773362196</v>
      </c>
      <c r="H223" s="189"/>
      <c r="I223" s="196">
        <f t="shared" si="87"/>
        <v>329</v>
      </c>
      <c r="J223" s="197">
        <f t="shared" si="88"/>
        <v>0.92024539877300615</v>
      </c>
      <c r="K223" s="196">
        <f t="shared" si="89"/>
        <v>8.9999999999999993E-3</v>
      </c>
      <c r="M223" s="269">
        <f t="shared" si="90"/>
        <v>5.7868973813667077</v>
      </c>
      <c r="P223" s="189"/>
      <c r="Q223" s="211">
        <f t="shared" si="91"/>
        <v>329</v>
      </c>
      <c r="R223" s="196">
        <f t="shared" si="92"/>
        <v>8.9999999999999993E-3</v>
      </c>
      <c r="T223" s="269">
        <f t="shared" si="93"/>
        <v>5.7557422135869123</v>
      </c>
      <c r="W223" s="189"/>
      <c r="X223" s="211">
        <f t="shared" si="94"/>
        <v>329</v>
      </c>
      <c r="Y223" s="196">
        <f t="shared" si="95"/>
        <v>8.9999999999999993E-3</v>
      </c>
      <c r="AA223" s="269">
        <f t="shared" si="96"/>
        <v>5.6903594543240601</v>
      </c>
      <c r="AD223" s="189"/>
      <c r="AE223" s="211">
        <f t="shared" si="97"/>
        <v>329</v>
      </c>
      <c r="AF223" s="196">
        <f t="shared" si="98"/>
        <v>8.9999999999999993E-3</v>
      </c>
      <c r="AH223" s="269">
        <f t="shared" si="99"/>
        <v>5.6204008657171496</v>
      </c>
      <c r="AK223" s="189"/>
      <c r="AL223" s="211">
        <f t="shared" si="100"/>
        <v>329</v>
      </c>
      <c r="AM223" s="196">
        <f t="shared" si="101"/>
        <v>8.9999999999999993E-3</v>
      </c>
      <c r="AO223" s="269">
        <f t="shared" si="102"/>
        <v>5.5451774444795623</v>
      </c>
      <c r="AR223" s="189"/>
      <c r="AS223" s="211">
        <f t="shared" si="103"/>
        <v>329</v>
      </c>
      <c r="AT223" s="196">
        <f t="shared" si="104"/>
        <v>8.9999999999999993E-3</v>
      </c>
      <c r="AV223" s="269">
        <f t="shared" si="105"/>
        <v>5.4638318050256105</v>
      </c>
      <c r="AY223" s="189"/>
      <c r="AZ223" s="211">
        <f t="shared" si="106"/>
        <v>329</v>
      </c>
      <c r="BA223" s="196">
        <f t="shared" si="107"/>
        <v>8.9999999999999993E-3</v>
      </c>
      <c r="BC223" s="269">
        <f t="shared" si="108"/>
        <v>5.3752784076841653</v>
      </c>
      <c r="BF223" s="189"/>
      <c r="BG223" s="211">
        <f t="shared" si="109"/>
        <v>329</v>
      </c>
      <c r="BH223" s="196">
        <f t="shared" si="110"/>
        <v>8.9999999999999993E-3</v>
      </c>
      <c r="BJ223" s="269">
        <f t="shared" si="111"/>
        <v>5.2781146592305168</v>
      </c>
      <c r="BM223" s="189"/>
      <c r="BN223" s="211">
        <f t="shared" si="112"/>
        <v>329</v>
      </c>
      <c r="BO223" s="196">
        <f t="shared" si="113"/>
        <v>8.9999999999999993E-3</v>
      </c>
      <c r="BQ223" s="269">
        <f t="shared" si="114"/>
        <v>5.1704839950381514</v>
      </c>
      <c r="BT223" s="189"/>
      <c r="BU223" s="211">
        <f t="shared" si="115"/>
        <v>329</v>
      </c>
      <c r="BV223" s="196">
        <f t="shared" si="116"/>
        <v>8.9999999999999993E-3</v>
      </c>
      <c r="BX223" s="269">
        <f t="shared" si="117"/>
        <v>5.0498560072495371</v>
      </c>
      <c r="CA223" s="189"/>
      <c r="CB223" s="211">
        <f t="shared" si="118"/>
        <v>329</v>
      </c>
      <c r="CC223" s="196">
        <f t="shared" si="119"/>
        <v>8.9999999999999993E-3</v>
      </c>
      <c r="CE223" s="269">
        <f t="shared" si="120"/>
        <v>4.9126548857360524</v>
      </c>
      <c r="CH223" s="189"/>
      <c r="CI223" s="211">
        <f t="shared" si="121"/>
        <v>328</v>
      </c>
      <c r="CJ223" s="196">
        <f t="shared" si="122"/>
        <v>4.0000000000000001E-3</v>
      </c>
      <c r="CL223" s="269">
        <f t="shared" si="123"/>
        <v>4.7535901911063645</v>
      </c>
      <c r="CO223" s="189"/>
      <c r="CP223" s="211">
        <f t="shared" si="124"/>
        <v>328</v>
      </c>
      <c r="CQ223" s="196">
        <f t="shared" si="125"/>
        <v>4.0000000000000001E-3</v>
      </c>
      <c r="CS223" s="269">
        <f t="shared" si="126"/>
        <v>4.5643481914678361</v>
      </c>
      <c r="CV223" s="189"/>
      <c r="CW223" s="211">
        <f t="shared" si="127"/>
        <v>328</v>
      </c>
      <c r="CX223" s="196">
        <f t="shared" si="128"/>
        <v>4.0000000000000001E-3</v>
      </c>
      <c r="CZ223" s="269">
        <f t="shared" si="129"/>
        <v>4.3307333402863311</v>
      </c>
      <c r="DC223" s="189"/>
      <c r="DD223" s="211">
        <f t="shared" si="130"/>
        <v>328</v>
      </c>
      <c r="DE223" s="196">
        <f t="shared" si="131"/>
        <v>4.0000000000000001E-3</v>
      </c>
    </row>
    <row r="224" spans="1:109" ht="15" customHeight="1">
      <c r="A224" s="186">
        <f t="shared" si="84"/>
        <v>2012</v>
      </c>
      <c r="B224" s="187">
        <f t="shared" si="84"/>
        <v>336</v>
      </c>
      <c r="C224" s="268">
        <f t="shared" si="85"/>
        <v>5.8171111599632042</v>
      </c>
      <c r="D224" s="188">
        <f t="shared" si="132"/>
        <v>10</v>
      </c>
      <c r="E224" s="271">
        <f t="shared" si="86"/>
        <v>2.3025850929940459</v>
      </c>
      <c r="I224" s="196">
        <f t="shared" si="87"/>
        <v>329</v>
      </c>
      <c r="J224" s="197">
        <f t="shared" si="88"/>
        <v>2.083333333333333</v>
      </c>
      <c r="K224" s="196">
        <f t="shared" si="89"/>
        <v>4.9000000000000002E-2</v>
      </c>
      <c r="M224" s="269">
        <f t="shared" si="90"/>
        <v>5.8171111599632042</v>
      </c>
      <c r="Q224" s="211">
        <f t="shared" si="91"/>
        <v>329</v>
      </c>
      <c r="R224" s="196">
        <f t="shared" si="92"/>
        <v>4.9000000000000002E-2</v>
      </c>
      <c r="T224" s="269">
        <f t="shared" si="93"/>
        <v>5.7868973813667077</v>
      </c>
      <c r="X224" s="211">
        <f t="shared" si="94"/>
        <v>329</v>
      </c>
      <c r="Y224" s="196">
        <f t="shared" si="95"/>
        <v>4.9000000000000002E-2</v>
      </c>
      <c r="AA224" s="269">
        <f t="shared" si="96"/>
        <v>5.7235851019523807</v>
      </c>
      <c r="AE224" s="211">
        <f t="shared" si="97"/>
        <v>329</v>
      </c>
      <c r="AF224" s="196">
        <f t="shared" si="98"/>
        <v>4.9000000000000002E-2</v>
      </c>
      <c r="AH224" s="269">
        <f t="shared" si="99"/>
        <v>5.6559918108198524</v>
      </c>
      <c r="AL224" s="211">
        <f t="shared" si="100"/>
        <v>329</v>
      </c>
      <c r="AM224" s="196">
        <f t="shared" si="101"/>
        <v>4.9000000000000002E-2</v>
      </c>
      <c r="AO224" s="269">
        <f t="shared" si="102"/>
        <v>5.5834963087816991</v>
      </c>
      <c r="AS224" s="211">
        <f t="shared" si="103"/>
        <v>329</v>
      </c>
      <c r="AT224" s="196">
        <f t="shared" si="104"/>
        <v>4.9000000000000002E-2</v>
      </c>
      <c r="AV224" s="269">
        <f t="shared" si="105"/>
        <v>5.5053315359323625</v>
      </c>
      <c r="AZ224" s="211">
        <f t="shared" si="106"/>
        <v>329</v>
      </c>
      <c r="BA224" s="196">
        <f t="shared" si="107"/>
        <v>4.9000000000000002E-2</v>
      </c>
      <c r="BC224" s="269">
        <f t="shared" si="108"/>
        <v>5.4205349992722862</v>
      </c>
      <c r="BG224" s="211">
        <f t="shared" si="109"/>
        <v>329</v>
      </c>
      <c r="BH224" s="196">
        <f t="shared" si="110"/>
        <v>4.9000000000000002E-2</v>
      </c>
      <c r="BJ224" s="269">
        <f t="shared" si="111"/>
        <v>5.3278761687895813</v>
      </c>
      <c r="BN224" s="211">
        <f t="shared" si="112"/>
        <v>329</v>
      </c>
      <c r="BO224" s="196">
        <f t="shared" si="113"/>
        <v>4.9000000000000002E-2</v>
      </c>
      <c r="BQ224" s="269">
        <f t="shared" si="114"/>
        <v>5.2257466737132017</v>
      </c>
      <c r="BU224" s="211">
        <f t="shared" si="115"/>
        <v>329</v>
      </c>
      <c r="BV224" s="196">
        <f t="shared" si="116"/>
        <v>4.9000000000000002E-2</v>
      </c>
      <c r="BX224" s="269">
        <f t="shared" si="117"/>
        <v>5.1119877883565437</v>
      </c>
      <c r="CB224" s="211">
        <f t="shared" si="118"/>
        <v>329</v>
      </c>
      <c r="CC224" s="196">
        <f t="shared" si="119"/>
        <v>4.9000000000000002E-2</v>
      </c>
      <c r="CE224" s="269">
        <f t="shared" si="120"/>
        <v>4.9836066217083363</v>
      </c>
      <c r="CI224" s="211">
        <f t="shared" si="121"/>
        <v>329</v>
      </c>
      <c r="CJ224" s="196">
        <f t="shared" si="122"/>
        <v>4.9000000000000002E-2</v>
      </c>
      <c r="CL224" s="269">
        <f t="shared" si="123"/>
        <v>4.836281906951478</v>
      </c>
      <c r="CP224" s="211">
        <f t="shared" si="124"/>
        <v>328</v>
      </c>
      <c r="CQ224" s="196">
        <f t="shared" si="125"/>
        <v>6.4000000000000001E-2</v>
      </c>
      <c r="CS224" s="269">
        <f t="shared" si="126"/>
        <v>4.6634390941120669</v>
      </c>
      <c r="CW224" s="211">
        <f t="shared" si="127"/>
        <v>328</v>
      </c>
      <c r="CX224" s="196">
        <f t="shared" si="128"/>
        <v>6.4000000000000001E-2</v>
      </c>
      <c r="CZ224" s="269">
        <f t="shared" si="129"/>
        <v>4.4543472962535073</v>
      </c>
      <c r="DD224" s="211">
        <f t="shared" si="130"/>
        <v>328</v>
      </c>
      <c r="DE224" s="196">
        <f t="shared" si="131"/>
        <v>6.4000000000000001E-2</v>
      </c>
    </row>
    <row r="225" spans="1:109" ht="15" customHeight="1">
      <c r="A225" s="186">
        <f t="shared" si="84"/>
        <v>2013</v>
      </c>
      <c r="B225" s="187">
        <f t="shared" si="84"/>
        <v>363</v>
      </c>
      <c r="C225" s="268">
        <f t="shared" si="85"/>
        <v>5.8944028342648505</v>
      </c>
      <c r="D225" s="188">
        <f t="shared" si="132"/>
        <v>11</v>
      </c>
      <c r="E225" s="271">
        <f t="shared" si="86"/>
        <v>2.3978952727983707</v>
      </c>
      <c r="F225" s="454" t="s">
        <v>199</v>
      </c>
      <c r="G225" s="458"/>
      <c r="H225" s="200">
        <f>I214</f>
        <v>3.7836928842550389E-4</v>
      </c>
      <c r="I225" s="196">
        <f t="shared" si="87"/>
        <v>329</v>
      </c>
      <c r="J225" s="197">
        <f t="shared" si="88"/>
        <v>9.3663911845730023</v>
      </c>
      <c r="K225" s="196">
        <f t="shared" si="89"/>
        <v>1.1559999999999999</v>
      </c>
      <c r="M225" s="269">
        <f t="shared" si="90"/>
        <v>5.8944028342648505</v>
      </c>
      <c r="Q225" s="211">
        <f t="shared" si="91"/>
        <v>329</v>
      </c>
      <c r="R225" s="196">
        <f t="shared" si="92"/>
        <v>1.1559999999999999</v>
      </c>
      <c r="T225" s="269">
        <f t="shared" si="93"/>
        <v>5.8664680569332965</v>
      </c>
      <c r="X225" s="211">
        <f t="shared" si="94"/>
        <v>329</v>
      </c>
      <c r="Y225" s="196">
        <f t="shared" si="95"/>
        <v>1.1559999999999999</v>
      </c>
      <c r="AA225" s="269">
        <f t="shared" si="96"/>
        <v>5.8081424899804439</v>
      </c>
      <c r="AE225" s="211">
        <f t="shared" si="97"/>
        <v>329</v>
      </c>
      <c r="AF225" s="196">
        <f t="shared" si="98"/>
        <v>1.1559999999999999</v>
      </c>
      <c r="AH225" s="269">
        <f t="shared" si="99"/>
        <v>5.7462031905401529</v>
      </c>
      <c r="AL225" s="211">
        <f t="shared" si="100"/>
        <v>329</v>
      </c>
      <c r="AM225" s="196">
        <f t="shared" si="101"/>
        <v>1.1559999999999999</v>
      </c>
      <c r="AO225" s="269">
        <f t="shared" si="102"/>
        <v>5.6801726090170677</v>
      </c>
      <c r="AS225" s="211">
        <f t="shared" si="103"/>
        <v>329</v>
      </c>
      <c r="AT225" s="196">
        <f t="shared" si="104"/>
        <v>1.1559999999999999</v>
      </c>
      <c r="AV225" s="269">
        <f t="shared" si="105"/>
        <v>5.6094717951849598</v>
      </c>
      <c r="AZ225" s="211">
        <f t="shared" si="106"/>
        <v>329</v>
      </c>
      <c r="BA225" s="196">
        <f t="shared" si="107"/>
        <v>1.1559999999999999</v>
      </c>
      <c r="BC225" s="269">
        <f t="shared" si="108"/>
        <v>5.5333894887275203</v>
      </c>
      <c r="BG225" s="211">
        <f t="shared" si="109"/>
        <v>329</v>
      </c>
      <c r="BH225" s="196">
        <f t="shared" si="110"/>
        <v>1.1559999999999999</v>
      </c>
      <c r="BJ225" s="269">
        <f t="shared" si="111"/>
        <v>5.4510384535657002</v>
      </c>
      <c r="BN225" s="211">
        <f t="shared" si="112"/>
        <v>329</v>
      </c>
      <c r="BO225" s="196">
        <f t="shared" si="113"/>
        <v>1.1559999999999999</v>
      </c>
      <c r="BQ225" s="269">
        <f t="shared" si="114"/>
        <v>5.3612921657094255</v>
      </c>
      <c r="BU225" s="211">
        <f t="shared" si="115"/>
        <v>329</v>
      </c>
      <c r="BV225" s="196">
        <f t="shared" si="116"/>
        <v>1.1559999999999999</v>
      </c>
      <c r="BX225" s="269">
        <f t="shared" si="117"/>
        <v>5.2626901889048856</v>
      </c>
      <c r="CB225" s="211">
        <f t="shared" si="118"/>
        <v>329</v>
      </c>
      <c r="CC225" s="196">
        <f t="shared" si="119"/>
        <v>1.1559999999999999</v>
      </c>
      <c r="CE225" s="269">
        <f t="shared" si="120"/>
        <v>5.1532915944977793</v>
      </c>
      <c r="CI225" s="211">
        <f t="shared" si="121"/>
        <v>329</v>
      </c>
      <c r="CJ225" s="196">
        <f t="shared" si="122"/>
        <v>1.1559999999999999</v>
      </c>
      <c r="CL225" s="269">
        <f t="shared" si="123"/>
        <v>5.0304379213924353</v>
      </c>
      <c r="CP225" s="211">
        <f t="shared" si="124"/>
        <v>328</v>
      </c>
      <c r="CQ225" s="196">
        <f t="shared" si="125"/>
        <v>1.2250000000000001</v>
      </c>
      <c r="CS225" s="269">
        <f t="shared" si="126"/>
        <v>4.8903491282217537</v>
      </c>
      <c r="CW225" s="211">
        <f t="shared" si="127"/>
        <v>328</v>
      </c>
      <c r="CX225" s="196">
        <f t="shared" si="128"/>
        <v>1.2250000000000001</v>
      </c>
      <c r="CZ225" s="269">
        <f t="shared" si="129"/>
        <v>4.7273878187123408</v>
      </c>
      <c r="DD225" s="211">
        <f t="shared" si="130"/>
        <v>328</v>
      </c>
      <c r="DE225" s="196">
        <f t="shared" si="131"/>
        <v>1.2250000000000001</v>
      </c>
    </row>
    <row r="226" spans="1:109" ht="15" customHeight="1">
      <c r="A226" s="186"/>
      <c r="B226" s="187"/>
      <c r="C226" s="268"/>
      <c r="D226" s="188"/>
      <c r="E226" s="271"/>
      <c r="F226" s="454" t="s">
        <v>109</v>
      </c>
      <c r="G226" s="458"/>
      <c r="H226" s="201">
        <f>SUM(K215:K237)</f>
        <v>2.0649999999999999</v>
      </c>
      <c r="I226" s="196"/>
      <c r="J226" s="197"/>
      <c r="K226" s="196"/>
      <c r="M226" s="269"/>
      <c r="N226" s="189" t="s">
        <v>166</v>
      </c>
      <c r="O226" s="234">
        <f>Q214</f>
        <v>3.7836928842550389E-4</v>
      </c>
      <c r="Q226" s="211"/>
      <c r="R226" s="196"/>
      <c r="T226" s="269"/>
      <c r="U226" s="189" t="s">
        <v>166</v>
      </c>
      <c r="V226" s="234">
        <f>X214</f>
        <v>3.7836928842550389E-4</v>
      </c>
      <c r="X226" s="211"/>
      <c r="Y226" s="196"/>
      <c r="AA226" s="269"/>
      <c r="AB226" s="189" t="s">
        <v>166</v>
      </c>
      <c r="AC226" s="234">
        <f>AE214</f>
        <v>3.593345101873919E-3</v>
      </c>
      <c r="AE226" s="211"/>
      <c r="AF226" s="196"/>
      <c r="AH226" s="269"/>
      <c r="AI226" s="189" t="s">
        <v>166</v>
      </c>
      <c r="AJ226" s="234">
        <f>AL214</f>
        <v>3.593345101873919E-3</v>
      </c>
      <c r="AL226" s="211"/>
      <c r="AM226" s="196"/>
      <c r="AO226" s="269"/>
      <c r="AP226" s="189" t="s">
        <v>166</v>
      </c>
      <c r="AQ226" s="234">
        <f>AS214</f>
        <v>6.5229320960114171E-3</v>
      </c>
      <c r="AS226" s="211"/>
      <c r="AT226" s="196"/>
      <c r="AV226" s="269"/>
      <c r="AW226" s="189" t="s">
        <v>166</v>
      </c>
      <c r="AX226" s="234">
        <f>AZ214</f>
        <v>6.5229320960114171E-3</v>
      </c>
      <c r="AZ226" s="211"/>
      <c r="BA226" s="196"/>
      <c r="BC226" s="269"/>
      <c r="BD226" s="189" t="s">
        <v>200</v>
      </c>
      <c r="BE226" s="234">
        <f>BG214</f>
        <v>6.5229320960114171E-3</v>
      </c>
      <c r="BG226" s="211"/>
      <c r="BH226" s="196"/>
      <c r="BJ226" s="269"/>
      <c r="BK226" s="189" t="s">
        <v>171</v>
      </c>
      <c r="BL226" s="234">
        <f>BN214</f>
        <v>1.5321075818978921E-2</v>
      </c>
      <c r="BN226" s="211"/>
      <c r="BO226" s="196"/>
      <c r="BQ226" s="269"/>
      <c r="BR226" s="189" t="s">
        <v>201</v>
      </c>
      <c r="BS226" s="234">
        <f>BU214</f>
        <v>1.5321075818978921E-2</v>
      </c>
      <c r="BU226" s="211"/>
      <c r="BV226" s="196"/>
      <c r="BX226" s="269"/>
      <c r="BY226" s="189" t="s">
        <v>202</v>
      </c>
      <c r="BZ226" s="234">
        <f>CB214</f>
        <v>1.5321075818978921E-2</v>
      </c>
      <c r="CB226" s="211"/>
      <c r="CC226" s="196"/>
      <c r="CE226" s="269"/>
      <c r="CF226" s="189" t="s">
        <v>203</v>
      </c>
      <c r="CG226" s="234">
        <f>CI214</f>
        <v>2.0676010474053336E-2</v>
      </c>
      <c r="CI226" s="211"/>
      <c r="CJ226" s="196"/>
      <c r="CL226" s="269"/>
      <c r="CM226" s="189" t="s">
        <v>204</v>
      </c>
      <c r="CN226" s="234">
        <f>CP214</f>
        <v>1.151225637038067E-4</v>
      </c>
      <c r="CP226" s="211"/>
      <c r="CQ226" s="196"/>
      <c r="CS226" s="269"/>
      <c r="CT226" s="189" t="s">
        <v>205</v>
      </c>
      <c r="CU226" s="234">
        <f>CW214</f>
        <v>5.576871598108352E-6</v>
      </c>
      <c r="CW226" s="211"/>
      <c r="CX226" s="196"/>
      <c r="CZ226" s="269"/>
      <c r="DA226" s="189" t="s">
        <v>206</v>
      </c>
      <c r="DB226" s="234">
        <f>DD214</f>
        <v>6.1776625784000234E-2</v>
      </c>
      <c r="DD226" s="211"/>
      <c r="DE226" s="196"/>
    </row>
    <row r="227" spans="1:109" ht="15" customHeight="1">
      <c r="A227" s="186"/>
      <c r="B227" s="187"/>
      <c r="C227" s="268"/>
      <c r="D227" s="188"/>
      <c r="E227" s="271"/>
      <c r="F227" s="454" t="s">
        <v>207</v>
      </c>
      <c r="G227" s="458"/>
      <c r="H227" s="201">
        <f>SUM(K216:K225)</f>
        <v>2.04</v>
      </c>
      <c r="I227" s="196"/>
      <c r="J227" s="197"/>
      <c r="K227" s="196"/>
      <c r="M227" s="269"/>
      <c r="N227" s="189" t="s">
        <v>208</v>
      </c>
      <c r="O227" s="258">
        <f>SUM(R215:R237)</f>
        <v>2.0649999999999999</v>
      </c>
      <c r="Q227" s="211"/>
      <c r="R227" s="196"/>
      <c r="T227" s="269"/>
      <c r="U227" s="189" t="s">
        <v>208</v>
      </c>
      <c r="V227" s="258">
        <f>SUM(Y215:Y237)</f>
        <v>2.0649999999999999</v>
      </c>
      <c r="X227" s="211"/>
      <c r="Y227" s="196"/>
      <c r="AA227" s="269"/>
      <c r="AB227" s="189" t="s">
        <v>208</v>
      </c>
      <c r="AC227" s="258">
        <f>SUM(AF215:AF237)</f>
        <v>2.0339999999999998</v>
      </c>
      <c r="AE227" s="211"/>
      <c r="AF227" s="196"/>
      <c r="AH227" s="269"/>
      <c r="AI227" s="189" t="s">
        <v>208</v>
      </c>
      <c r="AJ227" s="258">
        <f>SUM(AM215:AM237)</f>
        <v>2.0339999999999998</v>
      </c>
      <c r="AL227" s="211"/>
      <c r="AM227" s="196"/>
      <c r="AO227" s="269"/>
      <c r="AP227" s="189" t="s">
        <v>208</v>
      </c>
      <c r="AQ227" s="258">
        <f>SUM(AT215:AT237)</f>
        <v>2.0270000000000001</v>
      </c>
      <c r="AS227" s="211"/>
      <c r="AT227" s="196"/>
      <c r="AV227" s="269"/>
      <c r="AW227" s="189" t="s">
        <v>208</v>
      </c>
      <c r="AX227" s="258">
        <f>SUM(BA215:BA237)</f>
        <v>2.0270000000000001</v>
      </c>
      <c r="AZ227" s="211"/>
      <c r="BA227" s="196"/>
      <c r="BC227" s="269"/>
      <c r="BD227" s="189" t="s">
        <v>208</v>
      </c>
      <c r="BE227" s="258">
        <f>SUM(BH215:BH237)</f>
        <v>2.0270000000000001</v>
      </c>
      <c r="BG227" s="211"/>
      <c r="BH227" s="196"/>
      <c r="BJ227" s="269"/>
      <c r="BK227" s="189" t="s">
        <v>208</v>
      </c>
      <c r="BL227" s="258">
        <f>SUM(BO215:BO237)</f>
        <v>2.012</v>
      </c>
      <c r="BN227" s="211"/>
      <c r="BO227" s="196"/>
      <c r="BQ227" s="269"/>
      <c r="BR227" s="189" t="s">
        <v>208</v>
      </c>
      <c r="BS227" s="258">
        <f>SUM(BV215:BV237)</f>
        <v>2.012</v>
      </c>
      <c r="BU227" s="211"/>
      <c r="BV227" s="196"/>
      <c r="BX227" s="269"/>
      <c r="BY227" s="189" t="s">
        <v>208</v>
      </c>
      <c r="BZ227" s="258">
        <f>SUM(CC215:CC237)</f>
        <v>2.012</v>
      </c>
      <c r="CB227" s="211"/>
      <c r="CC227" s="196"/>
      <c r="CE227" s="269"/>
      <c r="CF227" s="189" t="s">
        <v>208</v>
      </c>
      <c r="CG227" s="258">
        <f>SUM(CJ215:CJ237)</f>
        <v>2.0070000000000001</v>
      </c>
      <c r="CI227" s="211"/>
      <c r="CJ227" s="196"/>
      <c r="CL227" s="269"/>
      <c r="CM227" s="189" t="s">
        <v>208</v>
      </c>
      <c r="CN227" s="258">
        <f>SUM(CQ215:CQ237)</f>
        <v>2.06</v>
      </c>
      <c r="CP227" s="211"/>
      <c r="CQ227" s="196"/>
      <c r="CS227" s="269"/>
      <c r="CT227" s="189" t="s">
        <v>208</v>
      </c>
      <c r="CU227" s="258">
        <f>SUM(CX215:CX237)</f>
        <v>2.0510000000000002</v>
      </c>
      <c r="CW227" s="211"/>
      <c r="CX227" s="196"/>
      <c r="CZ227" s="269"/>
      <c r="DA227" s="189" t="s">
        <v>208</v>
      </c>
      <c r="DB227" s="258">
        <f>SUM(DE215:DE237)</f>
        <v>2.0010000000000003</v>
      </c>
      <c r="DD227" s="211"/>
      <c r="DE227" s="196"/>
    </row>
    <row r="228" spans="1:109" ht="15" customHeight="1">
      <c r="A228" s="186"/>
      <c r="B228" s="187"/>
      <c r="C228" s="268"/>
      <c r="D228" s="188"/>
      <c r="E228" s="271"/>
      <c r="F228" s="454" t="s">
        <v>209</v>
      </c>
      <c r="G228" s="458"/>
      <c r="H228" s="202">
        <f>SUM(J215:J225)/D225</f>
        <v>3.2556473395340659</v>
      </c>
      <c r="I228" s="196"/>
      <c r="J228" s="197"/>
      <c r="K228" s="196"/>
      <c r="M228" s="269"/>
      <c r="N228" s="189" t="s">
        <v>210</v>
      </c>
      <c r="O228" s="260">
        <f>SUM(R216:R225)</f>
        <v>2.04</v>
      </c>
      <c r="Q228" s="211"/>
      <c r="R228" s="196"/>
      <c r="T228" s="269"/>
      <c r="U228" s="189" t="s">
        <v>210</v>
      </c>
      <c r="V228" s="260">
        <f>SUM(Y216:Y225)</f>
        <v>2.04</v>
      </c>
      <c r="X228" s="211"/>
      <c r="Y228" s="196"/>
      <c r="AA228" s="269"/>
      <c r="AB228" s="189" t="s">
        <v>210</v>
      </c>
      <c r="AC228" s="260">
        <f>SUM(AF216:AF225)</f>
        <v>2.0089999999999999</v>
      </c>
      <c r="AE228" s="211"/>
      <c r="AF228" s="196"/>
      <c r="AH228" s="269"/>
      <c r="AI228" s="189" t="s">
        <v>210</v>
      </c>
      <c r="AJ228" s="260">
        <f>SUM(AM216:AM225)</f>
        <v>2.0089999999999999</v>
      </c>
      <c r="AL228" s="211"/>
      <c r="AM228" s="196"/>
      <c r="AO228" s="269"/>
      <c r="AP228" s="189" t="s">
        <v>210</v>
      </c>
      <c r="AQ228" s="260">
        <f>SUM(AT216:AT225)</f>
        <v>2.0019999999999998</v>
      </c>
      <c r="AS228" s="211"/>
      <c r="AT228" s="196"/>
      <c r="AV228" s="269"/>
      <c r="AW228" s="189" t="s">
        <v>210</v>
      </c>
      <c r="AX228" s="260">
        <f>SUM(BA216:BA225)</f>
        <v>2.0019999999999998</v>
      </c>
      <c r="AZ228" s="211"/>
      <c r="BA228" s="196"/>
      <c r="BC228" s="269"/>
      <c r="BD228" s="189" t="s">
        <v>210</v>
      </c>
      <c r="BE228" s="260">
        <f>SUM(BH216:BH225)</f>
        <v>2.0019999999999998</v>
      </c>
      <c r="BG228" s="211"/>
      <c r="BH228" s="196"/>
      <c r="BJ228" s="269"/>
      <c r="BK228" s="189" t="s">
        <v>210</v>
      </c>
      <c r="BL228" s="260">
        <f>SUM(BO216:BO225)</f>
        <v>1.9870000000000001</v>
      </c>
      <c r="BN228" s="211"/>
      <c r="BO228" s="196"/>
      <c r="BQ228" s="269"/>
      <c r="BR228" s="189" t="s">
        <v>210</v>
      </c>
      <c r="BS228" s="260">
        <f>SUM(BV216:BV225)</f>
        <v>1.9870000000000001</v>
      </c>
      <c r="BU228" s="211"/>
      <c r="BV228" s="196"/>
      <c r="BX228" s="269"/>
      <c r="BY228" s="189" t="s">
        <v>210</v>
      </c>
      <c r="BZ228" s="260">
        <f>SUM(CC216:CC225)</f>
        <v>1.9870000000000001</v>
      </c>
      <c r="CB228" s="211"/>
      <c r="CC228" s="196"/>
      <c r="CE228" s="269"/>
      <c r="CF228" s="189" t="s">
        <v>210</v>
      </c>
      <c r="CG228" s="260">
        <f>SUM(CJ216:CJ225)</f>
        <v>1.982</v>
      </c>
      <c r="CI228" s="211"/>
      <c r="CJ228" s="196"/>
      <c r="CL228" s="269"/>
      <c r="CM228" s="189" t="s">
        <v>210</v>
      </c>
      <c r="CN228" s="260">
        <f>SUM(CQ216:CQ225)</f>
        <v>2.0350000000000001</v>
      </c>
      <c r="CP228" s="211"/>
      <c r="CQ228" s="196"/>
      <c r="CS228" s="269"/>
      <c r="CT228" s="189" t="s">
        <v>210</v>
      </c>
      <c r="CU228" s="260">
        <f>SUM(CX216:CX225)</f>
        <v>2.0350000000000001</v>
      </c>
      <c r="CW228" s="211"/>
      <c r="CX228" s="196"/>
      <c r="CZ228" s="269"/>
      <c r="DA228" s="189" t="s">
        <v>210</v>
      </c>
      <c r="DB228" s="260">
        <f>SUM(DE216:DE225)</f>
        <v>1.9850000000000001</v>
      </c>
      <c r="DD228" s="211"/>
      <c r="DE228" s="196"/>
    </row>
    <row r="229" spans="1:109" ht="15" customHeight="1">
      <c r="A229" s="186"/>
      <c r="B229" s="187"/>
      <c r="C229" s="268"/>
      <c r="D229" s="188"/>
      <c r="E229" s="271"/>
      <c r="F229" s="454" t="s">
        <v>211</v>
      </c>
      <c r="G229" s="458"/>
      <c r="H229" s="202">
        <f>SUM(J216:J225)/10</f>
        <v>3.429696921972321</v>
      </c>
      <c r="I229" s="196"/>
      <c r="J229" s="197"/>
      <c r="K229" s="196"/>
      <c r="M229" s="269"/>
      <c r="Q229" s="211"/>
      <c r="R229" s="196"/>
      <c r="T229" s="269"/>
      <c r="X229" s="211"/>
      <c r="Y229" s="196"/>
      <c r="AA229" s="269"/>
      <c r="AE229" s="211"/>
      <c r="AF229" s="196"/>
      <c r="AH229" s="269"/>
      <c r="AL229" s="211"/>
      <c r="AM229" s="196"/>
      <c r="AO229" s="269"/>
      <c r="AS229" s="211"/>
      <c r="AT229" s="196"/>
      <c r="AV229" s="269"/>
      <c r="AZ229" s="211"/>
      <c r="BA229" s="196"/>
      <c r="BC229" s="269"/>
      <c r="BG229" s="211"/>
      <c r="BH229" s="196"/>
      <c r="BJ229" s="269"/>
      <c r="BN229" s="211"/>
      <c r="BO229" s="196"/>
      <c r="BQ229" s="269"/>
      <c r="BU229" s="211"/>
      <c r="BV229" s="196"/>
      <c r="BX229" s="269"/>
      <c r="CB229" s="211"/>
      <c r="CC229" s="196"/>
      <c r="CE229" s="269"/>
      <c r="CI229" s="211"/>
      <c r="CJ229" s="196"/>
      <c r="CL229" s="269"/>
      <c r="CP229" s="211"/>
      <c r="CQ229" s="196"/>
      <c r="CS229" s="269"/>
      <c r="CW229" s="211"/>
      <c r="CX229" s="196"/>
      <c r="CZ229" s="269"/>
      <c r="DD229" s="211"/>
      <c r="DE229" s="196"/>
    </row>
    <row r="230" spans="1:109" ht="15" customHeight="1">
      <c r="A230" s="186"/>
      <c r="B230" s="187"/>
      <c r="C230" s="268"/>
      <c r="D230" s="188"/>
      <c r="E230" s="271"/>
      <c r="I230" s="196"/>
      <c r="J230" s="197"/>
      <c r="K230" s="196"/>
      <c r="M230" s="269"/>
      <c r="Q230" s="211"/>
      <c r="R230" s="196"/>
      <c r="T230" s="269"/>
      <c r="X230" s="211"/>
      <c r="Y230" s="196"/>
      <c r="AA230" s="269"/>
      <c r="AE230" s="211"/>
      <c r="AF230" s="196"/>
      <c r="AH230" s="269"/>
      <c r="AL230" s="211"/>
      <c r="AM230" s="196"/>
      <c r="AO230" s="269"/>
      <c r="AS230" s="211"/>
      <c r="AT230" s="196"/>
      <c r="AV230" s="269"/>
      <c r="AZ230" s="211"/>
      <c r="BA230" s="196"/>
      <c r="BC230" s="269"/>
      <c r="BG230" s="211"/>
      <c r="BH230" s="196"/>
      <c r="BJ230" s="269"/>
      <c r="BN230" s="211"/>
      <c r="BO230" s="196"/>
      <c r="BQ230" s="269"/>
      <c r="BU230" s="211"/>
      <c r="BV230" s="196"/>
      <c r="BX230" s="269"/>
      <c r="CB230" s="211"/>
      <c r="CC230" s="196"/>
      <c r="CE230" s="269"/>
      <c r="CI230" s="211"/>
      <c r="CJ230" s="196"/>
      <c r="CL230" s="269"/>
      <c r="CP230" s="211"/>
      <c r="CQ230" s="196"/>
      <c r="CS230" s="269"/>
      <c r="CW230" s="211"/>
      <c r="CX230" s="196"/>
      <c r="CZ230" s="269"/>
      <c r="DD230" s="211"/>
      <c r="DE230" s="196"/>
    </row>
    <row r="231" spans="1:109" ht="15" customHeight="1">
      <c r="A231" s="186"/>
      <c r="B231" s="187"/>
      <c r="C231" s="268"/>
      <c r="D231" s="188"/>
      <c r="E231" s="271"/>
      <c r="I231" s="196"/>
      <c r="J231" s="197"/>
      <c r="K231" s="196"/>
      <c r="M231" s="269"/>
      <c r="Q231" s="211"/>
      <c r="R231" s="196"/>
      <c r="T231" s="269"/>
      <c r="X231" s="211"/>
      <c r="Y231" s="196"/>
      <c r="AA231" s="269"/>
      <c r="AE231" s="211"/>
      <c r="AF231" s="196"/>
      <c r="AH231" s="269"/>
      <c r="AL231" s="211"/>
      <c r="AM231" s="196"/>
      <c r="AO231" s="269"/>
      <c r="AS231" s="211"/>
      <c r="AT231" s="196"/>
      <c r="AV231" s="269"/>
      <c r="AZ231" s="211"/>
      <c r="BA231" s="196"/>
      <c r="BC231" s="269"/>
      <c r="BG231" s="211"/>
      <c r="BH231" s="196"/>
      <c r="BJ231" s="269"/>
      <c r="BN231" s="211"/>
      <c r="BO231" s="196"/>
      <c r="BQ231" s="269"/>
      <c r="BU231" s="211"/>
      <c r="BV231" s="196"/>
      <c r="BX231" s="269"/>
      <c r="CB231" s="211"/>
      <c r="CC231" s="196"/>
      <c r="CE231" s="269"/>
      <c r="CI231" s="211"/>
      <c r="CJ231" s="196"/>
      <c r="CL231" s="269"/>
      <c r="CP231" s="211"/>
      <c r="CQ231" s="196"/>
      <c r="CS231" s="269"/>
      <c r="CW231" s="211"/>
      <c r="CX231" s="196"/>
      <c r="CZ231" s="269"/>
      <c r="DD231" s="211"/>
      <c r="DE231" s="196"/>
    </row>
    <row r="232" spans="1:109" s="195" customFormat="1" ht="15" customHeight="1">
      <c r="A232" s="186"/>
      <c r="B232" s="187"/>
      <c r="C232" s="268"/>
      <c r="D232" s="188"/>
      <c r="E232" s="271"/>
      <c r="F232" s="239"/>
      <c r="H232" s="277"/>
      <c r="I232" s="196"/>
      <c r="J232" s="197"/>
      <c r="K232" s="196"/>
      <c r="L232" s="203"/>
      <c r="M232" s="269"/>
      <c r="N232" s="239"/>
      <c r="P232" s="277"/>
      <c r="Q232" s="211"/>
      <c r="R232" s="196"/>
      <c r="T232" s="269"/>
      <c r="U232" s="239"/>
      <c r="W232" s="277"/>
      <c r="X232" s="211"/>
      <c r="Y232" s="196"/>
      <c r="AA232" s="269"/>
      <c r="AB232" s="239"/>
      <c r="AD232" s="277"/>
      <c r="AE232" s="211"/>
      <c r="AF232" s="196"/>
      <c r="AH232" s="269"/>
      <c r="AI232" s="239"/>
      <c r="AK232" s="277"/>
      <c r="AL232" s="211"/>
      <c r="AM232" s="196"/>
      <c r="AO232" s="269"/>
      <c r="AP232" s="239"/>
      <c r="AR232" s="277"/>
      <c r="AS232" s="211"/>
      <c r="AT232" s="196"/>
      <c r="AV232" s="269"/>
      <c r="AW232" s="239"/>
      <c r="AY232" s="277"/>
      <c r="AZ232" s="211"/>
      <c r="BA232" s="196"/>
      <c r="BC232" s="269"/>
      <c r="BD232" s="239"/>
      <c r="BF232" s="277"/>
      <c r="BG232" s="211"/>
      <c r="BH232" s="196"/>
      <c r="BJ232" s="269"/>
      <c r="BK232" s="239"/>
      <c r="BM232" s="277"/>
      <c r="BN232" s="211"/>
      <c r="BO232" s="196"/>
      <c r="BQ232" s="269"/>
      <c r="BR232" s="239"/>
      <c r="BT232" s="277"/>
      <c r="BU232" s="211"/>
      <c r="BV232" s="196"/>
      <c r="BX232" s="269"/>
      <c r="BY232" s="239"/>
      <c r="CA232" s="277"/>
      <c r="CB232" s="211"/>
      <c r="CC232" s="196"/>
      <c r="CE232" s="269"/>
      <c r="CF232" s="239"/>
      <c r="CH232" s="277"/>
      <c r="CI232" s="211"/>
      <c r="CJ232" s="196"/>
      <c r="CL232" s="269"/>
      <c r="CM232" s="239"/>
      <c r="CO232" s="277"/>
      <c r="CP232" s="211"/>
      <c r="CQ232" s="196"/>
      <c r="CS232" s="269"/>
      <c r="CT232" s="239"/>
      <c r="CV232" s="277"/>
      <c r="CW232" s="211"/>
      <c r="CX232" s="196"/>
      <c r="CZ232" s="269"/>
      <c r="DA232" s="239"/>
      <c r="DC232" s="277"/>
      <c r="DD232" s="211"/>
      <c r="DE232" s="196"/>
    </row>
    <row r="233" spans="1:109" ht="15" customHeight="1">
      <c r="A233" s="186"/>
      <c r="B233" s="187"/>
      <c r="C233" s="268"/>
      <c r="D233" s="188"/>
      <c r="E233" s="271"/>
      <c r="F233" s="239"/>
      <c r="G233" s="195"/>
      <c r="H233" s="277"/>
      <c r="I233" s="196"/>
      <c r="J233" s="197"/>
      <c r="K233" s="196"/>
      <c r="M233" s="269"/>
      <c r="N233" s="239"/>
      <c r="O233" s="195"/>
      <c r="P233" s="277"/>
      <c r="Q233" s="211"/>
      <c r="R233" s="196"/>
      <c r="T233" s="269"/>
      <c r="U233" s="239"/>
      <c r="V233" s="195"/>
      <c r="W233" s="277"/>
      <c r="X233" s="211"/>
      <c r="Y233" s="196"/>
      <c r="AA233" s="269"/>
      <c r="AB233" s="239"/>
      <c r="AC233" s="195"/>
      <c r="AD233" s="277"/>
      <c r="AE233" s="211"/>
      <c r="AF233" s="196"/>
      <c r="AH233" s="269"/>
      <c r="AI233" s="239"/>
      <c r="AJ233" s="195"/>
      <c r="AK233" s="277"/>
      <c r="AL233" s="211"/>
      <c r="AM233" s="196"/>
      <c r="AO233" s="269"/>
      <c r="AP233" s="239"/>
      <c r="AQ233" s="195"/>
      <c r="AR233" s="277"/>
      <c r="AS233" s="211"/>
      <c r="AT233" s="196"/>
      <c r="AV233" s="269"/>
      <c r="AW233" s="239"/>
      <c r="AX233" s="195"/>
      <c r="AY233" s="277"/>
      <c r="AZ233" s="211"/>
      <c r="BA233" s="196"/>
      <c r="BC233" s="269"/>
      <c r="BD233" s="239"/>
      <c r="BE233" s="195"/>
      <c r="BF233" s="277"/>
      <c r="BG233" s="211"/>
      <c r="BH233" s="196"/>
      <c r="BJ233" s="269"/>
      <c r="BK233" s="239"/>
      <c r="BL233" s="195"/>
      <c r="BM233" s="277"/>
      <c r="BN233" s="211"/>
      <c r="BO233" s="196"/>
      <c r="BQ233" s="269"/>
      <c r="BR233" s="239"/>
      <c r="BS233" s="195"/>
      <c r="BT233" s="277"/>
      <c r="BU233" s="211"/>
      <c r="BV233" s="196"/>
      <c r="BX233" s="269"/>
      <c r="BY233" s="239"/>
      <c r="BZ233" s="195"/>
      <c r="CA233" s="277"/>
      <c r="CB233" s="211"/>
      <c r="CC233" s="196"/>
      <c r="CE233" s="269"/>
      <c r="CF233" s="239"/>
      <c r="CG233" s="195"/>
      <c r="CH233" s="277"/>
      <c r="CI233" s="211"/>
      <c r="CJ233" s="196"/>
      <c r="CL233" s="269"/>
      <c r="CM233" s="239"/>
      <c r="CN233" s="195"/>
      <c r="CO233" s="277"/>
      <c r="CP233" s="211"/>
      <c r="CQ233" s="196"/>
      <c r="CS233" s="269"/>
      <c r="CT233" s="239"/>
      <c r="CU233" s="195"/>
      <c r="CV233" s="277"/>
      <c r="CW233" s="211"/>
      <c r="CX233" s="196"/>
      <c r="CZ233" s="269"/>
      <c r="DA233" s="239"/>
      <c r="DB233" s="195"/>
      <c r="DC233" s="277"/>
      <c r="DD233" s="211"/>
      <c r="DE233" s="196"/>
    </row>
    <row r="234" spans="1:109" s="195" customFormat="1" ht="15" customHeight="1">
      <c r="A234" s="186"/>
      <c r="B234" s="187"/>
      <c r="C234" s="268"/>
      <c r="D234" s="188"/>
      <c r="E234" s="271"/>
      <c r="F234" s="239"/>
      <c r="H234" s="214"/>
      <c r="I234" s="196"/>
      <c r="J234" s="197"/>
      <c r="K234" s="196"/>
      <c r="L234" s="203"/>
      <c r="M234" s="269"/>
      <c r="N234" s="239"/>
      <c r="P234" s="214"/>
      <c r="Q234" s="211"/>
      <c r="R234" s="196"/>
      <c r="T234" s="269"/>
      <c r="U234" s="239"/>
      <c r="W234" s="214"/>
      <c r="X234" s="211"/>
      <c r="Y234" s="196"/>
      <c r="AA234" s="269"/>
      <c r="AB234" s="239"/>
      <c r="AD234" s="214"/>
      <c r="AE234" s="211"/>
      <c r="AF234" s="196"/>
      <c r="AH234" s="269"/>
      <c r="AI234" s="239"/>
      <c r="AK234" s="214"/>
      <c r="AL234" s="211"/>
      <c r="AM234" s="196"/>
      <c r="AO234" s="269"/>
      <c r="AP234" s="239"/>
      <c r="AR234" s="214"/>
      <c r="AS234" s="211"/>
      <c r="AT234" s="196"/>
      <c r="AV234" s="269"/>
      <c r="AW234" s="239"/>
      <c r="AY234" s="214"/>
      <c r="AZ234" s="211"/>
      <c r="BA234" s="196"/>
      <c r="BC234" s="269"/>
      <c r="BD234" s="239"/>
      <c r="BF234" s="214"/>
      <c r="BG234" s="211"/>
      <c r="BH234" s="196"/>
      <c r="BJ234" s="269"/>
      <c r="BK234" s="239"/>
      <c r="BM234" s="214"/>
      <c r="BN234" s="211"/>
      <c r="BO234" s="196"/>
      <c r="BQ234" s="269"/>
      <c r="BR234" s="239"/>
      <c r="BT234" s="214"/>
      <c r="BU234" s="211"/>
      <c r="BV234" s="196"/>
      <c r="BX234" s="269"/>
      <c r="BY234" s="239"/>
      <c r="CA234" s="214"/>
      <c r="CB234" s="211"/>
      <c r="CC234" s="196"/>
      <c r="CE234" s="269"/>
      <c r="CF234" s="239"/>
      <c r="CH234" s="214"/>
      <c r="CI234" s="211"/>
      <c r="CJ234" s="196"/>
      <c r="CL234" s="269"/>
      <c r="CM234" s="239"/>
      <c r="CO234" s="214"/>
      <c r="CP234" s="211"/>
      <c r="CQ234" s="196"/>
      <c r="CS234" s="269"/>
      <c r="CT234" s="239"/>
      <c r="CV234" s="214"/>
      <c r="CW234" s="211"/>
      <c r="CX234" s="196"/>
      <c r="CZ234" s="269"/>
      <c r="DA234" s="239"/>
      <c r="DC234" s="214"/>
      <c r="DD234" s="211"/>
      <c r="DE234" s="196"/>
    </row>
    <row r="235" spans="1:109" s="195" customFormat="1" ht="15" customHeight="1">
      <c r="A235" s="186"/>
      <c r="B235" s="187"/>
      <c r="C235" s="268"/>
      <c r="D235" s="188"/>
      <c r="E235" s="271"/>
      <c r="F235" s="239"/>
      <c r="H235" s="214"/>
      <c r="I235" s="196"/>
      <c r="J235" s="197"/>
      <c r="K235" s="196"/>
      <c r="L235" s="203"/>
      <c r="M235" s="269"/>
      <c r="N235" s="239"/>
      <c r="P235" s="214"/>
      <c r="Q235" s="211"/>
      <c r="R235" s="196"/>
      <c r="T235" s="269"/>
      <c r="U235" s="239"/>
      <c r="W235" s="214"/>
      <c r="X235" s="211"/>
      <c r="Y235" s="196"/>
      <c r="AA235" s="269"/>
      <c r="AB235" s="239"/>
      <c r="AD235" s="214"/>
      <c r="AE235" s="211"/>
      <c r="AF235" s="196"/>
      <c r="AH235" s="269"/>
      <c r="AI235" s="239"/>
      <c r="AK235" s="214"/>
      <c r="AL235" s="211"/>
      <c r="AM235" s="196"/>
      <c r="AO235" s="269"/>
      <c r="AP235" s="239"/>
      <c r="AR235" s="214"/>
      <c r="AS235" s="211"/>
      <c r="AT235" s="196"/>
      <c r="AV235" s="269"/>
      <c r="AW235" s="239"/>
      <c r="AY235" s="214"/>
      <c r="AZ235" s="211"/>
      <c r="BA235" s="196"/>
      <c r="BC235" s="269"/>
      <c r="BD235" s="239"/>
      <c r="BF235" s="214"/>
      <c r="BG235" s="211"/>
      <c r="BH235" s="196"/>
      <c r="BJ235" s="269"/>
      <c r="BK235" s="239"/>
      <c r="BM235" s="214"/>
      <c r="BN235" s="211"/>
      <c r="BO235" s="196"/>
      <c r="BQ235" s="269"/>
      <c r="BR235" s="239"/>
      <c r="BT235" s="214"/>
      <c r="BU235" s="211"/>
      <c r="BV235" s="196"/>
      <c r="BX235" s="269"/>
      <c r="BY235" s="239"/>
      <c r="CA235" s="214"/>
      <c r="CB235" s="211"/>
      <c r="CC235" s="196"/>
      <c r="CE235" s="269"/>
      <c r="CF235" s="239"/>
      <c r="CH235" s="214"/>
      <c r="CI235" s="211"/>
      <c r="CJ235" s="196"/>
      <c r="CL235" s="269"/>
      <c r="CM235" s="239"/>
      <c r="CO235" s="214"/>
      <c r="CP235" s="211"/>
      <c r="CQ235" s="196"/>
      <c r="CS235" s="269"/>
      <c r="CT235" s="239"/>
      <c r="CV235" s="214"/>
      <c r="CW235" s="211"/>
      <c r="CX235" s="196"/>
      <c r="CZ235" s="269"/>
      <c r="DA235" s="239"/>
      <c r="DC235" s="214"/>
      <c r="DD235" s="211"/>
      <c r="DE235" s="196"/>
    </row>
    <row r="236" spans="1:109" s="195" customFormat="1" ht="15" customHeight="1">
      <c r="A236" s="186"/>
      <c r="B236" s="187"/>
      <c r="C236" s="268"/>
      <c r="D236" s="188"/>
      <c r="E236" s="271"/>
      <c r="F236" s="239"/>
      <c r="H236" s="214"/>
      <c r="I236" s="196"/>
      <c r="J236" s="197"/>
      <c r="K236" s="196"/>
      <c r="L236" s="203"/>
      <c r="M236" s="269"/>
      <c r="N236" s="239"/>
      <c r="P236" s="214"/>
      <c r="Q236" s="211"/>
      <c r="R236" s="196"/>
      <c r="T236" s="269"/>
      <c r="U236" s="239"/>
      <c r="W236" s="214"/>
      <c r="X236" s="211"/>
      <c r="Y236" s="196"/>
      <c r="AA236" s="269"/>
      <c r="AB236" s="239"/>
      <c r="AD236" s="214"/>
      <c r="AE236" s="211"/>
      <c r="AF236" s="196"/>
      <c r="AH236" s="269"/>
      <c r="AI236" s="239"/>
      <c r="AK236" s="214"/>
      <c r="AL236" s="211"/>
      <c r="AM236" s="196"/>
      <c r="AO236" s="269"/>
      <c r="AP236" s="239"/>
      <c r="AR236" s="214"/>
      <c r="AS236" s="211"/>
      <c r="AT236" s="196"/>
      <c r="AV236" s="269"/>
      <c r="AW236" s="239"/>
      <c r="AY236" s="214"/>
      <c r="AZ236" s="211"/>
      <c r="BA236" s="196"/>
      <c r="BC236" s="269"/>
      <c r="BD236" s="239"/>
      <c r="BF236" s="214"/>
      <c r="BG236" s="211"/>
      <c r="BH236" s="196"/>
      <c r="BJ236" s="269"/>
      <c r="BK236" s="239"/>
      <c r="BM236" s="214"/>
      <c r="BN236" s="211"/>
      <c r="BO236" s="196"/>
      <c r="BQ236" s="269"/>
      <c r="BR236" s="239"/>
      <c r="BT236" s="214"/>
      <c r="BU236" s="211"/>
      <c r="BV236" s="196"/>
      <c r="BX236" s="269"/>
      <c r="BY236" s="239"/>
      <c r="CA236" s="214"/>
      <c r="CB236" s="211"/>
      <c r="CC236" s="196"/>
      <c r="CE236" s="269"/>
      <c r="CF236" s="239"/>
      <c r="CH236" s="214"/>
      <c r="CI236" s="211"/>
      <c r="CJ236" s="196"/>
      <c r="CL236" s="269"/>
      <c r="CM236" s="239"/>
      <c r="CO236" s="214"/>
      <c r="CP236" s="211"/>
      <c r="CQ236" s="196"/>
      <c r="CS236" s="269"/>
      <c r="CT236" s="239"/>
      <c r="CV236" s="214"/>
      <c r="CW236" s="211"/>
      <c r="CX236" s="196"/>
      <c r="CZ236" s="269"/>
      <c r="DA236" s="239"/>
      <c r="DC236" s="214"/>
      <c r="DD236" s="211"/>
      <c r="DE236" s="196"/>
    </row>
    <row r="237" spans="1:109" s="195" customFormat="1" ht="15" customHeight="1" thickBot="1">
      <c r="A237" s="204"/>
      <c r="B237" s="205"/>
      <c r="C237" s="278"/>
      <c r="D237" s="206"/>
      <c r="E237" s="279"/>
      <c r="F237" s="241"/>
      <c r="G237" s="207"/>
      <c r="H237" s="280"/>
      <c r="I237" s="208"/>
      <c r="J237" s="209"/>
      <c r="K237" s="208"/>
      <c r="L237" s="203"/>
      <c r="M237" s="281"/>
      <c r="N237" s="241"/>
      <c r="O237" s="207"/>
      <c r="P237" s="280"/>
      <c r="Q237" s="282"/>
      <c r="R237" s="208"/>
      <c r="T237" s="281"/>
      <c r="U237" s="241"/>
      <c r="V237" s="207"/>
      <c r="W237" s="280"/>
      <c r="X237" s="282"/>
      <c r="Y237" s="208"/>
      <c r="AA237" s="281"/>
      <c r="AB237" s="241"/>
      <c r="AC237" s="207"/>
      <c r="AD237" s="280"/>
      <c r="AE237" s="282"/>
      <c r="AF237" s="208"/>
      <c r="AH237" s="281"/>
      <c r="AI237" s="241"/>
      <c r="AJ237" s="207"/>
      <c r="AK237" s="280"/>
      <c r="AL237" s="282"/>
      <c r="AM237" s="208"/>
      <c r="AO237" s="281"/>
      <c r="AP237" s="241"/>
      <c r="AQ237" s="207"/>
      <c r="AR237" s="280"/>
      <c r="AS237" s="282"/>
      <c r="AT237" s="208"/>
      <c r="AV237" s="281"/>
      <c r="AW237" s="241"/>
      <c r="AX237" s="207"/>
      <c r="AY237" s="280"/>
      <c r="AZ237" s="282"/>
      <c r="BA237" s="208"/>
      <c r="BC237" s="281"/>
      <c r="BD237" s="241"/>
      <c r="BE237" s="207"/>
      <c r="BF237" s="280"/>
      <c r="BG237" s="282"/>
      <c r="BH237" s="208"/>
      <c r="BJ237" s="281"/>
      <c r="BK237" s="241"/>
      <c r="BL237" s="207"/>
      <c r="BM237" s="280"/>
      <c r="BN237" s="282"/>
      <c r="BO237" s="208"/>
      <c r="BQ237" s="281"/>
      <c r="BR237" s="241"/>
      <c r="BS237" s="207"/>
      <c r="BT237" s="280"/>
      <c r="BU237" s="282"/>
      <c r="BV237" s="208"/>
      <c r="BX237" s="281"/>
      <c r="BY237" s="241"/>
      <c r="BZ237" s="207"/>
      <c r="CA237" s="280"/>
      <c r="CB237" s="282"/>
      <c r="CC237" s="208"/>
      <c r="CE237" s="281"/>
      <c r="CF237" s="241"/>
      <c r="CG237" s="207"/>
      <c r="CH237" s="280"/>
      <c r="CI237" s="282"/>
      <c r="CJ237" s="208"/>
      <c r="CL237" s="281"/>
      <c r="CM237" s="241"/>
      <c r="CN237" s="207"/>
      <c r="CO237" s="280"/>
      <c r="CP237" s="282"/>
      <c r="CQ237" s="208"/>
      <c r="CS237" s="281"/>
      <c r="CT237" s="241"/>
      <c r="CU237" s="207"/>
      <c r="CV237" s="280"/>
      <c r="CW237" s="282"/>
      <c r="CX237" s="208"/>
      <c r="CZ237" s="281"/>
      <c r="DA237" s="241"/>
      <c r="DB237" s="207"/>
      <c r="DC237" s="280"/>
      <c r="DD237" s="282"/>
      <c r="DE237" s="208"/>
    </row>
    <row r="238" spans="1:109" ht="15" customHeight="1" thickTop="1">
      <c r="A238" s="186">
        <f t="shared" ref="A238:A260" si="133">A139</f>
        <v>2014</v>
      </c>
      <c r="B238" s="187">
        <f t="shared" ref="B238:B260" si="134">ROUND($G$219+$G$222*D238^$G$220,$G$1)</f>
        <v>329</v>
      </c>
      <c r="C238" s="242"/>
      <c r="D238" s="188">
        <f t="shared" si="132"/>
        <v>12</v>
      </c>
      <c r="E238" s="188"/>
      <c r="F238" s="243"/>
      <c r="G238" s="283"/>
      <c r="H238" s="214"/>
      <c r="I238" s="196">
        <f t="shared" ref="I238:I260" si="135">ROUND($G$219+$G$222*D238^$G$220,$G$1)</f>
        <v>329</v>
      </c>
      <c r="J238" s="211"/>
      <c r="K238" s="211"/>
    </row>
    <row r="239" spans="1:109" ht="15" customHeight="1" thickBot="1">
      <c r="A239" s="186">
        <f t="shared" si="133"/>
        <v>2015</v>
      </c>
      <c r="B239" s="187">
        <f t="shared" si="134"/>
        <v>330</v>
      </c>
      <c r="C239" s="242"/>
      <c r="D239" s="188">
        <f t="shared" si="132"/>
        <v>13</v>
      </c>
      <c r="E239" s="262" t="s">
        <v>212</v>
      </c>
      <c r="F239" s="263" t="s">
        <v>213</v>
      </c>
      <c r="G239" s="263" t="s">
        <v>214</v>
      </c>
      <c r="H239" s="263" t="s">
        <v>215</v>
      </c>
      <c r="I239" s="196">
        <f t="shared" si="135"/>
        <v>330</v>
      </c>
      <c r="J239" s="211"/>
      <c r="K239" s="211"/>
    </row>
    <row r="240" spans="1:109" ht="15" customHeight="1" thickTop="1">
      <c r="A240" s="186">
        <f t="shared" si="133"/>
        <v>2016</v>
      </c>
      <c r="B240" s="187">
        <f t="shared" si="134"/>
        <v>330</v>
      </c>
      <c r="C240" s="242"/>
      <c r="D240" s="188">
        <f t="shared" si="132"/>
        <v>14</v>
      </c>
      <c r="E240" s="258">
        <f>O219</f>
        <v>0</v>
      </c>
      <c r="F240" s="264">
        <f>O226</f>
        <v>3.7836928842550389E-4</v>
      </c>
      <c r="G240" s="284">
        <f>O227</f>
        <v>2.0649999999999999</v>
      </c>
      <c r="H240" s="258">
        <f>O228</f>
        <v>2.04</v>
      </c>
      <c r="I240" s="196">
        <f t="shared" si="135"/>
        <v>330</v>
      </c>
      <c r="J240" s="211"/>
      <c r="K240" s="211"/>
      <c r="M240" s="258" t="s">
        <v>216</v>
      </c>
      <c r="N240" s="258">
        <f>MIN(B215:B237)</f>
        <v>312</v>
      </c>
      <c r="O240" s="258"/>
      <c r="P240" s="258"/>
      <c r="Q240" s="258"/>
      <c r="R240" s="258"/>
      <c r="S240" s="258"/>
      <c r="T240" s="258" t="s">
        <v>216</v>
      </c>
      <c r="U240" s="258">
        <f>N240</f>
        <v>312</v>
      </c>
      <c r="V240" s="258"/>
      <c r="W240" s="258"/>
      <c r="X240" s="258"/>
      <c r="Y240" s="258"/>
      <c r="Z240" s="258"/>
      <c r="AA240" s="258" t="s">
        <v>217</v>
      </c>
      <c r="AB240" s="258">
        <f>U240</f>
        <v>312</v>
      </c>
      <c r="AH240" s="258" t="s">
        <v>218</v>
      </c>
      <c r="AI240" s="258">
        <f>AB240</f>
        <v>312</v>
      </c>
      <c r="AO240" s="258" t="s">
        <v>219</v>
      </c>
      <c r="AP240" s="258">
        <f>AI240</f>
        <v>312</v>
      </c>
      <c r="AV240" s="258" t="s">
        <v>220</v>
      </c>
      <c r="AW240" s="258">
        <f>AP240</f>
        <v>312</v>
      </c>
      <c r="BC240" s="258" t="s">
        <v>221</v>
      </c>
      <c r="BD240" s="258">
        <f>AW240</f>
        <v>312</v>
      </c>
      <c r="BJ240" s="258" t="s">
        <v>222</v>
      </c>
      <c r="BK240" s="258">
        <f>BD240</f>
        <v>312</v>
      </c>
      <c r="BQ240" s="258" t="s">
        <v>223</v>
      </c>
      <c r="BR240" s="258">
        <f>BK240</f>
        <v>312</v>
      </c>
      <c r="BX240" s="258" t="s">
        <v>224</v>
      </c>
      <c r="BY240" s="258">
        <f>BR240</f>
        <v>312</v>
      </c>
      <c r="CE240" s="258" t="s">
        <v>225</v>
      </c>
      <c r="CF240" s="258">
        <f>BY240</f>
        <v>312</v>
      </c>
      <c r="CL240" s="258" t="s">
        <v>226</v>
      </c>
      <c r="CM240" s="258">
        <f>CF240</f>
        <v>312</v>
      </c>
      <c r="CS240" s="258" t="s">
        <v>227</v>
      </c>
      <c r="CT240" s="258">
        <f>CM240</f>
        <v>312</v>
      </c>
      <c r="CZ240" s="258" t="s">
        <v>228</v>
      </c>
      <c r="DA240" s="258">
        <f>CT240</f>
        <v>312</v>
      </c>
    </row>
    <row r="241" spans="1:109" ht="15" customHeight="1">
      <c r="A241" s="186">
        <f t="shared" si="133"/>
        <v>2017</v>
      </c>
      <c r="B241" s="187">
        <f t="shared" si="134"/>
        <v>330</v>
      </c>
      <c r="C241" s="242"/>
      <c r="D241" s="188">
        <f t="shared" si="132"/>
        <v>15</v>
      </c>
      <c r="E241" s="258">
        <f>V219</f>
        <v>10</v>
      </c>
      <c r="F241" s="285">
        <f>V226</f>
        <v>3.7836928842550389E-4</v>
      </c>
      <c r="G241" s="284">
        <f>V227</f>
        <v>2.0649999999999999</v>
      </c>
      <c r="H241" s="258">
        <f>V228</f>
        <v>2.04</v>
      </c>
      <c r="I241" s="196">
        <f t="shared" si="135"/>
        <v>330</v>
      </c>
      <c r="J241" s="211"/>
      <c r="K241" s="211"/>
      <c r="M241" s="258" t="s">
        <v>229</v>
      </c>
      <c r="N241" s="286">
        <v>1</v>
      </c>
      <c r="O241" s="258"/>
      <c r="P241" s="258"/>
      <c r="Q241" s="258"/>
      <c r="R241" s="258"/>
      <c r="S241" s="258"/>
      <c r="T241" s="258" t="s">
        <v>229</v>
      </c>
      <c r="U241" s="258">
        <f>N241</f>
        <v>1</v>
      </c>
      <c r="V241" s="258"/>
      <c r="W241" s="258"/>
      <c r="X241" s="258"/>
      <c r="Y241" s="258"/>
      <c r="Z241" s="258"/>
      <c r="AA241" s="258" t="s">
        <v>230</v>
      </c>
      <c r="AB241" s="258">
        <f>U241</f>
        <v>1</v>
      </c>
      <c r="AH241" s="258" t="s">
        <v>231</v>
      </c>
      <c r="AI241" s="258">
        <f>AB241</f>
        <v>1</v>
      </c>
      <c r="AO241" s="258" t="s">
        <v>232</v>
      </c>
      <c r="AP241" s="258">
        <f>AI241</f>
        <v>1</v>
      </c>
      <c r="AV241" s="258" t="s">
        <v>233</v>
      </c>
      <c r="AW241" s="258">
        <f>AP241</f>
        <v>1</v>
      </c>
      <c r="BC241" s="258" t="s">
        <v>234</v>
      </c>
      <c r="BD241" s="258">
        <f>AW241</f>
        <v>1</v>
      </c>
      <c r="BJ241" s="258" t="s">
        <v>235</v>
      </c>
      <c r="BK241" s="258">
        <f>BD241</f>
        <v>1</v>
      </c>
      <c r="BQ241" s="258" t="s">
        <v>236</v>
      </c>
      <c r="BR241" s="258">
        <f>BK241</f>
        <v>1</v>
      </c>
      <c r="BX241" s="258" t="s">
        <v>237</v>
      </c>
      <c r="BY241" s="258">
        <f>BR241</f>
        <v>1</v>
      </c>
      <c r="CE241" s="258" t="s">
        <v>238</v>
      </c>
      <c r="CF241" s="258">
        <f>BY241</f>
        <v>1</v>
      </c>
      <c r="CL241" s="258" t="s">
        <v>239</v>
      </c>
      <c r="CM241" s="258">
        <f>CF241</f>
        <v>1</v>
      </c>
      <c r="CS241" s="258" t="s">
        <v>240</v>
      </c>
      <c r="CT241" s="258">
        <f>CM241</f>
        <v>1</v>
      </c>
      <c r="CZ241" s="258" t="s">
        <v>241</v>
      </c>
      <c r="DA241" s="258">
        <f>CT241</f>
        <v>1</v>
      </c>
    </row>
    <row r="242" spans="1:109" ht="15" customHeight="1">
      <c r="A242" s="186">
        <f t="shared" si="133"/>
        <v>2018</v>
      </c>
      <c r="B242" s="187">
        <f t="shared" si="134"/>
        <v>330</v>
      </c>
      <c r="C242" s="242"/>
      <c r="D242" s="188">
        <f t="shared" si="132"/>
        <v>16</v>
      </c>
      <c r="E242" s="258">
        <f>AC219</f>
        <v>30</v>
      </c>
      <c r="F242" s="285">
        <f>AC226</f>
        <v>3.593345101873919E-3</v>
      </c>
      <c r="G242" s="284">
        <f>AC227</f>
        <v>2.0339999999999998</v>
      </c>
      <c r="H242" s="258">
        <f>AC228</f>
        <v>2.0089999999999999</v>
      </c>
      <c r="I242" s="196">
        <f t="shared" si="135"/>
        <v>330</v>
      </c>
      <c r="J242" s="211"/>
      <c r="K242" s="211"/>
      <c r="M242" s="258" t="s">
        <v>242</v>
      </c>
      <c r="N242" s="258">
        <v>20</v>
      </c>
      <c r="O242" s="258"/>
      <c r="P242" s="258"/>
      <c r="Q242" s="258"/>
      <c r="R242" s="258"/>
      <c r="S242" s="258"/>
      <c r="T242" s="258" t="s">
        <v>242</v>
      </c>
      <c r="U242" s="258">
        <f>N242</f>
        <v>20</v>
      </c>
      <c r="V242" s="258"/>
      <c r="W242" s="258"/>
      <c r="X242" s="258"/>
      <c r="Y242" s="258"/>
      <c r="Z242" s="258"/>
      <c r="AA242" s="258" t="s">
        <v>243</v>
      </c>
      <c r="AB242" s="258">
        <f>U242</f>
        <v>20</v>
      </c>
      <c r="AH242" s="258" t="s">
        <v>244</v>
      </c>
      <c r="AI242" s="258">
        <f>AB242</f>
        <v>20</v>
      </c>
      <c r="AO242" s="258" t="s">
        <v>245</v>
      </c>
      <c r="AP242" s="258">
        <f>AI242</f>
        <v>20</v>
      </c>
      <c r="AV242" s="258" t="s">
        <v>246</v>
      </c>
      <c r="AW242" s="258">
        <f>AP242</f>
        <v>20</v>
      </c>
      <c r="BC242" s="258" t="s">
        <v>247</v>
      </c>
      <c r="BD242" s="258">
        <f>AW242</f>
        <v>20</v>
      </c>
      <c r="BJ242" s="258" t="s">
        <v>248</v>
      </c>
      <c r="BK242" s="258">
        <f>BD242</f>
        <v>20</v>
      </c>
      <c r="BQ242" s="258" t="s">
        <v>249</v>
      </c>
      <c r="BR242" s="258">
        <f>BK242</f>
        <v>20</v>
      </c>
      <c r="BX242" s="258" t="s">
        <v>250</v>
      </c>
      <c r="BY242" s="258">
        <f>BR242</f>
        <v>20</v>
      </c>
      <c r="CE242" s="258" t="s">
        <v>251</v>
      </c>
      <c r="CF242" s="258">
        <f>BY242</f>
        <v>20</v>
      </c>
      <c r="CL242" s="258" t="s">
        <v>252</v>
      </c>
      <c r="CM242" s="258">
        <f>CF242</f>
        <v>20</v>
      </c>
      <c r="CS242" s="258" t="s">
        <v>253</v>
      </c>
      <c r="CT242" s="258">
        <f>CM242</f>
        <v>20</v>
      </c>
      <c r="CZ242" s="258" t="s">
        <v>254</v>
      </c>
      <c r="DA242" s="258">
        <f>CT242</f>
        <v>20</v>
      </c>
    </row>
    <row r="243" spans="1:109" ht="15" customHeight="1">
      <c r="A243" s="186">
        <f t="shared" si="133"/>
        <v>2019</v>
      </c>
      <c r="B243" s="187">
        <f t="shared" si="134"/>
        <v>330</v>
      </c>
      <c r="C243" s="242"/>
      <c r="D243" s="188">
        <f t="shared" si="132"/>
        <v>17</v>
      </c>
      <c r="E243" s="258">
        <f>AJ219</f>
        <v>50</v>
      </c>
      <c r="F243" s="285">
        <f>AJ226</f>
        <v>3.593345101873919E-3</v>
      </c>
      <c r="G243" s="284">
        <f>AJ227</f>
        <v>2.0339999999999998</v>
      </c>
      <c r="H243" s="258">
        <f>AJ228</f>
        <v>2.0089999999999999</v>
      </c>
      <c r="I243" s="196">
        <f t="shared" si="135"/>
        <v>330</v>
      </c>
      <c r="J243" s="211"/>
      <c r="K243" s="211"/>
    </row>
    <row r="244" spans="1:109" ht="15" customHeight="1">
      <c r="A244" s="186">
        <f t="shared" si="133"/>
        <v>2020</v>
      </c>
      <c r="B244" s="187">
        <f t="shared" si="134"/>
        <v>330</v>
      </c>
      <c r="C244" s="242"/>
      <c r="D244" s="188">
        <f t="shared" si="132"/>
        <v>18</v>
      </c>
      <c r="E244" s="258">
        <f>AQ219</f>
        <v>70</v>
      </c>
      <c r="F244" s="285">
        <f>AQ226</f>
        <v>6.5229320960114171E-3</v>
      </c>
      <c r="G244" s="284">
        <f>AQ227</f>
        <v>2.0270000000000001</v>
      </c>
      <c r="H244" s="258">
        <f>AQ228</f>
        <v>2.0019999999999998</v>
      </c>
      <c r="I244" s="196">
        <f t="shared" si="135"/>
        <v>330</v>
      </c>
      <c r="J244" s="211"/>
      <c r="K244" s="211"/>
    </row>
    <row r="245" spans="1:109" s="98" customFormat="1" ht="15" customHeight="1">
      <c r="A245" s="186">
        <f t="shared" si="133"/>
        <v>2021</v>
      </c>
      <c r="B245" s="187">
        <f t="shared" si="134"/>
        <v>330</v>
      </c>
      <c r="C245" s="242"/>
      <c r="D245" s="188">
        <f t="shared" si="132"/>
        <v>19</v>
      </c>
      <c r="E245" s="258">
        <f>AX219</f>
        <v>90</v>
      </c>
      <c r="F245" s="285">
        <f>AX226</f>
        <v>6.5229320960114171E-3</v>
      </c>
      <c r="G245" s="284">
        <f>AX227</f>
        <v>2.0270000000000001</v>
      </c>
      <c r="H245" s="258">
        <f>AX228</f>
        <v>2.0019999999999998</v>
      </c>
      <c r="I245" s="196">
        <f t="shared" si="135"/>
        <v>330</v>
      </c>
      <c r="J245" s="211"/>
      <c r="K245" s="211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  <c r="DA245" s="94"/>
      <c r="DB245" s="94"/>
      <c r="DC245" s="94"/>
      <c r="DD245" s="94"/>
      <c r="DE245" s="94"/>
    </row>
    <row r="246" spans="1:109" s="98" customFormat="1" ht="15" customHeight="1">
      <c r="A246" s="186">
        <f t="shared" si="133"/>
        <v>2022</v>
      </c>
      <c r="B246" s="187">
        <f t="shared" si="134"/>
        <v>330</v>
      </c>
      <c r="C246" s="242"/>
      <c r="D246" s="188">
        <f t="shared" si="132"/>
        <v>20</v>
      </c>
      <c r="E246" s="258">
        <f>BE219</f>
        <v>110</v>
      </c>
      <c r="F246" s="285">
        <f>BE226</f>
        <v>6.5229320960114171E-3</v>
      </c>
      <c r="G246" s="284">
        <f>BE227</f>
        <v>2.0270000000000001</v>
      </c>
      <c r="H246" s="258">
        <f>BE228</f>
        <v>2.0019999999999998</v>
      </c>
      <c r="I246" s="196">
        <f t="shared" si="135"/>
        <v>330</v>
      </c>
      <c r="J246" s="211"/>
      <c r="K246" s="211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  <c r="CW246" s="94"/>
      <c r="CX246" s="94"/>
      <c r="CY246" s="94"/>
      <c r="CZ246" s="94"/>
      <c r="DA246" s="94"/>
      <c r="DB246" s="94"/>
      <c r="DC246" s="94"/>
      <c r="DD246" s="94"/>
      <c r="DE246" s="94"/>
    </row>
    <row r="247" spans="1:109" s="98" customFormat="1" ht="15" customHeight="1">
      <c r="A247" s="186">
        <f t="shared" si="133"/>
        <v>2023</v>
      </c>
      <c r="B247" s="187">
        <f t="shared" si="134"/>
        <v>330</v>
      </c>
      <c r="C247" s="242"/>
      <c r="D247" s="188">
        <f t="shared" si="132"/>
        <v>21</v>
      </c>
      <c r="E247" s="258">
        <f>BL219</f>
        <v>130</v>
      </c>
      <c r="F247" s="285">
        <f>BL226</f>
        <v>1.5321075818978921E-2</v>
      </c>
      <c r="G247" s="284">
        <f>BL227</f>
        <v>2.012</v>
      </c>
      <c r="H247" s="258">
        <f>BL228</f>
        <v>1.9870000000000001</v>
      </c>
      <c r="I247" s="196">
        <f t="shared" si="135"/>
        <v>330</v>
      </c>
      <c r="J247" s="211"/>
      <c r="K247" s="211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  <c r="CW247" s="94"/>
      <c r="CX247" s="94"/>
      <c r="CY247" s="94"/>
      <c r="CZ247" s="94"/>
      <c r="DA247" s="94"/>
      <c r="DB247" s="94"/>
      <c r="DC247" s="94"/>
      <c r="DD247" s="94"/>
      <c r="DE247" s="94"/>
    </row>
    <row r="248" spans="1:109" s="98" customFormat="1" ht="15" customHeight="1">
      <c r="A248" s="186">
        <f t="shared" si="133"/>
        <v>2024</v>
      </c>
      <c r="B248" s="187">
        <f t="shared" si="134"/>
        <v>331</v>
      </c>
      <c r="C248" s="242"/>
      <c r="D248" s="188">
        <f t="shared" si="132"/>
        <v>22</v>
      </c>
      <c r="E248" s="258">
        <f>BS219</f>
        <v>150</v>
      </c>
      <c r="F248" s="285">
        <f>BS226</f>
        <v>1.5321075818978921E-2</v>
      </c>
      <c r="G248" s="284">
        <f>BS227</f>
        <v>2.012</v>
      </c>
      <c r="H248" s="98">
        <f>BS228</f>
        <v>1.9870000000000001</v>
      </c>
      <c r="I248" s="196">
        <f t="shared" si="135"/>
        <v>331</v>
      </c>
      <c r="J248" s="211"/>
      <c r="K248" s="211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  <c r="CW248" s="94"/>
      <c r="CX248" s="94"/>
      <c r="CY248" s="94"/>
      <c r="CZ248" s="94"/>
      <c r="DA248" s="94"/>
      <c r="DB248" s="94"/>
      <c r="DC248" s="94"/>
      <c r="DD248" s="94"/>
      <c r="DE248" s="94"/>
    </row>
    <row r="249" spans="1:109" s="98" customFormat="1" ht="15" customHeight="1">
      <c r="A249" s="186">
        <f t="shared" si="133"/>
        <v>2025</v>
      </c>
      <c r="B249" s="187">
        <f t="shared" si="134"/>
        <v>331</v>
      </c>
      <c r="C249" s="242"/>
      <c r="D249" s="188">
        <f t="shared" si="132"/>
        <v>23</v>
      </c>
      <c r="E249" s="258">
        <f>BZ219</f>
        <v>170</v>
      </c>
      <c r="F249" s="285">
        <f>BZ226</f>
        <v>1.5321075818978921E-2</v>
      </c>
      <c r="G249" s="284">
        <f>BZ227</f>
        <v>2.012</v>
      </c>
      <c r="H249" s="98">
        <f>BZ228</f>
        <v>1.9870000000000001</v>
      </c>
      <c r="I249" s="196">
        <f t="shared" si="135"/>
        <v>331</v>
      </c>
      <c r="J249" s="211"/>
      <c r="K249" s="211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  <c r="DA249" s="94"/>
      <c r="DB249" s="94"/>
      <c r="DC249" s="94"/>
      <c r="DD249" s="94"/>
      <c r="DE249" s="94"/>
    </row>
    <row r="250" spans="1:109" s="98" customFormat="1" ht="15" customHeight="1">
      <c r="A250" s="186">
        <f t="shared" si="133"/>
        <v>2026</v>
      </c>
      <c r="B250" s="187">
        <f t="shared" si="134"/>
        <v>331</v>
      </c>
      <c r="C250" s="242"/>
      <c r="D250" s="188">
        <f t="shared" si="132"/>
        <v>24</v>
      </c>
      <c r="E250" s="258">
        <f>CG219</f>
        <v>190</v>
      </c>
      <c r="F250" s="285">
        <f>CG226</f>
        <v>2.0676010474053336E-2</v>
      </c>
      <c r="G250" s="284">
        <f>CG227</f>
        <v>2.0070000000000001</v>
      </c>
      <c r="H250" s="98">
        <f>CG228</f>
        <v>1.982</v>
      </c>
      <c r="I250" s="196">
        <f t="shared" si="135"/>
        <v>331</v>
      </c>
      <c r="J250" s="211"/>
      <c r="K250" s="211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  <c r="DA250" s="94"/>
      <c r="DB250" s="94"/>
      <c r="DC250" s="94"/>
      <c r="DD250" s="94"/>
      <c r="DE250" s="94"/>
    </row>
    <row r="251" spans="1:109" s="98" customFormat="1" ht="15" customHeight="1">
      <c r="A251" s="186">
        <f t="shared" si="133"/>
        <v>2027</v>
      </c>
      <c r="B251" s="187">
        <f t="shared" si="134"/>
        <v>331</v>
      </c>
      <c r="C251" s="242"/>
      <c r="D251" s="188">
        <f t="shared" si="132"/>
        <v>25</v>
      </c>
      <c r="E251" s="258">
        <f>CN219</f>
        <v>210</v>
      </c>
      <c r="F251" s="285">
        <f>CN226</f>
        <v>1.151225637038067E-4</v>
      </c>
      <c r="G251" s="284">
        <f>CN227</f>
        <v>2.06</v>
      </c>
      <c r="H251" s="98">
        <f>CN228</f>
        <v>2.0350000000000001</v>
      </c>
      <c r="I251" s="196">
        <f t="shared" si="135"/>
        <v>331</v>
      </c>
      <c r="J251" s="211"/>
      <c r="K251" s="211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  <c r="DA251" s="94"/>
      <c r="DB251" s="94"/>
      <c r="DC251" s="94"/>
      <c r="DD251" s="94"/>
      <c r="DE251" s="94"/>
    </row>
    <row r="252" spans="1:109" s="98" customFormat="1" ht="15" customHeight="1">
      <c r="A252" s="186">
        <f t="shared" si="133"/>
        <v>2028</v>
      </c>
      <c r="B252" s="187">
        <f t="shared" si="134"/>
        <v>331</v>
      </c>
      <c r="C252" s="242"/>
      <c r="D252" s="188">
        <f t="shared" si="132"/>
        <v>26</v>
      </c>
      <c r="E252" s="258">
        <f>CU219</f>
        <v>230</v>
      </c>
      <c r="F252" s="285">
        <f>CU226</f>
        <v>5.576871598108352E-6</v>
      </c>
      <c r="G252" s="284">
        <f>CU227</f>
        <v>2.0510000000000002</v>
      </c>
      <c r="H252" s="98">
        <f>CU228</f>
        <v>2.0350000000000001</v>
      </c>
      <c r="I252" s="196">
        <f t="shared" si="135"/>
        <v>331</v>
      </c>
      <c r="J252" s="211"/>
      <c r="K252" s="211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  <c r="DA252" s="94"/>
      <c r="DB252" s="94"/>
      <c r="DC252" s="94"/>
      <c r="DD252" s="94"/>
      <c r="DE252" s="94"/>
    </row>
    <row r="253" spans="1:109" s="98" customFormat="1" ht="15" customHeight="1">
      <c r="A253" s="186">
        <f t="shared" si="133"/>
        <v>2029</v>
      </c>
      <c r="B253" s="187">
        <f t="shared" si="134"/>
        <v>331</v>
      </c>
      <c r="C253" s="242"/>
      <c r="D253" s="188">
        <f t="shared" si="132"/>
        <v>27</v>
      </c>
      <c r="E253" s="258">
        <f>DB219</f>
        <v>250</v>
      </c>
      <c r="F253" s="285">
        <f>DB226</f>
        <v>6.1776625784000234E-2</v>
      </c>
      <c r="G253" s="284">
        <f>DB227</f>
        <v>2.0010000000000003</v>
      </c>
      <c r="H253" s="98">
        <f>DB228</f>
        <v>1.9850000000000001</v>
      </c>
      <c r="I253" s="196">
        <f t="shared" si="135"/>
        <v>331</v>
      </c>
      <c r="J253" s="211"/>
      <c r="K253" s="211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  <c r="CW253" s="94"/>
      <c r="CX253" s="94"/>
      <c r="CY253" s="94"/>
      <c r="CZ253" s="94"/>
      <c r="DA253" s="94"/>
      <c r="DB253" s="94"/>
      <c r="DC253" s="94"/>
      <c r="DD253" s="94"/>
      <c r="DE253" s="94"/>
    </row>
    <row r="254" spans="1:109" s="98" customFormat="1" ht="15" customHeight="1">
      <c r="A254" s="186">
        <f t="shared" si="133"/>
        <v>2030</v>
      </c>
      <c r="B254" s="187">
        <f t="shared" si="134"/>
        <v>331</v>
      </c>
      <c r="C254" s="242"/>
      <c r="D254" s="188">
        <f t="shared" si="132"/>
        <v>28</v>
      </c>
      <c r="E254" s="188"/>
      <c r="F254" s="243"/>
      <c r="G254" s="283"/>
      <c r="H254" s="214"/>
      <c r="I254" s="196">
        <f t="shared" si="135"/>
        <v>331</v>
      </c>
      <c r="J254" s="211"/>
      <c r="K254" s="211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4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4"/>
      <c r="CX254" s="94"/>
      <c r="CY254" s="94"/>
      <c r="CZ254" s="94"/>
      <c r="DA254" s="94"/>
      <c r="DB254" s="94"/>
      <c r="DC254" s="94"/>
      <c r="DD254" s="94"/>
      <c r="DE254" s="94"/>
    </row>
    <row r="255" spans="1:109" s="98" customFormat="1" ht="15" customHeight="1">
      <c r="A255" s="186">
        <f t="shared" si="133"/>
        <v>2031</v>
      </c>
      <c r="B255" s="187">
        <f t="shared" si="134"/>
        <v>331</v>
      </c>
      <c r="C255" s="242"/>
      <c r="D255" s="188">
        <f t="shared" si="132"/>
        <v>29</v>
      </c>
      <c r="E255" s="188"/>
      <c r="F255" s="243"/>
      <c r="G255" s="283"/>
      <c r="H255" s="214"/>
      <c r="I255" s="196">
        <f t="shared" si="135"/>
        <v>331</v>
      </c>
      <c r="J255" s="211"/>
      <c r="K255" s="211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  <c r="DA255" s="94"/>
      <c r="DB255" s="94"/>
      <c r="DC255" s="94"/>
      <c r="DD255" s="94"/>
      <c r="DE255" s="94"/>
    </row>
    <row r="256" spans="1:109" s="98" customFormat="1" ht="15" customHeight="1">
      <c r="A256" s="186">
        <f t="shared" si="133"/>
        <v>2032</v>
      </c>
      <c r="B256" s="187">
        <f t="shared" si="134"/>
        <v>331</v>
      </c>
      <c r="C256" s="242"/>
      <c r="D256" s="188">
        <f t="shared" si="132"/>
        <v>30</v>
      </c>
      <c r="E256" s="188"/>
      <c r="F256" s="243"/>
      <c r="G256" s="283"/>
      <c r="H256" s="214"/>
      <c r="I256" s="196">
        <f t="shared" si="135"/>
        <v>331</v>
      </c>
      <c r="J256" s="211"/>
      <c r="K256" s="211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  <c r="CW256" s="94"/>
      <c r="CX256" s="94"/>
      <c r="CY256" s="94"/>
      <c r="CZ256" s="94"/>
      <c r="DA256" s="94"/>
      <c r="DB256" s="94"/>
      <c r="DC256" s="94"/>
      <c r="DD256" s="94"/>
      <c r="DE256" s="94"/>
    </row>
    <row r="257" spans="1:109" s="98" customFormat="1" ht="15" customHeight="1">
      <c r="A257" s="186">
        <f t="shared" si="133"/>
        <v>2033</v>
      </c>
      <c r="B257" s="187">
        <f t="shared" si="134"/>
        <v>331</v>
      </c>
      <c r="C257" s="242"/>
      <c r="D257" s="188">
        <f t="shared" si="132"/>
        <v>31</v>
      </c>
      <c r="E257" s="188"/>
      <c r="F257" s="243"/>
      <c r="G257" s="283"/>
      <c r="H257" s="214"/>
      <c r="I257" s="196">
        <f t="shared" si="135"/>
        <v>331</v>
      </c>
      <c r="J257" s="211"/>
      <c r="K257" s="211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4"/>
      <c r="CX257" s="94"/>
      <c r="CY257" s="94"/>
      <c r="CZ257" s="94"/>
      <c r="DA257" s="94"/>
      <c r="DB257" s="94"/>
      <c r="DC257" s="94"/>
      <c r="DD257" s="94"/>
      <c r="DE257" s="94"/>
    </row>
    <row r="258" spans="1:109" s="98" customFormat="1" ht="15" customHeight="1">
      <c r="A258" s="186">
        <f t="shared" si="133"/>
        <v>2034</v>
      </c>
      <c r="B258" s="187">
        <f t="shared" si="134"/>
        <v>331</v>
      </c>
      <c r="C258" s="242"/>
      <c r="D258" s="188">
        <f t="shared" si="132"/>
        <v>32</v>
      </c>
      <c r="E258" s="188"/>
      <c r="F258" s="243"/>
      <c r="G258" s="283"/>
      <c r="H258" s="214"/>
      <c r="I258" s="196">
        <f t="shared" si="135"/>
        <v>331</v>
      </c>
      <c r="J258" s="211"/>
      <c r="K258" s="211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4"/>
      <c r="CX258" s="94"/>
      <c r="CY258" s="94"/>
      <c r="CZ258" s="94"/>
      <c r="DA258" s="94"/>
      <c r="DB258" s="94"/>
      <c r="DC258" s="94"/>
      <c r="DD258" s="94"/>
      <c r="DE258" s="94"/>
    </row>
    <row r="259" spans="1:109" s="98" customFormat="1" ht="15" customHeight="1">
      <c r="A259" s="186">
        <f t="shared" si="133"/>
        <v>2035</v>
      </c>
      <c r="B259" s="187">
        <f t="shared" si="134"/>
        <v>331</v>
      </c>
      <c r="C259" s="242"/>
      <c r="D259" s="188">
        <f t="shared" si="132"/>
        <v>33</v>
      </c>
      <c r="E259" s="188"/>
      <c r="F259" s="243"/>
      <c r="G259" s="283"/>
      <c r="H259" s="214"/>
      <c r="I259" s="196">
        <f t="shared" si="135"/>
        <v>331</v>
      </c>
      <c r="J259" s="211"/>
      <c r="K259" s="211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4"/>
      <c r="CX259" s="94"/>
      <c r="CY259" s="94"/>
      <c r="CZ259" s="94"/>
      <c r="DA259" s="94"/>
      <c r="DB259" s="94"/>
      <c r="DC259" s="94"/>
      <c r="DD259" s="94"/>
      <c r="DE259" s="94"/>
    </row>
    <row r="260" spans="1:109" s="98" customFormat="1" ht="15" customHeight="1">
      <c r="A260" s="216">
        <f t="shared" si="133"/>
        <v>2036</v>
      </c>
      <c r="B260" s="287">
        <f t="shared" si="134"/>
        <v>331</v>
      </c>
      <c r="C260" s="288"/>
      <c r="D260" s="218">
        <f t="shared" si="132"/>
        <v>34</v>
      </c>
      <c r="E260" s="218"/>
      <c r="F260" s="246"/>
      <c r="G260" s="289"/>
      <c r="H260" s="221"/>
      <c r="I260" s="222">
        <f t="shared" si="135"/>
        <v>331</v>
      </c>
      <c r="J260" s="224"/>
      <c r="K260" s="22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  <c r="CW260" s="94"/>
      <c r="CX260" s="94"/>
      <c r="CY260" s="94"/>
      <c r="CZ260" s="94"/>
      <c r="DA260" s="94"/>
      <c r="DB260" s="94"/>
      <c r="DC260" s="94"/>
      <c r="DD260" s="94"/>
      <c r="DE260" s="94"/>
    </row>
    <row r="261" spans="1:109" ht="15" customHeight="1">
      <c r="A261" s="225"/>
      <c r="B261" s="226"/>
      <c r="C261" s="195"/>
      <c r="D261" s="189"/>
      <c r="E261" s="189"/>
      <c r="F261" s="248"/>
      <c r="G261" s="283"/>
      <c r="H261" s="195"/>
      <c r="I261" s="203"/>
      <c r="J261" s="203"/>
      <c r="O261" s="290"/>
    </row>
    <row r="262" spans="1:109" ht="15" customHeight="1">
      <c r="A262" s="174" t="s">
        <v>255</v>
      </c>
    </row>
    <row r="263" spans="1:109" ht="15" customHeight="1">
      <c r="A263" s="177" t="s">
        <v>102</v>
      </c>
      <c r="B263" s="178" t="s">
        <v>256</v>
      </c>
      <c r="C263" s="179" t="s">
        <v>257</v>
      </c>
      <c r="D263" s="179" t="s">
        <v>258</v>
      </c>
      <c r="E263" s="228"/>
      <c r="F263" s="180"/>
      <c r="G263" s="181"/>
      <c r="H263" s="182" t="s">
        <v>259</v>
      </c>
      <c r="I263" s="183">
        <f>RSQ(I264:I286,B264:B286)</f>
        <v>0.10768366296161423</v>
      </c>
      <c r="J263" s="184" t="s">
        <v>260</v>
      </c>
      <c r="K263" s="185" t="s">
        <v>261</v>
      </c>
      <c r="M263" s="267" t="s">
        <v>257</v>
      </c>
      <c r="N263" s="228"/>
      <c r="O263" s="252" t="s">
        <v>262</v>
      </c>
      <c r="P263" s="253">
        <f>RSQ($B264:$B286,P264:P286)</f>
        <v>2.853494280663605E-2</v>
      </c>
      <c r="Q263" s="185" t="s">
        <v>261</v>
      </c>
      <c r="S263" s="267" t="s">
        <v>257</v>
      </c>
      <c r="T263" s="228"/>
      <c r="U263" s="252" t="s">
        <v>262</v>
      </c>
      <c r="V263" s="253">
        <f>RSQ($B264:$B286,V264:V286)</f>
        <v>8.05559230735306E-2</v>
      </c>
      <c r="W263" s="185" t="s">
        <v>261</v>
      </c>
      <c r="Y263" s="267" t="s">
        <v>257</v>
      </c>
      <c r="Z263" s="228"/>
      <c r="AA263" s="252" t="s">
        <v>262</v>
      </c>
      <c r="AB263" s="253">
        <f>RSQ($B264:$B286,AB264:AB286)</f>
        <v>8.05559230735306E-2</v>
      </c>
      <c r="AC263" s="185" t="s">
        <v>261</v>
      </c>
      <c r="AE263" s="267" t="s">
        <v>257</v>
      </c>
      <c r="AF263" s="228"/>
      <c r="AG263" s="252" t="s">
        <v>262</v>
      </c>
      <c r="AH263" s="253">
        <f>RSQ($B264:$B286,AH264:AH286)</f>
        <v>8.05559230735306E-2</v>
      </c>
      <c r="AI263" s="185" t="s">
        <v>261</v>
      </c>
      <c r="AK263" s="267" t="s">
        <v>257</v>
      </c>
      <c r="AL263" s="228"/>
      <c r="AM263" s="252" t="s">
        <v>262</v>
      </c>
      <c r="AN263" s="253">
        <f>RSQ($B264:$B286,AN264:AN286)</f>
        <v>8.05559230735306E-2</v>
      </c>
      <c r="AO263" s="185" t="s">
        <v>261</v>
      </c>
      <c r="AQ263" s="267" t="s">
        <v>257</v>
      </c>
      <c r="AR263" s="228"/>
      <c r="AS263" s="252" t="s">
        <v>262</v>
      </c>
      <c r="AT263" s="253">
        <f>RSQ($B264:$B286,AT264:AT286)</f>
        <v>8.05559230735306E-2</v>
      </c>
      <c r="AU263" s="185" t="s">
        <v>261</v>
      </c>
      <c r="AW263" s="267" t="s">
        <v>257</v>
      </c>
      <c r="AX263" s="228"/>
      <c r="AY263" s="252" t="s">
        <v>262</v>
      </c>
      <c r="AZ263" s="253">
        <f>RSQ($B264:$B286,AZ264:AZ286)</f>
        <v>8.05559230735306E-2</v>
      </c>
      <c r="BA263" s="185" t="s">
        <v>261</v>
      </c>
      <c r="BC263" s="267" t="s">
        <v>257</v>
      </c>
      <c r="BD263" s="228"/>
      <c r="BE263" s="252" t="s">
        <v>262</v>
      </c>
      <c r="BF263" s="253">
        <f>RSQ($B264:$B286,BF264:BF286)</f>
        <v>8.05559230735306E-2</v>
      </c>
      <c r="BG263" s="185" t="s">
        <v>261</v>
      </c>
      <c r="BI263" s="267" t="s">
        <v>257</v>
      </c>
      <c r="BJ263" s="228"/>
      <c r="BK263" s="252" t="s">
        <v>262</v>
      </c>
      <c r="BL263" s="253">
        <f>RSQ($B264:$B286,BL264:BL286)</f>
        <v>9.0186694211089616E-2</v>
      </c>
      <c r="BM263" s="185" t="s">
        <v>261</v>
      </c>
    </row>
    <row r="264" spans="1:109" ht="15" customHeight="1">
      <c r="A264" s="186">
        <f t="shared" ref="A264:B274" si="136">A215</f>
        <v>2003</v>
      </c>
      <c r="B264" s="187">
        <f t="shared" si="136"/>
        <v>330</v>
      </c>
      <c r="C264" s="291">
        <f t="shared" ref="C264:C274" si="137">LN(F$267/B264-1)</f>
        <v>0.11441035117774412</v>
      </c>
      <c r="D264" s="188">
        <f>D215</f>
        <v>1</v>
      </c>
      <c r="E264" s="230" t="s">
        <v>263</v>
      </c>
      <c r="F264" s="189"/>
      <c r="H264" s="292"/>
      <c r="I264" s="193">
        <f t="shared" ref="I264:I274" si="138">ROUND($F$267/(1+EXP($F$272+$F$271*D264)),$G$1)</f>
        <v>322</v>
      </c>
      <c r="J264" s="194">
        <f t="shared" ref="J264:J274" si="139">ABS(B264-I264)/B264*100</f>
        <v>2.4242424242424243</v>
      </c>
      <c r="K264" s="193">
        <f t="shared" ref="K264:K274" si="140">(B264-I264)^2/1000</f>
        <v>6.4000000000000001E-2</v>
      </c>
      <c r="M264" s="293">
        <f t="shared" ref="M264:M274" si="141">LN(O$267/$B264-1)</f>
        <v>-2.2727321298443646</v>
      </c>
      <c r="N264" s="230" t="s">
        <v>264</v>
      </c>
      <c r="O264" s="189"/>
      <c r="P264" s="270">
        <f t="shared" ref="P264:P274" si="142">ROUND(O$267/(1+EXP(O$272+O$271*$D264)),$G$1)</f>
        <v>307</v>
      </c>
      <c r="Q264" s="193">
        <f t="shared" ref="Q264:Q274" si="143">($B264-P264)^2/1000</f>
        <v>0.52900000000000003</v>
      </c>
      <c r="S264" s="293">
        <f t="shared" ref="S264:S274" si="144">LN(U$267/$B264-1)</f>
        <v>0.70818505792448583</v>
      </c>
      <c r="T264" s="230" t="s">
        <v>264</v>
      </c>
      <c r="U264" s="189"/>
      <c r="V264" s="270">
        <f t="shared" ref="V264:V274" si="145">ROUND(U$267/(1+EXP(U$272+U$271*$D264)),$G$1)</f>
        <v>322</v>
      </c>
      <c r="W264" s="193">
        <f t="shared" ref="W264:W274" si="146">($B264-V264)^2/1000</f>
        <v>6.4000000000000001E-2</v>
      </c>
      <c r="Y264" s="293">
        <f t="shared" ref="Y264:Y274" si="147">LN(AA$267/$B264-1)</f>
        <v>0.84729786038720367</v>
      </c>
      <c r="Z264" s="230" t="s">
        <v>264</v>
      </c>
      <c r="AA264" s="189"/>
      <c r="AB264" s="270">
        <f t="shared" ref="AB264:AB274" si="148">ROUND(AA$267/(1+EXP(AA$272+AA$271*$D264)),$G$1)</f>
        <v>322</v>
      </c>
      <c r="AC264" s="193">
        <f t="shared" ref="AC264:AC274" si="149">($B264-AB264)^2/1000</f>
        <v>6.4000000000000001E-2</v>
      </c>
      <c r="AE264" s="293">
        <f t="shared" ref="AE264:AE274" si="150">LN(AG$267/$B264-1)</f>
        <v>0.96940055718810347</v>
      </c>
      <c r="AF264" s="230" t="s">
        <v>264</v>
      </c>
      <c r="AG264" s="189"/>
      <c r="AH264" s="270">
        <f t="shared" ref="AH264:AH274" si="151">ROUND(AG$267/(1+EXP(AG$272+AG$271*$D264)),$G$1)</f>
        <v>322</v>
      </c>
      <c r="AI264" s="193">
        <f t="shared" ref="AI264:AI274" si="152">($B264-AH264)^2/1000</f>
        <v>6.4000000000000001E-2</v>
      </c>
      <c r="AK264" s="293">
        <f t="shared" ref="AK264:AK274" si="153">LN(AM$267/$B264-1)</f>
        <v>1.0782034170369026</v>
      </c>
      <c r="AL264" s="230" t="s">
        <v>264</v>
      </c>
      <c r="AM264" s="189"/>
      <c r="AN264" s="270">
        <f t="shared" ref="AN264:AN274" si="154">ROUND(AM$267/(1+EXP(AM$272+AM$271*$D264)),$G$1)</f>
        <v>322</v>
      </c>
      <c r="AO264" s="193">
        <f t="shared" ref="AO264:AO274" si="155">($B264-AN264)^2/1000</f>
        <v>6.4000000000000001E-2</v>
      </c>
      <c r="AQ264" s="293">
        <f t="shared" ref="AQ264:AQ274" si="156">LN(AS$267/$B264-1)</f>
        <v>1.1763212729954258</v>
      </c>
      <c r="AR264" s="230" t="s">
        <v>264</v>
      </c>
      <c r="AS264" s="189"/>
      <c r="AT264" s="270">
        <f t="shared" ref="AT264:AT274" si="157">ROUND(AS$267/(1+EXP(AS$272+AS$271*$D264)),$G$1)</f>
        <v>322</v>
      </c>
      <c r="AU264" s="193">
        <f t="shared" ref="AU264:AU274" si="158">($B264-AT264)^2/1000</f>
        <v>6.4000000000000001E-2</v>
      </c>
      <c r="AW264" s="293">
        <f t="shared" ref="AW264:AW274" si="159">LN(AY$267/$B264-1)</f>
        <v>1.2656663733312761</v>
      </c>
      <c r="AX264" s="230" t="s">
        <v>264</v>
      </c>
      <c r="AY264" s="189"/>
      <c r="AZ264" s="270">
        <f t="shared" ref="AZ264:AZ274" si="160">ROUND(AY$267/(1+EXP(AY$272+AY$271*$D264)),$G$1)</f>
        <v>322</v>
      </c>
      <c r="BA264" s="193">
        <f t="shared" ref="BA264:BA274" si="161">($B264-AZ264)^2/1000</f>
        <v>6.4000000000000001E-2</v>
      </c>
      <c r="BC264" s="293">
        <f t="shared" ref="BC264:BC274" si="162">LN(BE$267/$B264-1)</f>
        <v>1.347679524992111</v>
      </c>
      <c r="BD264" s="230" t="s">
        <v>264</v>
      </c>
      <c r="BE264" s="189"/>
      <c r="BF264" s="270">
        <f t="shared" ref="BF264:BF274" si="163">ROUND(BE$267/(1+EXP(BE$272+BE$271*$D264)),$G$1)</f>
        <v>322</v>
      </c>
      <c r="BG264" s="193">
        <f t="shared" ref="BG264:BG274" si="164">($B264-BF264)^2/1000</f>
        <v>6.4000000000000001E-2</v>
      </c>
      <c r="BI264" s="293">
        <f t="shared" ref="BI264:BI274" si="165">LN(BK$267/$B264-1)</f>
        <v>1.4234733643616446</v>
      </c>
      <c r="BJ264" s="230" t="s">
        <v>264</v>
      </c>
      <c r="BK264" s="189"/>
      <c r="BL264" s="270">
        <f t="shared" ref="BL264:BL274" si="166">ROUND(BK$267/(1+EXP(BK$272+BK$271*$D264)),$G$1)</f>
        <v>322</v>
      </c>
      <c r="BM264" s="193">
        <f t="shared" ref="BM264:BM274" si="167">($B264-BL264)^2/1000</f>
        <v>6.4000000000000001E-2</v>
      </c>
    </row>
    <row r="265" spans="1:109" ht="15" customHeight="1">
      <c r="A265" s="186">
        <f t="shared" si="136"/>
        <v>2004</v>
      </c>
      <c r="B265" s="187">
        <f t="shared" si="136"/>
        <v>333</v>
      </c>
      <c r="C265" s="291">
        <f t="shared" si="137"/>
        <v>9.7219358074126572E-2</v>
      </c>
      <c r="D265" s="188">
        <f t="shared" ref="D265:D309" si="168">D216</f>
        <v>2</v>
      </c>
      <c r="E265" s="230" t="s">
        <v>265</v>
      </c>
      <c r="F265" s="189"/>
      <c r="H265" s="292"/>
      <c r="I265" s="196">
        <f t="shared" si="138"/>
        <v>323</v>
      </c>
      <c r="J265" s="197">
        <f t="shared" si="139"/>
        <v>3.0030030030030028</v>
      </c>
      <c r="K265" s="196">
        <f t="shared" si="140"/>
        <v>0.1</v>
      </c>
      <c r="M265" s="293">
        <f t="shared" si="141"/>
        <v>-2.3741552854952976</v>
      </c>
      <c r="N265" s="230" t="s">
        <v>265</v>
      </c>
      <c r="O265" s="189"/>
      <c r="P265" s="211">
        <f t="shared" si="142"/>
        <v>314</v>
      </c>
      <c r="Q265" s="196">
        <f t="shared" si="143"/>
        <v>0.36099999999999999</v>
      </c>
      <c r="S265" s="293">
        <f t="shared" si="144"/>
        <v>0.69464755593517979</v>
      </c>
      <c r="T265" s="230" t="s">
        <v>265</v>
      </c>
      <c r="U265" s="189"/>
      <c r="V265" s="211">
        <f t="shared" si="145"/>
        <v>323</v>
      </c>
      <c r="W265" s="196">
        <f t="shared" si="146"/>
        <v>0.1</v>
      </c>
      <c r="Y265" s="293">
        <f t="shared" si="147"/>
        <v>0.83434431138681242</v>
      </c>
      <c r="Z265" s="230" t="s">
        <v>265</v>
      </c>
      <c r="AA265" s="189"/>
      <c r="AB265" s="211">
        <f t="shared" si="148"/>
        <v>323</v>
      </c>
      <c r="AC265" s="196">
        <f t="shared" si="149"/>
        <v>0.1</v>
      </c>
      <c r="AE265" s="293">
        <f t="shared" si="150"/>
        <v>0.95689648680009809</v>
      </c>
      <c r="AF265" s="230" t="s">
        <v>265</v>
      </c>
      <c r="AG265" s="189"/>
      <c r="AH265" s="211">
        <f t="shared" si="151"/>
        <v>323</v>
      </c>
      <c r="AI265" s="196">
        <f t="shared" si="152"/>
        <v>0.1</v>
      </c>
      <c r="AK265" s="293">
        <f t="shared" si="153"/>
        <v>1.0660560054728505</v>
      </c>
      <c r="AL265" s="230" t="s">
        <v>265</v>
      </c>
      <c r="AM265" s="189"/>
      <c r="AN265" s="211">
        <f t="shared" si="154"/>
        <v>323</v>
      </c>
      <c r="AO265" s="196">
        <f t="shared" si="155"/>
        <v>0.1</v>
      </c>
      <c r="AQ265" s="293">
        <f t="shared" si="156"/>
        <v>1.1644637613213096</v>
      </c>
      <c r="AR265" s="230" t="s">
        <v>265</v>
      </c>
      <c r="AS265" s="189"/>
      <c r="AT265" s="211">
        <f t="shared" si="157"/>
        <v>323</v>
      </c>
      <c r="AU265" s="196">
        <f t="shared" si="158"/>
        <v>0.1</v>
      </c>
      <c r="AW265" s="293">
        <f t="shared" si="159"/>
        <v>1.2540491423061122</v>
      </c>
      <c r="AX265" s="230" t="s">
        <v>265</v>
      </c>
      <c r="AY265" s="189"/>
      <c r="AZ265" s="211">
        <f t="shared" si="160"/>
        <v>323</v>
      </c>
      <c r="BA265" s="196">
        <f t="shared" si="161"/>
        <v>0.1</v>
      </c>
      <c r="BC265" s="293">
        <f t="shared" si="162"/>
        <v>1.3362646903406952</v>
      </c>
      <c r="BD265" s="230" t="s">
        <v>265</v>
      </c>
      <c r="BE265" s="189"/>
      <c r="BF265" s="211">
        <f t="shared" si="163"/>
        <v>323</v>
      </c>
      <c r="BG265" s="196">
        <f t="shared" si="164"/>
        <v>0.1</v>
      </c>
      <c r="BI265" s="293">
        <f t="shared" si="165"/>
        <v>1.4122313467435057</v>
      </c>
      <c r="BJ265" s="230" t="s">
        <v>265</v>
      </c>
      <c r="BK265" s="189"/>
      <c r="BL265" s="211">
        <f t="shared" si="166"/>
        <v>323</v>
      </c>
      <c r="BM265" s="196">
        <f t="shared" si="167"/>
        <v>0.1</v>
      </c>
    </row>
    <row r="266" spans="1:109" ht="15" customHeight="1">
      <c r="A266" s="186">
        <f t="shared" si="136"/>
        <v>2005</v>
      </c>
      <c r="B266" s="187">
        <f t="shared" si="136"/>
        <v>335</v>
      </c>
      <c r="C266" s="291">
        <f t="shared" si="137"/>
        <v>8.5766821757424894E-2</v>
      </c>
      <c r="D266" s="188">
        <f t="shared" si="168"/>
        <v>3</v>
      </c>
      <c r="E266" s="273"/>
      <c r="G266" s="195"/>
      <c r="H266" s="192"/>
      <c r="I266" s="196">
        <f t="shared" si="138"/>
        <v>324</v>
      </c>
      <c r="J266" s="197">
        <f t="shared" si="139"/>
        <v>3.2835820895522385</v>
      </c>
      <c r="K266" s="196">
        <f t="shared" si="140"/>
        <v>0.121</v>
      </c>
      <c r="M266" s="293">
        <f t="shared" si="141"/>
        <v>-2.4468347018385934</v>
      </c>
      <c r="N266" s="273"/>
      <c r="P266" s="211">
        <f t="shared" si="142"/>
        <v>321</v>
      </c>
      <c r="Q266" s="196">
        <f t="shared" si="143"/>
        <v>0.19600000000000001</v>
      </c>
      <c r="S266" s="293">
        <f t="shared" si="144"/>
        <v>0.68565650883078777</v>
      </c>
      <c r="T266" s="273"/>
      <c r="V266" s="211">
        <f t="shared" si="145"/>
        <v>324</v>
      </c>
      <c r="W266" s="196">
        <f t="shared" si="146"/>
        <v>0.121</v>
      </c>
      <c r="Y266" s="293">
        <f t="shared" si="147"/>
        <v>0.82574530200146945</v>
      </c>
      <c r="Z266" s="273"/>
      <c r="AB266" s="211">
        <f t="shared" si="148"/>
        <v>324</v>
      </c>
      <c r="AC266" s="196">
        <f t="shared" si="149"/>
        <v>0.121</v>
      </c>
      <c r="AE266" s="293">
        <f t="shared" si="150"/>
        <v>0.9485989751068129</v>
      </c>
      <c r="AF266" s="273"/>
      <c r="AH266" s="211">
        <f t="shared" si="151"/>
        <v>324</v>
      </c>
      <c r="AI266" s="196">
        <f t="shared" si="152"/>
        <v>0.121</v>
      </c>
      <c r="AK266" s="293">
        <f t="shared" si="153"/>
        <v>1.0579975695139194</v>
      </c>
      <c r="AL266" s="273"/>
      <c r="AN266" s="211">
        <f t="shared" si="154"/>
        <v>324</v>
      </c>
      <c r="AO266" s="196">
        <f t="shared" si="155"/>
        <v>0.121</v>
      </c>
      <c r="AQ266" s="293">
        <f t="shared" si="156"/>
        <v>1.1565995463184588</v>
      </c>
      <c r="AR266" s="273"/>
      <c r="AT266" s="211">
        <f t="shared" si="157"/>
        <v>324</v>
      </c>
      <c r="AU266" s="196">
        <f t="shared" si="158"/>
        <v>0.121</v>
      </c>
      <c r="AW266" s="293">
        <f t="shared" si="159"/>
        <v>1.2463458341747344</v>
      </c>
      <c r="AX266" s="273"/>
      <c r="AZ266" s="211">
        <f t="shared" si="160"/>
        <v>324</v>
      </c>
      <c r="BA266" s="196">
        <f t="shared" si="161"/>
        <v>0.121</v>
      </c>
      <c r="BC266" s="293">
        <f t="shared" si="162"/>
        <v>1.328696869336554</v>
      </c>
      <c r="BD266" s="273"/>
      <c r="BF266" s="211">
        <f t="shared" si="163"/>
        <v>324</v>
      </c>
      <c r="BG266" s="196">
        <f t="shared" si="164"/>
        <v>0.121</v>
      </c>
      <c r="BI266" s="293">
        <f t="shared" si="165"/>
        <v>1.4047791757939938</v>
      </c>
      <c r="BJ266" s="273"/>
      <c r="BL266" s="211">
        <f t="shared" si="166"/>
        <v>324</v>
      </c>
      <c r="BM266" s="196">
        <f t="shared" si="167"/>
        <v>0.121</v>
      </c>
    </row>
    <row r="267" spans="1:109" ht="15" customHeight="1">
      <c r="A267" s="186">
        <f t="shared" si="136"/>
        <v>2006</v>
      </c>
      <c r="B267" s="187">
        <f t="shared" si="136"/>
        <v>324</v>
      </c>
      <c r="C267" s="291">
        <f t="shared" si="137"/>
        <v>0.14884562759756498</v>
      </c>
      <c r="D267" s="188">
        <f t="shared" si="168"/>
        <v>4</v>
      </c>
      <c r="E267" s="273" t="s">
        <v>266</v>
      </c>
      <c r="F267" s="294">
        <f>ROUND($N$291,-2)</f>
        <v>700</v>
      </c>
      <c r="G267" s="195"/>
      <c r="I267" s="196">
        <f t="shared" si="138"/>
        <v>326</v>
      </c>
      <c r="J267" s="197">
        <f t="shared" si="139"/>
        <v>0.61728395061728392</v>
      </c>
      <c r="K267" s="196">
        <f t="shared" si="140"/>
        <v>4.0000000000000001E-3</v>
      </c>
      <c r="M267" s="293">
        <f t="shared" si="141"/>
        <v>-2.0918640616783923</v>
      </c>
      <c r="N267" s="273" t="s">
        <v>266</v>
      </c>
      <c r="O267" s="294">
        <f>ROUNDDOWN(O268,0)+1</f>
        <v>364</v>
      </c>
      <c r="P267" s="211">
        <f t="shared" si="142"/>
        <v>326</v>
      </c>
      <c r="Q267" s="196">
        <f t="shared" si="143"/>
        <v>4.0000000000000001E-3</v>
      </c>
      <c r="S267" s="293">
        <f t="shared" si="144"/>
        <v>0.73544956025063468</v>
      </c>
      <c r="T267" s="273" t="s">
        <v>266</v>
      </c>
      <c r="U267" s="294">
        <f>ROUNDDOWN(U268,-T289)+10^T289</f>
        <v>1000</v>
      </c>
      <c r="V267" s="211">
        <f t="shared" si="145"/>
        <v>325</v>
      </c>
      <c r="W267" s="196">
        <f t="shared" si="146"/>
        <v>1E-3</v>
      </c>
      <c r="Y267" s="293">
        <f t="shared" si="147"/>
        <v>0.87340900439088931</v>
      </c>
      <c r="Z267" s="273" t="s">
        <v>266</v>
      </c>
      <c r="AA267" s="294">
        <f>U267+Z290</f>
        <v>1100</v>
      </c>
      <c r="AB267" s="211">
        <f t="shared" si="148"/>
        <v>325</v>
      </c>
      <c r="AC267" s="196">
        <f t="shared" si="149"/>
        <v>1E-3</v>
      </c>
      <c r="AE267" s="293">
        <f t="shared" si="150"/>
        <v>0.99462257514406205</v>
      </c>
      <c r="AF267" s="273" t="s">
        <v>266</v>
      </c>
      <c r="AG267" s="294">
        <f>AA267+AF290</f>
        <v>1200</v>
      </c>
      <c r="AH267" s="211">
        <f t="shared" si="151"/>
        <v>325</v>
      </c>
      <c r="AI267" s="196">
        <f t="shared" si="152"/>
        <v>1E-3</v>
      </c>
      <c r="AK267" s="293">
        <f t="shared" si="153"/>
        <v>1.102719070620763</v>
      </c>
      <c r="AL267" s="273" t="s">
        <v>266</v>
      </c>
      <c r="AM267" s="294">
        <f>AG267+AL290</f>
        <v>1300</v>
      </c>
      <c r="AN267" s="211">
        <f t="shared" si="154"/>
        <v>325</v>
      </c>
      <c r="AO267" s="196">
        <f t="shared" si="155"/>
        <v>1E-3</v>
      </c>
      <c r="AQ267" s="293">
        <f t="shared" si="156"/>
        <v>1.2002622249294002</v>
      </c>
      <c r="AR267" s="273" t="s">
        <v>266</v>
      </c>
      <c r="AS267" s="294">
        <f>AM267+AR290</f>
        <v>1400</v>
      </c>
      <c r="AT267" s="211">
        <f t="shared" si="157"/>
        <v>325</v>
      </c>
      <c r="AU267" s="196">
        <f t="shared" si="158"/>
        <v>1E-3</v>
      </c>
      <c r="AW267" s="293">
        <f t="shared" si="159"/>
        <v>1.289130612666243</v>
      </c>
      <c r="AX267" s="273" t="s">
        <v>266</v>
      </c>
      <c r="AY267" s="294">
        <f>AS267+AX290</f>
        <v>1500</v>
      </c>
      <c r="AZ267" s="211">
        <f t="shared" si="160"/>
        <v>325</v>
      </c>
      <c r="BA267" s="196">
        <f t="shared" si="161"/>
        <v>1E-3</v>
      </c>
      <c r="BC267" s="293">
        <f t="shared" si="162"/>
        <v>1.3707419481124057</v>
      </c>
      <c r="BD267" s="273" t="s">
        <v>266</v>
      </c>
      <c r="BE267" s="294">
        <f>AY267+BD290</f>
        <v>1600</v>
      </c>
      <c r="BF267" s="211">
        <f t="shared" si="163"/>
        <v>325</v>
      </c>
      <c r="BG267" s="196">
        <f t="shared" si="164"/>
        <v>1E-3</v>
      </c>
      <c r="BI267" s="293">
        <f t="shared" si="165"/>
        <v>1.4461925027009597</v>
      </c>
      <c r="BJ267" s="273" t="s">
        <v>266</v>
      </c>
      <c r="BK267" s="294">
        <f>BE267+BJ290</f>
        <v>1700</v>
      </c>
      <c r="BL267" s="211">
        <f t="shared" si="166"/>
        <v>325</v>
      </c>
      <c r="BM267" s="196">
        <f t="shared" si="167"/>
        <v>1E-3</v>
      </c>
    </row>
    <row r="268" spans="1:109" ht="15" customHeight="1">
      <c r="A268" s="186">
        <f t="shared" si="136"/>
        <v>2007</v>
      </c>
      <c r="B268" s="187">
        <f t="shared" si="136"/>
        <v>312</v>
      </c>
      <c r="C268" s="291">
        <f t="shared" si="137"/>
        <v>0.2180021518137911</v>
      </c>
      <c r="D268" s="188">
        <f t="shared" si="168"/>
        <v>5</v>
      </c>
      <c r="E268" s="295" t="s">
        <v>267</v>
      </c>
      <c r="F268" s="258">
        <f>MAX(B264:B286)</f>
        <v>363</v>
      </c>
      <c r="G268" s="195"/>
      <c r="H268" s="192"/>
      <c r="I268" s="196">
        <f t="shared" si="138"/>
        <v>327</v>
      </c>
      <c r="J268" s="197">
        <f t="shared" si="139"/>
        <v>4.8076923076923084</v>
      </c>
      <c r="K268" s="196">
        <f t="shared" si="140"/>
        <v>0.22500000000000001</v>
      </c>
      <c r="M268" s="293">
        <f t="shared" si="141"/>
        <v>-1.7917594692280545</v>
      </c>
      <c r="N268" s="295" t="s">
        <v>267</v>
      </c>
      <c r="O268" s="258">
        <f>MAX($B264:$B286)</f>
        <v>363</v>
      </c>
      <c r="P268" s="211">
        <f t="shared" si="142"/>
        <v>331</v>
      </c>
      <c r="Q268" s="196">
        <f t="shared" si="143"/>
        <v>0.36099999999999999</v>
      </c>
      <c r="S268" s="293">
        <f t="shared" si="144"/>
        <v>0.79078565012386137</v>
      </c>
      <c r="T268" s="295" t="s">
        <v>267</v>
      </c>
      <c r="U268" s="258">
        <f>MAX($B264:$B286)</f>
        <v>363</v>
      </c>
      <c r="V268" s="211">
        <f t="shared" si="145"/>
        <v>327</v>
      </c>
      <c r="W268" s="196">
        <f t="shared" si="146"/>
        <v>0.22500000000000001</v>
      </c>
      <c r="Y268" s="293">
        <f t="shared" si="147"/>
        <v>0.92649490204839668</v>
      </c>
      <c r="Z268" s="295" t="s">
        <v>267</v>
      </c>
      <c r="AA268" s="258">
        <f>MAX($B264:$B286)</f>
        <v>363</v>
      </c>
      <c r="AB268" s="211">
        <f t="shared" si="148"/>
        <v>327</v>
      </c>
      <c r="AC268" s="196">
        <f t="shared" si="149"/>
        <v>0.22500000000000001</v>
      </c>
      <c r="AE268" s="293">
        <f t="shared" si="150"/>
        <v>1.0459685551826878</v>
      </c>
      <c r="AF268" s="295" t="s">
        <v>267</v>
      </c>
      <c r="AG268" s="258">
        <f>MAX($B264:$B286)</f>
        <v>363</v>
      </c>
      <c r="AH268" s="211">
        <f t="shared" si="151"/>
        <v>327</v>
      </c>
      <c r="AI268" s="196">
        <f t="shared" si="152"/>
        <v>0.22500000000000001</v>
      </c>
      <c r="AK268" s="293">
        <f t="shared" si="153"/>
        <v>1.1526795099383855</v>
      </c>
      <c r="AL268" s="295" t="s">
        <v>267</v>
      </c>
      <c r="AM268" s="258">
        <f>MAX($B264:$B286)</f>
        <v>363</v>
      </c>
      <c r="AN268" s="211">
        <f t="shared" si="154"/>
        <v>327</v>
      </c>
      <c r="AO268" s="196">
        <f t="shared" si="155"/>
        <v>0.22500000000000001</v>
      </c>
      <c r="AQ268" s="293">
        <f t="shared" si="156"/>
        <v>1.2490932396064056</v>
      </c>
      <c r="AR268" s="295" t="s">
        <v>267</v>
      </c>
      <c r="AS268" s="258">
        <f>MAX($B264:$B286)</f>
        <v>363</v>
      </c>
      <c r="AT268" s="211">
        <f t="shared" si="157"/>
        <v>327</v>
      </c>
      <c r="AU268" s="196">
        <f t="shared" si="158"/>
        <v>0.22500000000000001</v>
      </c>
      <c r="AW268" s="293">
        <f t="shared" si="159"/>
        <v>1.3370233121131079</v>
      </c>
      <c r="AX268" s="295" t="s">
        <v>267</v>
      </c>
      <c r="AY268" s="258">
        <f>MAX($B264:$B286)</f>
        <v>363</v>
      </c>
      <c r="AZ268" s="211">
        <f t="shared" si="160"/>
        <v>327</v>
      </c>
      <c r="BA268" s="196">
        <f t="shared" si="161"/>
        <v>0.22500000000000001</v>
      </c>
      <c r="BC268" s="293">
        <f t="shared" si="162"/>
        <v>1.4178427188548166</v>
      </c>
      <c r="BD268" s="295" t="s">
        <v>267</v>
      </c>
      <c r="BE268" s="258">
        <f>MAX($B264:$B286)</f>
        <v>363</v>
      </c>
      <c r="BF268" s="211">
        <f t="shared" si="163"/>
        <v>327</v>
      </c>
      <c r="BG268" s="196">
        <f t="shared" si="164"/>
        <v>0.22500000000000001</v>
      </c>
      <c r="BI268" s="293">
        <f t="shared" si="165"/>
        <v>1.4926159532572676</v>
      </c>
      <c r="BJ268" s="295" t="s">
        <v>267</v>
      </c>
      <c r="BK268" s="258">
        <f>MAX($B264:$B286)</f>
        <v>363</v>
      </c>
      <c r="BL268" s="211">
        <f t="shared" si="166"/>
        <v>327</v>
      </c>
      <c r="BM268" s="196">
        <f t="shared" si="167"/>
        <v>0.22500000000000001</v>
      </c>
    </row>
    <row r="269" spans="1:109" ht="15" customHeight="1">
      <c r="A269" s="186">
        <f t="shared" si="136"/>
        <v>2008</v>
      </c>
      <c r="B269" s="187">
        <f t="shared" si="136"/>
        <v>317</v>
      </c>
      <c r="C269" s="291">
        <f t="shared" si="137"/>
        <v>0.18913321530336541</v>
      </c>
      <c r="D269" s="188">
        <f t="shared" si="168"/>
        <v>6</v>
      </c>
      <c r="E269" s="295" t="s">
        <v>268</v>
      </c>
      <c r="F269" s="258">
        <f>AVERAGE(B268:B274)</f>
        <v>326.85714285714283</v>
      </c>
      <c r="G269" s="195"/>
      <c r="H269" s="192"/>
      <c r="I269" s="196">
        <f t="shared" si="138"/>
        <v>328</v>
      </c>
      <c r="J269" s="197">
        <f t="shared" si="139"/>
        <v>3.4700315457413247</v>
      </c>
      <c r="K269" s="196">
        <f t="shared" si="140"/>
        <v>0.121</v>
      </c>
      <c r="M269" s="293">
        <f t="shared" si="141"/>
        <v>-1.9087541721672223</v>
      </c>
      <c r="N269" s="295" t="s">
        <v>268</v>
      </c>
      <c r="O269" s="258">
        <f>AVERAGE($B268:$B274)</f>
        <v>326.85714285714283</v>
      </c>
      <c r="P269" s="211">
        <f t="shared" si="142"/>
        <v>336</v>
      </c>
      <c r="Q269" s="196">
        <f t="shared" si="143"/>
        <v>0.36099999999999999</v>
      </c>
      <c r="S269" s="293">
        <f t="shared" si="144"/>
        <v>0.76759308569350937</v>
      </c>
      <c r="T269" s="295" t="s">
        <v>268</v>
      </c>
      <c r="U269" s="258">
        <f>AVERAGE($B268:$B274)</f>
        <v>326.85714285714283</v>
      </c>
      <c r="V269" s="211">
        <f t="shared" si="145"/>
        <v>328</v>
      </c>
      <c r="W269" s="196">
        <f t="shared" si="146"/>
        <v>0.121</v>
      </c>
      <c r="Y269" s="293">
        <f t="shared" si="147"/>
        <v>0.90423092211352252</v>
      </c>
      <c r="Z269" s="295" t="s">
        <v>268</v>
      </c>
      <c r="AA269" s="258">
        <f>AVERAGE($B268:$B274)</f>
        <v>326.85714285714283</v>
      </c>
      <c r="AB269" s="211">
        <f t="shared" si="148"/>
        <v>328</v>
      </c>
      <c r="AC269" s="196">
        <f t="shared" si="149"/>
        <v>0.121</v>
      </c>
      <c r="AE269" s="293">
        <f t="shared" si="150"/>
        <v>1.0244234267266794</v>
      </c>
      <c r="AF269" s="295" t="s">
        <v>268</v>
      </c>
      <c r="AG269" s="258">
        <f>AVERAGE($B268:$B274)</f>
        <v>326.85714285714283</v>
      </c>
      <c r="AH269" s="211">
        <f t="shared" si="151"/>
        <v>328</v>
      </c>
      <c r="AI269" s="196">
        <f t="shared" si="152"/>
        <v>0.121</v>
      </c>
      <c r="AK269" s="293">
        <f t="shared" si="153"/>
        <v>1.1317073462698861</v>
      </c>
      <c r="AL269" s="295" t="s">
        <v>268</v>
      </c>
      <c r="AM269" s="258">
        <f>AVERAGE($B268:$B274)</f>
        <v>326.85714285714283</v>
      </c>
      <c r="AN269" s="211">
        <f t="shared" si="154"/>
        <v>328</v>
      </c>
      <c r="AO269" s="196">
        <f t="shared" si="155"/>
        <v>0.121</v>
      </c>
      <c r="AQ269" s="293">
        <f t="shared" si="156"/>
        <v>1.22858847312371</v>
      </c>
      <c r="AR269" s="295" t="s">
        <v>268</v>
      </c>
      <c r="AS269" s="258">
        <f>AVERAGE($B268:$B274)</f>
        <v>326.85714285714283</v>
      </c>
      <c r="AT269" s="211">
        <f t="shared" si="157"/>
        <v>328</v>
      </c>
      <c r="AU269" s="196">
        <f t="shared" si="158"/>
        <v>0.121</v>
      </c>
      <c r="AW269" s="293">
        <f t="shared" si="159"/>
        <v>1.3169070901011062</v>
      </c>
      <c r="AX269" s="295" t="s">
        <v>268</v>
      </c>
      <c r="AY269" s="258">
        <f>AVERAGE($B268:$B274)</f>
        <v>326.85714285714283</v>
      </c>
      <c r="AZ269" s="211">
        <f t="shared" si="160"/>
        <v>328</v>
      </c>
      <c r="BA269" s="196">
        <f t="shared" si="161"/>
        <v>0.121</v>
      </c>
      <c r="BC269" s="293">
        <f t="shared" si="162"/>
        <v>1.3980545907383557</v>
      </c>
      <c r="BD269" s="295" t="s">
        <v>268</v>
      </c>
      <c r="BE269" s="258">
        <f>AVERAGE($B268:$B274)</f>
        <v>326.85714285714283</v>
      </c>
      <c r="BF269" s="211">
        <f t="shared" si="163"/>
        <v>328</v>
      </c>
      <c r="BG269" s="196">
        <f t="shared" si="164"/>
        <v>0.121</v>
      </c>
      <c r="BI269" s="293">
        <f t="shared" si="165"/>
        <v>1.4731085577874776</v>
      </c>
      <c r="BJ269" s="295" t="s">
        <v>268</v>
      </c>
      <c r="BK269" s="258">
        <f>AVERAGE($B268:$B274)</f>
        <v>326.85714285714283</v>
      </c>
      <c r="BL269" s="211">
        <f t="shared" si="166"/>
        <v>328</v>
      </c>
      <c r="BM269" s="196">
        <f t="shared" si="167"/>
        <v>0.121</v>
      </c>
    </row>
    <row r="270" spans="1:109" ht="15" customHeight="1">
      <c r="A270" s="186">
        <f t="shared" si="136"/>
        <v>2009</v>
      </c>
      <c r="B270" s="187">
        <f t="shared" si="136"/>
        <v>313</v>
      </c>
      <c r="C270" s="291">
        <f t="shared" si="137"/>
        <v>0.21222150248962873</v>
      </c>
      <c r="D270" s="188">
        <f t="shared" si="168"/>
        <v>7</v>
      </c>
      <c r="G270" s="195"/>
      <c r="H270" s="192"/>
      <c r="I270" s="196">
        <f t="shared" si="138"/>
        <v>329</v>
      </c>
      <c r="J270" s="197">
        <f t="shared" si="139"/>
        <v>5.1118210862619806</v>
      </c>
      <c r="K270" s="196">
        <f t="shared" si="140"/>
        <v>0.25600000000000001</v>
      </c>
      <c r="M270" s="293">
        <f t="shared" si="141"/>
        <v>-1.8143775578158274</v>
      </c>
      <c r="P270" s="211">
        <f t="shared" si="142"/>
        <v>340</v>
      </c>
      <c r="Q270" s="196">
        <f t="shared" si="143"/>
        <v>0.72899999999999998</v>
      </c>
      <c r="S270" s="293">
        <f t="shared" si="144"/>
        <v>0.78613110168219624</v>
      </c>
      <c r="V270" s="211">
        <f t="shared" si="145"/>
        <v>329</v>
      </c>
      <c r="W270" s="196">
        <f t="shared" si="146"/>
        <v>0.25600000000000001</v>
      </c>
      <c r="Y270" s="293">
        <f t="shared" si="147"/>
        <v>0.92202505787724998</v>
      </c>
      <c r="AB270" s="211">
        <f t="shared" si="148"/>
        <v>329</v>
      </c>
      <c r="AC270" s="196">
        <f t="shared" si="149"/>
        <v>0.25600000000000001</v>
      </c>
      <c r="AE270" s="293">
        <f t="shared" si="150"/>
        <v>1.0416417917694263</v>
      </c>
      <c r="AH270" s="211">
        <f t="shared" si="151"/>
        <v>329</v>
      </c>
      <c r="AI270" s="196">
        <f t="shared" si="152"/>
        <v>0.25600000000000001</v>
      </c>
      <c r="AK270" s="293">
        <f t="shared" si="153"/>
        <v>1.1484668488933285</v>
      </c>
      <c r="AN270" s="211">
        <f t="shared" si="154"/>
        <v>329</v>
      </c>
      <c r="AO270" s="196">
        <f t="shared" si="155"/>
        <v>0.25600000000000001</v>
      </c>
      <c r="AQ270" s="293">
        <f t="shared" si="156"/>
        <v>1.2449736965810563</v>
      </c>
      <c r="AT270" s="211">
        <f t="shared" si="157"/>
        <v>329</v>
      </c>
      <c r="AU270" s="196">
        <f t="shared" si="158"/>
        <v>0.25600000000000001</v>
      </c>
      <c r="AW270" s="293">
        <f t="shared" si="159"/>
        <v>1.3329812040695148</v>
      </c>
      <c r="AZ270" s="211">
        <f t="shared" si="160"/>
        <v>329</v>
      </c>
      <c r="BA270" s="196">
        <f t="shared" si="161"/>
        <v>0.25600000000000001</v>
      </c>
      <c r="BC270" s="293">
        <f t="shared" si="162"/>
        <v>1.4138660170559734</v>
      </c>
      <c r="BF270" s="211">
        <f t="shared" si="163"/>
        <v>329</v>
      </c>
      <c r="BG270" s="196">
        <f t="shared" si="164"/>
        <v>0.25600000000000001</v>
      </c>
      <c r="BI270" s="293">
        <f t="shared" si="165"/>
        <v>1.4886952297746783</v>
      </c>
      <c r="BL270" s="211">
        <f t="shared" si="166"/>
        <v>329</v>
      </c>
      <c r="BM270" s="196">
        <f t="shared" si="167"/>
        <v>0.25600000000000001</v>
      </c>
    </row>
    <row r="271" spans="1:109" ht="15" customHeight="1">
      <c r="A271" s="186">
        <f t="shared" si="136"/>
        <v>2010</v>
      </c>
      <c r="B271" s="187">
        <f t="shared" si="136"/>
        <v>321</v>
      </c>
      <c r="C271" s="291">
        <f t="shared" si="137"/>
        <v>0.16609508195241032</v>
      </c>
      <c r="D271" s="188">
        <f t="shared" si="168"/>
        <v>8</v>
      </c>
      <c r="E271" s="296" t="s">
        <v>269</v>
      </c>
      <c r="F271" s="234">
        <f>INDEX(LINEST(C264:C274,D264:D274),1)</f>
        <v>-7.5351348617890895E-3</v>
      </c>
      <c r="G271" s="237"/>
      <c r="H271" s="192"/>
      <c r="I271" s="196">
        <f t="shared" si="138"/>
        <v>331</v>
      </c>
      <c r="J271" s="197">
        <f t="shared" si="139"/>
        <v>3.1152647975077881</v>
      </c>
      <c r="K271" s="196">
        <f t="shared" si="140"/>
        <v>0.1</v>
      </c>
      <c r="M271" s="293">
        <f t="shared" si="141"/>
        <v>-2.0102410074364543</v>
      </c>
      <c r="N271" s="296" t="s">
        <v>269</v>
      </c>
      <c r="O271" s="234">
        <f>INDEX(LINEST(M264:M274,$D264:$D274),1)</f>
        <v>-0.15925600471620435</v>
      </c>
      <c r="P271" s="211">
        <f t="shared" si="142"/>
        <v>343</v>
      </c>
      <c r="Q271" s="196">
        <f t="shared" si="143"/>
        <v>0.48399999999999999</v>
      </c>
      <c r="S271" s="293">
        <f t="shared" si="144"/>
        <v>0.74918000442868027</v>
      </c>
      <c r="T271" s="296" t="s">
        <v>269</v>
      </c>
      <c r="U271" s="234">
        <f>INDEX(LINEST(S264:S274,$D264:$D274),1)</f>
        <v>-5.8014767883164189E-3</v>
      </c>
      <c r="V271" s="211">
        <f t="shared" si="145"/>
        <v>331</v>
      </c>
      <c r="W271" s="196">
        <f t="shared" si="146"/>
        <v>0.1</v>
      </c>
      <c r="Y271" s="293">
        <f t="shared" si="147"/>
        <v>0.88656992274073232</v>
      </c>
      <c r="Z271" s="296" t="s">
        <v>269</v>
      </c>
      <c r="AA271" s="234">
        <f>INDEX(LINEST(Y264:Y274,$D264:$D274),1)</f>
        <v>-5.5315925259489512E-3</v>
      </c>
      <c r="AB271" s="211">
        <f t="shared" si="148"/>
        <v>331</v>
      </c>
      <c r="AC271" s="196">
        <f t="shared" si="149"/>
        <v>0.1</v>
      </c>
      <c r="AE271" s="293">
        <f t="shared" si="150"/>
        <v>1.0073437745551612</v>
      </c>
      <c r="AF271" s="296" t="s">
        <v>269</v>
      </c>
      <c r="AG271" s="234">
        <f>INDEX(LINEST(AE264:AE274,$D264:$D274),1)</f>
        <v>-5.3251674881763548E-3</v>
      </c>
      <c r="AH271" s="211">
        <f t="shared" si="151"/>
        <v>331</v>
      </c>
      <c r="AI271" s="196">
        <f t="shared" si="152"/>
        <v>0.1</v>
      </c>
      <c r="AK271" s="293">
        <f t="shared" si="153"/>
        <v>1.1150905194004945</v>
      </c>
      <c r="AL271" s="296" t="s">
        <v>269</v>
      </c>
      <c r="AM271" s="234">
        <f>INDEX(LINEST(AK264:AK274,$D264:$D274),1)</f>
        <v>-5.1621730347141976E-3</v>
      </c>
      <c r="AN271" s="211">
        <f t="shared" si="154"/>
        <v>331</v>
      </c>
      <c r="AO271" s="196">
        <f t="shared" si="155"/>
        <v>0.1</v>
      </c>
      <c r="AQ271" s="293">
        <f t="shared" si="156"/>
        <v>1.2123488421281188</v>
      </c>
      <c r="AR271" s="296" t="s">
        <v>269</v>
      </c>
      <c r="AS271" s="234">
        <f>INDEX(LINEST(AQ264:AQ274,$D264:$D274),1)</f>
        <v>-5.0302069742038493E-3</v>
      </c>
      <c r="AT271" s="211">
        <f t="shared" si="157"/>
        <v>331</v>
      </c>
      <c r="AU271" s="196">
        <f t="shared" si="158"/>
        <v>0.1</v>
      </c>
      <c r="AW271" s="293">
        <f t="shared" si="159"/>
        <v>1.3009807774073552</v>
      </c>
      <c r="AX271" s="296" t="s">
        <v>269</v>
      </c>
      <c r="AY271" s="234">
        <f>INDEX(LINEST(AW264:AW274,$D264:$D274),1)</f>
        <v>-4.9211789923750597E-3</v>
      </c>
      <c r="AZ271" s="211">
        <f t="shared" si="160"/>
        <v>331</v>
      </c>
      <c r="BA271" s="196">
        <f t="shared" si="161"/>
        <v>0.1</v>
      </c>
      <c r="BC271" s="293">
        <f t="shared" si="162"/>
        <v>1.3823926784488267</v>
      </c>
      <c r="BD271" s="296" t="s">
        <v>269</v>
      </c>
      <c r="BE271" s="234">
        <f>INDEX(LINEST(BC264:BC274,$D264:$D274),1)</f>
        <v>-4.8295865595474174E-3</v>
      </c>
      <c r="BF271" s="211">
        <f t="shared" si="163"/>
        <v>331</v>
      </c>
      <c r="BG271" s="196">
        <f t="shared" si="164"/>
        <v>0.1</v>
      </c>
      <c r="BI271" s="293">
        <f t="shared" si="165"/>
        <v>1.4576727546632859</v>
      </c>
      <c r="BJ271" s="296" t="s">
        <v>269</v>
      </c>
      <c r="BK271" s="234">
        <f>INDEX(LINEST(BI264:BI274,$D264:$D274),1)</f>
        <v>-4.7515568502648044E-3</v>
      </c>
      <c r="BL271" s="211">
        <f t="shared" si="166"/>
        <v>330</v>
      </c>
      <c r="BM271" s="196">
        <f t="shared" si="167"/>
        <v>8.1000000000000003E-2</v>
      </c>
    </row>
    <row r="272" spans="1:109" ht="15" customHeight="1">
      <c r="A272" s="186">
        <f t="shared" si="136"/>
        <v>2011</v>
      </c>
      <c r="B272" s="187">
        <f t="shared" si="136"/>
        <v>326</v>
      </c>
      <c r="C272" s="291">
        <f t="shared" si="137"/>
        <v>0.13735841604782431</v>
      </c>
      <c r="D272" s="188">
        <f t="shared" si="168"/>
        <v>9</v>
      </c>
      <c r="E272" s="273" t="s">
        <v>270</v>
      </c>
      <c r="F272" s="234">
        <f>INDEX(LINEST(C264:C274,D264:D274),2)</f>
        <v>0.17019038462300071</v>
      </c>
      <c r="G272" s="195"/>
      <c r="H272" s="189"/>
      <c r="I272" s="196">
        <f t="shared" si="138"/>
        <v>332</v>
      </c>
      <c r="J272" s="197">
        <f t="shared" si="139"/>
        <v>1.8404907975460123</v>
      </c>
      <c r="K272" s="196">
        <f t="shared" si="140"/>
        <v>3.5999999999999997E-2</v>
      </c>
      <c r="M272" s="293">
        <f t="shared" si="141"/>
        <v>-2.1493112216403221</v>
      </c>
      <c r="N272" s="273" t="s">
        <v>270</v>
      </c>
      <c r="O272" s="234">
        <f>INDEX(LINEST(M264:M274,$D264:$D274),2)</f>
        <v>-1.5207675254479931</v>
      </c>
      <c r="P272" s="211">
        <f t="shared" si="142"/>
        <v>346</v>
      </c>
      <c r="Q272" s="196">
        <f t="shared" si="143"/>
        <v>0.4</v>
      </c>
      <c r="S272" s="293">
        <f t="shared" si="144"/>
        <v>0.72633272954559946</v>
      </c>
      <c r="T272" s="273" t="s">
        <v>270</v>
      </c>
      <c r="U272" s="234">
        <f>INDEX(LINEST(S264:S274,$D264:$D274),2)</f>
        <v>0.75185423029676013</v>
      </c>
      <c r="V272" s="211">
        <f t="shared" si="145"/>
        <v>332</v>
      </c>
      <c r="W272" s="196">
        <f t="shared" si="146"/>
        <v>3.5999999999999997E-2</v>
      </c>
      <c r="Y272" s="293">
        <f t="shared" si="147"/>
        <v>0.86467449222301951</v>
      </c>
      <c r="Z272" s="273" t="s">
        <v>270</v>
      </c>
      <c r="AA272" s="234">
        <f>INDEX(LINEST(Y264:Y274,$D264:$D274),2)</f>
        <v>0.88904714263724793</v>
      </c>
      <c r="AB272" s="211">
        <f t="shared" si="148"/>
        <v>332</v>
      </c>
      <c r="AC272" s="196">
        <f t="shared" si="149"/>
        <v>3.5999999999999997E-2</v>
      </c>
      <c r="AE272" s="293">
        <f t="shared" si="150"/>
        <v>0.98618299428882783</v>
      </c>
      <c r="AF272" s="273" t="s">
        <v>270</v>
      </c>
      <c r="AG272" s="234">
        <f>INDEX(LINEST(AE264:AE274,$D264:$D274),2)</f>
        <v>1.0096748214588158</v>
      </c>
      <c r="AH272" s="211">
        <f t="shared" si="151"/>
        <v>332</v>
      </c>
      <c r="AI272" s="196">
        <f t="shared" si="152"/>
        <v>3.5999999999999997E-2</v>
      </c>
      <c r="AK272" s="293">
        <f t="shared" si="153"/>
        <v>1.0945139222758276</v>
      </c>
      <c r="AL272" s="273" t="s">
        <v>270</v>
      </c>
      <c r="AM272" s="234">
        <f>INDEX(LINEST(AK264:AK274,$D264:$D274),2)</f>
        <v>1.1173089283940369</v>
      </c>
      <c r="AN272" s="211">
        <f t="shared" si="154"/>
        <v>332</v>
      </c>
      <c r="AO272" s="196">
        <f t="shared" si="155"/>
        <v>3.5999999999999997E-2</v>
      </c>
      <c r="AQ272" s="293">
        <f t="shared" si="156"/>
        <v>1.1922478937021024</v>
      </c>
      <c r="AR272" s="273" t="s">
        <v>270</v>
      </c>
      <c r="AS272" s="234">
        <f>INDEX(LINEST(AQ264:AQ274,$D264:$D274),2)</f>
        <v>1.2144778631733186</v>
      </c>
      <c r="AT272" s="211">
        <f t="shared" si="157"/>
        <v>332</v>
      </c>
      <c r="AU272" s="196">
        <f t="shared" si="158"/>
        <v>3.5999999999999997E-2</v>
      </c>
      <c r="AW272" s="293">
        <f t="shared" si="159"/>
        <v>1.2812746190213342</v>
      </c>
      <c r="AX272" s="273" t="s">
        <v>270</v>
      </c>
      <c r="AY272" s="234">
        <f>INDEX(LINEST(AW264:AW274,$D264:$D274),2)</f>
        <v>1.3030371733183095</v>
      </c>
      <c r="AZ272" s="211">
        <f t="shared" si="160"/>
        <v>332</v>
      </c>
      <c r="BA272" s="196">
        <f t="shared" si="161"/>
        <v>3.5999999999999997E-2</v>
      </c>
      <c r="BC272" s="293">
        <f t="shared" si="162"/>
        <v>1.3630194547654011</v>
      </c>
      <c r="BD272" s="273" t="s">
        <v>270</v>
      </c>
      <c r="BE272" s="234">
        <f>INDEX(LINEST(BC264:BC274,$D264:$D274),2)</f>
        <v>1.3843889234951368</v>
      </c>
      <c r="BF272" s="211">
        <f t="shared" si="163"/>
        <v>332</v>
      </c>
      <c r="BG272" s="196">
        <f t="shared" si="164"/>
        <v>3.5999999999999997E-2</v>
      </c>
      <c r="BI272" s="293">
        <f t="shared" si="165"/>
        <v>1.438584091415587</v>
      </c>
      <c r="BJ272" s="273" t="s">
        <v>270</v>
      </c>
      <c r="BK272" s="234">
        <f>INDEX(LINEST(BI264:BI274,$D264:$D274),2)</f>
        <v>1.4596183772630156</v>
      </c>
      <c r="BL272" s="211">
        <f t="shared" si="166"/>
        <v>332</v>
      </c>
      <c r="BM272" s="196">
        <f t="shared" si="167"/>
        <v>3.5999999999999997E-2</v>
      </c>
    </row>
    <row r="273" spans="1:65" ht="15" customHeight="1">
      <c r="A273" s="186">
        <f t="shared" si="136"/>
        <v>2012</v>
      </c>
      <c r="B273" s="187">
        <f t="shared" si="136"/>
        <v>336</v>
      </c>
      <c r="C273" s="291">
        <f t="shared" si="137"/>
        <v>8.0042707673536564E-2</v>
      </c>
      <c r="D273" s="188">
        <f t="shared" si="168"/>
        <v>10</v>
      </c>
      <c r="E273" s="295" t="s">
        <v>271</v>
      </c>
      <c r="F273" s="297">
        <f>F271*-1</f>
        <v>7.5351348617890895E-3</v>
      </c>
      <c r="H273" s="277"/>
      <c r="I273" s="196">
        <f t="shared" si="138"/>
        <v>333</v>
      </c>
      <c r="J273" s="197">
        <f t="shared" si="139"/>
        <v>0.89285714285714279</v>
      </c>
      <c r="K273" s="196">
        <f t="shared" si="140"/>
        <v>8.9999999999999993E-3</v>
      </c>
      <c r="M273" s="293">
        <f t="shared" si="141"/>
        <v>-2.4849066497880012</v>
      </c>
      <c r="N273" s="295" t="s">
        <v>271</v>
      </c>
      <c r="O273" s="297">
        <f>O271*-1</f>
        <v>0.15925600471620435</v>
      </c>
      <c r="P273" s="211">
        <f t="shared" si="142"/>
        <v>349</v>
      </c>
      <c r="Q273" s="196">
        <f t="shared" si="143"/>
        <v>0.16900000000000001</v>
      </c>
      <c r="S273" s="293">
        <f t="shared" si="144"/>
        <v>0.68117098951322963</v>
      </c>
      <c r="T273" s="295" t="s">
        <v>271</v>
      </c>
      <c r="U273" s="297">
        <f>U271*-1</f>
        <v>5.8014767883164189E-3</v>
      </c>
      <c r="V273" s="211">
        <f t="shared" si="145"/>
        <v>333</v>
      </c>
      <c r="W273" s="196">
        <f t="shared" si="146"/>
        <v>8.9999999999999993E-3</v>
      </c>
      <c r="Y273" s="293">
        <f t="shared" si="147"/>
        <v>0.82145662920331619</v>
      </c>
      <c r="Z273" s="295" t="s">
        <v>271</v>
      </c>
      <c r="AA273" s="297">
        <f>AA271*-1</f>
        <v>5.5315925259489512E-3</v>
      </c>
      <c r="AB273" s="211">
        <f t="shared" si="148"/>
        <v>333</v>
      </c>
      <c r="AC273" s="196">
        <f t="shared" si="149"/>
        <v>8.9999999999999993E-3</v>
      </c>
      <c r="AE273" s="293">
        <f t="shared" si="150"/>
        <v>0.94446160884085151</v>
      </c>
      <c r="AF273" s="295" t="s">
        <v>271</v>
      </c>
      <c r="AG273" s="297">
        <f>AG271*-1</f>
        <v>5.3251674881763548E-3</v>
      </c>
      <c r="AH273" s="211">
        <f t="shared" si="151"/>
        <v>333</v>
      </c>
      <c r="AI273" s="196">
        <f t="shared" si="152"/>
        <v>8.9999999999999993E-3</v>
      </c>
      <c r="AK273" s="293">
        <f t="shared" si="153"/>
        <v>1.0539801346473414</v>
      </c>
      <c r="AL273" s="295" t="s">
        <v>271</v>
      </c>
      <c r="AM273" s="297">
        <f>AM271*-1</f>
        <v>5.1621730347141976E-3</v>
      </c>
      <c r="AN273" s="211">
        <f t="shared" si="154"/>
        <v>333</v>
      </c>
      <c r="AO273" s="196">
        <f t="shared" si="155"/>
        <v>8.9999999999999993E-3</v>
      </c>
      <c r="AQ273" s="293">
        <f t="shared" si="156"/>
        <v>1.1526795099383855</v>
      </c>
      <c r="AR273" s="295" t="s">
        <v>271</v>
      </c>
      <c r="AS273" s="297">
        <f>AS271*-1</f>
        <v>5.0302069742038493E-3</v>
      </c>
      <c r="AT273" s="211">
        <f t="shared" si="157"/>
        <v>333</v>
      </c>
      <c r="AU273" s="196">
        <f t="shared" si="158"/>
        <v>8.9999999999999993E-3</v>
      </c>
      <c r="AW273" s="293">
        <f t="shared" si="159"/>
        <v>1.242506468328179</v>
      </c>
      <c r="AX273" s="295" t="s">
        <v>271</v>
      </c>
      <c r="AY273" s="297">
        <f>AY271*-1</f>
        <v>4.9211789923750597E-3</v>
      </c>
      <c r="AZ273" s="211">
        <f t="shared" si="160"/>
        <v>333</v>
      </c>
      <c r="BA273" s="196">
        <f t="shared" si="161"/>
        <v>8.9999999999999993E-3</v>
      </c>
      <c r="BC273" s="293">
        <f t="shared" si="162"/>
        <v>1.3249254147435985</v>
      </c>
      <c r="BD273" s="295" t="s">
        <v>271</v>
      </c>
      <c r="BE273" s="297">
        <f>BE271*-1</f>
        <v>4.8295865595474174E-3</v>
      </c>
      <c r="BF273" s="211">
        <f t="shared" si="163"/>
        <v>333</v>
      </c>
      <c r="BG273" s="196">
        <f t="shared" si="164"/>
        <v>8.9999999999999993E-3</v>
      </c>
      <c r="BI273" s="293">
        <f t="shared" si="165"/>
        <v>1.4010656784402031</v>
      </c>
      <c r="BJ273" s="295" t="s">
        <v>271</v>
      </c>
      <c r="BK273" s="297">
        <f>BK271*-1</f>
        <v>4.7515568502648044E-3</v>
      </c>
      <c r="BL273" s="211">
        <f t="shared" si="166"/>
        <v>333</v>
      </c>
      <c r="BM273" s="196">
        <f t="shared" si="167"/>
        <v>8.9999999999999993E-3</v>
      </c>
    </row>
    <row r="274" spans="1:65" ht="15" customHeight="1">
      <c r="A274" s="186">
        <f t="shared" si="136"/>
        <v>2013</v>
      </c>
      <c r="B274" s="187">
        <f t="shared" si="136"/>
        <v>363</v>
      </c>
      <c r="C274" s="291">
        <f t="shared" si="137"/>
        <v>-7.4319903912489119E-2</v>
      </c>
      <c r="D274" s="188">
        <f t="shared" si="168"/>
        <v>11</v>
      </c>
      <c r="E274" s="295"/>
      <c r="H274" s="277"/>
      <c r="I274" s="196">
        <f t="shared" si="138"/>
        <v>335</v>
      </c>
      <c r="J274" s="197">
        <f t="shared" si="139"/>
        <v>7.7134986225895315</v>
      </c>
      <c r="K274" s="196">
        <f t="shared" si="140"/>
        <v>0.78400000000000003</v>
      </c>
      <c r="M274" s="293">
        <f t="shared" si="141"/>
        <v>-5.8944028342648807</v>
      </c>
      <c r="N274" s="295"/>
      <c r="P274" s="211">
        <f t="shared" si="142"/>
        <v>351</v>
      </c>
      <c r="Q274" s="196">
        <f t="shared" si="143"/>
        <v>0.14399999999999999</v>
      </c>
      <c r="S274" s="293">
        <f t="shared" si="144"/>
        <v>0.56236682130731253</v>
      </c>
      <c r="T274" s="295"/>
      <c r="V274" s="211">
        <f t="shared" si="145"/>
        <v>334</v>
      </c>
      <c r="W274" s="196">
        <f t="shared" si="146"/>
        <v>0.84099999999999997</v>
      </c>
      <c r="Y274" s="293">
        <f t="shared" si="147"/>
        <v>0.70818505792448583</v>
      </c>
      <c r="Z274" s="295"/>
      <c r="AB274" s="211">
        <f t="shared" si="148"/>
        <v>334</v>
      </c>
      <c r="AC274" s="196">
        <f t="shared" si="149"/>
        <v>0.84099999999999997</v>
      </c>
      <c r="AE274" s="293">
        <f t="shared" si="150"/>
        <v>0.83542123622462461</v>
      </c>
      <c r="AF274" s="295"/>
      <c r="AH274" s="211">
        <f t="shared" si="151"/>
        <v>334</v>
      </c>
      <c r="AI274" s="196">
        <f t="shared" si="152"/>
        <v>0.84099999999999997</v>
      </c>
      <c r="AK274" s="293">
        <f t="shared" si="153"/>
        <v>0.94828044797357147</v>
      </c>
      <c r="AL274" s="295"/>
      <c r="AN274" s="211">
        <f t="shared" si="154"/>
        <v>334</v>
      </c>
      <c r="AO274" s="196">
        <f t="shared" si="155"/>
        <v>0.84099999999999997</v>
      </c>
      <c r="AQ274" s="293">
        <f t="shared" si="156"/>
        <v>1.0496843739646766</v>
      </c>
      <c r="AR274" s="295"/>
      <c r="AT274" s="211">
        <f t="shared" si="157"/>
        <v>334</v>
      </c>
      <c r="AU274" s="196">
        <f t="shared" si="158"/>
        <v>0.84099999999999997</v>
      </c>
      <c r="AW274" s="293">
        <f t="shared" si="159"/>
        <v>1.1417456594856852</v>
      </c>
      <c r="AX274" s="295"/>
      <c r="AZ274" s="211">
        <f t="shared" si="160"/>
        <v>334</v>
      </c>
      <c r="BA274" s="196">
        <f t="shared" si="161"/>
        <v>0.84099999999999997</v>
      </c>
      <c r="BC274" s="293">
        <f t="shared" si="162"/>
        <v>1.2260415381276371</v>
      </c>
      <c r="BD274" s="295"/>
      <c r="BF274" s="211">
        <f t="shared" si="163"/>
        <v>334</v>
      </c>
      <c r="BG274" s="196">
        <f t="shared" si="164"/>
        <v>0.84099999999999997</v>
      </c>
      <c r="BI274" s="293">
        <f t="shared" si="165"/>
        <v>1.3037807428370924</v>
      </c>
      <c r="BJ274" s="295"/>
      <c r="BL274" s="211">
        <f t="shared" si="166"/>
        <v>334</v>
      </c>
      <c r="BM274" s="196">
        <f t="shared" si="167"/>
        <v>0.84099999999999997</v>
      </c>
    </row>
    <row r="275" spans="1:65" ht="15" customHeight="1">
      <c r="A275" s="186"/>
      <c r="B275" s="187"/>
      <c r="C275" s="291"/>
      <c r="D275" s="188"/>
      <c r="E275" s="454" t="s">
        <v>272</v>
      </c>
      <c r="F275" s="458"/>
      <c r="G275" s="200">
        <f>I263</f>
        <v>0.10768366296161423</v>
      </c>
      <c r="H275" s="277"/>
      <c r="I275" s="196"/>
      <c r="J275" s="197"/>
      <c r="K275" s="196"/>
      <c r="M275" s="293"/>
      <c r="N275" s="189" t="s">
        <v>273</v>
      </c>
      <c r="O275" s="234">
        <f>P263</f>
        <v>2.853494280663605E-2</v>
      </c>
      <c r="P275" s="211"/>
      <c r="Q275" s="196"/>
      <c r="S275" s="293"/>
      <c r="T275" s="189" t="s">
        <v>274</v>
      </c>
      <c r="U275" s="234">
        <f>V263</f>
        <v>8.05559230735306E-2</v>
      </c>
      <c r="V275" s="211"/>
      <c r="W275" s="196"/>
      <c r="Y275" s="293"/>
      <c r="Z275" s="189" t="s">
        <v>275</v>
      </c>
      <c r="AA275" s="234">
        <f>AB263</f>
        <v>8.05559230735306E-2</v>
      </c>
      <c r="AB275" s="211"/>
      <c r="AC275" s="196"/>
      <c r="AE275" s="293"/>
      <c r="AF275" s="189" t="s">
        <v>276</v>
      </c>
      <c r="AG275" s="234">
        <f>AH263</f>
        <v>8.05559230735306E-2</v>
      </c>
      <c r="AH275" s="211"/>
      <c r="AI275" s="196"/>
      <c r="AK275" s="293"/>
      <c r="AL275" s="189" t="s">
        <v>277</v>
      </c>
      <c r="AM275" s="234">
        <f>AN263</f>
        <v>8.05559230735306E-2</v>
      </c>
      <c r="AN275" s="211"/>
      <c r="AO275" s="196"/>
      <c r="AQ275" s="293"/>
      <c r="AR275" s="189" t="s">
        <v>278</v>
      </c>
      <c r="AS275" s="234">
        <f>AT263</f>
        <v>8.05559230735306E-2</v>
      </c>
      <c r="AT275" s="211"/>
      <c r="AU275" s="196"/>
      <c r="AW275" s="293"/>
      <c r="AX275" s="189" t="s">
        <v>279</v>
      </c>
      <c r="AY275" s="234">
        <f>AZ263</f>
        <v>8.05559230735306E-2</v>
      </c>
      <c r="AZ275" s="211"/>
      <c r="BA275" s="196"/>
      <c r="BC275" s="293"/>
      <c r="BD275" s="189" t="s">
        <v>280</v>
      </c>
      <c r="BE275" s="234">
        <f>BF263</f>
        <v>8.05559230735306E-2</v>
      </c>
      <c r="BF275" s="211"/>
      <c r="BG275" s="196"/>
      <c r="BI275" s="293"/>
      <c r="BJ275" s="189" t="s">
        <v>281</v>
      </c>
      <c r="BK275" s="234">
        <f>BL263</f>
        <v>9.0186694211089616E-2</v>
      </c>
      <c r="BL275" s="211"/>
      <c r="BM275" s="196"/>
    </row>
    <row r="276" spans="1:65" ht="15" customHeight="1">
      <c r="A276" s="186"/>
      <c r="B276" s="187"/>
      <c r="C276" s="291"/>
      <c r="D276" s="188"/>
      <c r="E276" s="454" t="s">
        <v>282</v>
      </c>
      <c r="F276" s="458"/>
      <c r="G276" s="201">
        <f>SUM(K264:K286)</f>
        <v>1.8199999999999998</v>
      </c>
      <c r="H276" s="277"/>
      <c r="I276" s="196"/>
      <c r="J276" s="197"/>
      <c r="K276" s="196"/>
      <c r="M276" s="293"/>
      <c r="N276" s="189" t="s">
        <v>283</v>
      </c>
      <c r="O276" s="294">
        <f>SUM(Q264:Q286)</f>
        <v>3.738</v>
      </c>
      <c r="P276" s="211"/>
      <c r="Q276" s="196"/>
      <c r="S276" s="293"/>
      <c r="T276" s="189" t="s">
        <v>283</v>
      </c>
      <c r="U276" s="294">
        <f>SUM(W264:W286)</f>
        <v>1.8739999999999999</v>
      </c>
      <c r="V276" s="211"/>
      <c r="W276" s="196"/>
      <c r="Y276" s="293"/>
      <c r="Z276" s="189" t="s">
        <v>283</v>
      </c>
      <c r="AA276" s="294">
        <f>SUM(AC264:AC286)</f>
        <v>1.8739999999999999</v>
      </c>
      <c r="AB276" s="211"/>
      <c r="AC276" s="196"/>
      <c r="AE276" s="293"/>
      <c r="AF276" s="189" t="s">
        <v>283</v>
      </c>
      <c r="AG276" s="294">
        <f>SUM(AI264:AI286)</f>
        <v>1.8739999999999999</v>
      </c>
      <c r="AH276" s="211"/>
      <c r="AI276" s="196"/>
      <c r="AK276" s="293"/>
      <c r="AL276" s="189" t="s">
        <v>283</v>
      </c>
      <c r="AM276" s="294">
        <f>SUM(AO264:AO286)</f>
        <v>1.8739999999999999</v>
      </c>
      <c r="AN276" s="211"/>
      <c r="AO276" s="196"/>
      <c r="AQ276" s="293"/>
      <c r="AR276" s="189" t="s">
        <v>283</v>
      </c>
      <c r="AS276" s="294">
        <f>SUM(AU264:AU286)</f>
        <v>1.8739999999999999</v>
      </c>
      <c r="AT276" s="211"/>
      <c r="AU276" s="196"/>
      <c r="AW276" s="293"/>
      <c r="AX276" s="189" t="s">
        <v>283</v>
      </c>
      <c r="AY276" s="294">
        <f>SUM(BA264:BA286)</f>
        <v>1.8739999999999999</v>
      </c>
      <c r="AZ276" s="211"/>
      <c r="BA276" s="196"/>
      <c r="BC276" s="293"/>
      <c r="BD276" s="189" t="s">
        <v>283</v>
      </c>
      <c r="BE276" s="294">
        <f>SUM(BG264:BG286)</f>
        <v>1.8739999999999999</v>
      </c>
      <c r="BF276" s="211"/>
      <c r="BG276" s="196"/>
      <c r="BI276" s="293"/>
      <c r="BJ276" s="189" t="s">
        <v>283</v>
      </c>
      <c r="BK276" s="294">
        <f>SUM(BM264:BM286)</f>
        <v>1.8549999999999998</v>
      </c>
      <c r="BL276" s="211"/>
      <c r="BM276" s="196"/>
    </row>
    <row r="277" spans="1:65" ht="15" customHeight="1">
      <c r="A277" s="186"/>
      <c r="B277" s="187"/>
      <c r="C277" s="291"/>
      <c r="D277" s="188"/>
      <c r="E277" s="454" t="s">
        <v>284</v>
      </c>
      <c r="F277" s="458"/>
      <c r="G277" s="201">
        <f>SUM(K265:K274)</f>
        <v>1.756</v>
      </c>
      <c r="H277" s="277"/>
      <c r="I277" s="196"/>
      <c r="J277" s="197"/>
      <c r="K277" s="196"/>
      <c r="M277" s="293"/>
      <c r="N277" s="189" t="s">
        <v>285</v>
      </c>
      <c r="O277" s="260">
        <f>SUM(Q265:Q274)</f>
        <v>3.2090000000000001</v>
      </c>
      <c r="P277" s="211"/>
      <c r="Q277" s="196"/>
      <c r="S277" s="293"/>
      <c r="T277" s="189" t="s">
        <v>285</v>
      </c>
      <c r="U277" s="260">
        <f>SUM(W265:W274)</f>
        <v>1.81</v>
      </c>
      <c r="V277" s="211"/>
      <c r="W277" s="196"/>
      <c r="Y277" s="293"/>
      <c r="Z277" s="189" t="s">
        <v>285</v>
      </c>
      <c r="AA277" s="260">
        <f>SUM(AC265:AC274)</f>
        <v>1.81</v>
      </c>
      <c r="AB277" s="211"/>
      <c r="AC277" s="196"/>
      <c r="AE277" s="293"/>
      <c r="AF277" s="189" t="s">
        <v>285</v>
      </c>
      <c r="AG277" s="260">
        <f>SUM(AI265:AI274)</f>
        <v>1.81</v>
      </c>
      <c r="AH277" s="211"/>
      <c r="AI277" s="196"/>
      <c r="AK277" s="293"/>
      <c r="AL277" s="189" t="s">
        <v>285</v>
      </c>
      <c r="AM277" s="260">
        <f>SUM(AO265:AO274)</f>
        <v>1.81</v>
      </c>
      <c r="AN277" s="211"/>
      <c r="AO277" s="196"/>
      <c r="AQ277" s="293"/>
      <c r="AR277" s="189" t="s">
        <v>285</v>
      </c>
      <c r="AS277" s="260">
        <f>SUM(AU265:AU274)</f>
        <v>1.81</v>
      </c>
      <c r="AT277" s="211"/>
      <c r="AU277" s="196"/>
      <c r="AW277" s="293"/>
      <c r="AX277" s="189" t="s">
        <v>285</v>
      </c>
      <c r="AY277" s="260">
        <f>SUM(BA265:BA274)</f>
        <v>1.81</v>
      </c>
      <c r="AZ277" s="211"/>
      <c r="BA277" s="196"/>
      <c r="BC277" s="293"/>
      <c r="BD277" s="189" t="s">
        <v>285</v>
      </c>
      <c r="BE277" s="260">
        <f>SUM(BG265:BG274)</f>
        <v>1.81</v>
      </c>
      <c r="BF277" s="211"/>
      <c r="BG277" s="196"/>
      <c r="BI277" s="293"/>
      <c r="BJ277" s="189" t="s">
        <v>285</v>
      </c>
      <c r="BK277" s="260">
        <f>SUM(BM265:BM274)</f>
        <v>1.7909999999999999</v>
      </c>
      <c r="BL277" s="211"/>
      <c r="BM277" s="196"/>
    </row>
    <row r="278" spans="1:65" ht="15" customHeight="1">
      <c r="A278" s="186"/>
      <c r="B278" s="187"/>
      <c r="C278" s="291"/>
      <c r="D278" s="188"/>
      <c r="E278" s="454" t="s">
        <v>286</v>
      </c>
      <c r="F278" s="458"/>
      <c r="G278" s="202">
        <f>SUM(J264:J274)/D274</f>
        <v>3.2981607061464575</v>
      </c>
      <c r="H278" s="277"/>
      <c r="I278" s="196"/>
      <c r="J278" s="197"/>
      <c r="K278" s="196"/>
      <c r="M278" s="293"/>
      <c r="P278" s="211"/>
      <c r="Q278" s="196"/>
      <c r="S278" s="293"/>
      <c r="V278" s="211"/>
      <c r="W278" s="196"/>
      <c r="Y278" s="293"/>
      <c r="AB278" s="211"/>
      <c r="AC278" s="196"/>
      <c r="AE278" s="293"/>
      <c r="AH278" s="211"/>
      <c r="AI278" s="196"/>
      <c r="AK278" s="293"/>
      <c r="AN278" s="211"/>
      <c r="AO278" s="196"/>
      <c r="AQ278" s="293"/>
      <c r="AT278" s="211"/>
      <c r="AU278" s="196"/>
      <c r="AW278" s="293"/>
      <c r="AZ278" s="211"/>
      <c r="BA278" s="196"/>
      <c r="BC278" s="293"/>
      <c r="BF278" s="211"/>
      <c r="BG278" s="196"/>
      <c r="BI278" s="293"/>
      <c r="BL278" s="211"/>
      <c r="BM278" s="196"/>
    </row>
    <row r="279" spans="1:65" ht="15" customHeight="1">
      <c r="A279" s="186"/>
      <c r="B279" s="187"/>
      <c r="C279" s="291"/>
      <c r="D279" s="188"/>
      <c r="E279" s="454" t="s">
        <v>287</v>
      </c>
      <c r="F279" s="458"/>
      <c r="G279" s="202">
        <f>SUM(J265:J274)/10</f>
        <v>3.3855525343368611</v>
      </c>
      <c r="H279" s="277"/>
      <c r="I279" s="196"/>
      <c r="J279" s="197"/>
      <c r="K279" s="196"/>
      <c r="M279" s="293"/>
      <c r="P279" s="211"/>
      <c r="Q279" s="196"/>
      <c r="S279" s="293"/>
      <c r="V279" s="211"/>
      <c r="W279" s="196"/>
      <c r="Y279" s="293"/>
      <c r="AB279" s="211"/>
      <c r="AC279" s="196"/>
      <c r="AE279" s="293"/>
      <c r="AH279" s="211"/>
      <c r="AI279" s="196"/>
      <c r="AK279" s="293"/>
      <c r="AN279" s="211"/>
      <c r="AO279" s="196"/>
      <c r="AQ279" s="293"/>
      <c r="AT279" s="211"/>
      <c r="AU279" s="196"/>
      <c r="AW279" s="293"/>
      <c r="AZ279" s="211"/>
      <c r="BA279" s="196"/>
      <c r="BC279" s="293"/>
      <c r="BF279" s="211"/>
      <c r="BG279" s="196"/>
      <c r="BI279" s="293"/>
      <c r="BL279" s="211"/>
      <c r="BM279" s="196"/>
    </row>
    <row r="280" spans="1:65" ht="15" customHeight="1">
      <c r="A280" s="186"/>
      <c r="B280" s="187"/>
      <c r="C280" s="291"/>
      <c r="D280" s="188"/>
      <c r="G280" s="195"/>
      <c r="H280" s="277"/>
      <c r="I280" s="196"/>
      <c r="J280" s="197"/>
      <c r="K280" s="196"/>
      <c r="M280" s="293"/>
      <c r="P280" s="211"/>
      <c r="Q280" s="196"/>
      <c r="S280" s="293"/>
      <c r="V280" s="211"/>
      <c r="W280" s="196"/>
      <c r="Y280" s="293"/>
      <c r="AB280" s="211"/>
      <c r="AC280" s="196"/>
      <c r="AE280" s="293"/>
      <c r="AH280" s="211"/>
      <c r="AI280" s="196"/>
      <c r="AK280" s="293"/>
      <c r="AN280" s="211"/>
      <c r="AO280" s="196"/>
      <c r="AQ280" s="293"/>
      <c r="AT280" s="211"/>
      <c r="AU280" s="196"/>
      <c r="AW280" s="293"/>
      <c r="AZ280" s="211"/>
      <c r="BA280" s="196"/>
      <c r="BC280" s="293"/>
      <c r="BF280" s="211"/>
      <c r="BG280" s="196"/>
      <c r="BI280" s="293"/>
      <c r="BL280" s="211"/>
      <c r="BM280" s="196"/>
    </row>
    <row r="281" spans="1:65" s="195" customFormat="1" ht="15" customHeight="1">
      <c r="A281" s="186"/>
      <c r="B281" s="187"/>
      <c r="C281" s="291"/>
      <c r="D281" s="188"/>
      <c r="H281" s="277"/>
      <c r="I281" s="196"/>
      <c r="J281" s="197"/>
      <c r="K281" s="196"/>
      <c r="L281" s="203"/>
      <c r="M281" s="293"/>
      <c r="P281" s="211"/>
      <c r="Q281" s="196"/>
      <c r="S281" s="293"/>
      <c r="V281" s="211"/>
      <c r="W281" s="196"/>
      <c r="Y281" s="293"/>
      <c r="AB281" s="211"/>
      <c r="AC281" s="196"/>
      <c r="AE281" s="293"/>
      <c r="AH281" s="211"/>
      <c r="AI281" s="196"/>
      <c r="AK281" s="293"/>
      <c r="AN281" s="211"/>
      <c r="AO281" s="196"/>
      <c r="AQ281" s="293"/>
      <c r="AT281" s="211"/>
      <c r="AU281" s="196"/>
      <c r="AW281" s="293"/>
      <c r="AZ281" s="211"/>
      <c r="BA281" s="196"/>
      <c r="BC281" s="293"/>
      <c r="BF281" s="211"/>
      <c r="BG281" s="196"/>
      <c r="BI281" s="293"/>
      <c r="BL281" s="211"/>
      <c r="BM281" s="196"/>
    </row>
    <row r="282" spans="1:65" ht="15" customHeight="1">
      <c r="A282" s="186"/>
      <c r="B282" s="187"/>
      <c r="C282" s="291"/>
      <c r="D282" s="188"/>
      <c r="E282" s="239"/>
      <c r="F282" s="195"/>
      <c r="G282" s="195"/>
      <c r="H282" s="277"/>
      <c r="I282" s="196"/>
      <c r="J282" s="197"/>
      <c r="K282" s="196"/>
      <c r="M282" s="293"/>
      <c r="N282" s="239"/>
      <c r="O282" s="195"/>
      <c r="P282" s="211"/>
      <c r="Q282" s="196"/>
      <c r="S282" s="293"/>
      <c r="T282" s="239"/>
      <c r="U282" s="195"/>
      <c r="V282" s="211"/>
      <c r="W282" s="196"/>
      <c r="Y282" s="293"/>
      <c r="Z282" s="239"/>
      <c r="AA282" s="195"/>
      <c r="AB282" s="211"/>
      <c r="AC282" s="196"/>
      <c r="AE282" s="293"/>
      <c r="AF282" s="239"/>
      <c r="AG282" s="195"/>
      <c r="AH282" s="211"/>
      <c r="AI282" s="196"/>
      <c r="AK282" s="293"/>
      <c r="AL282" s="239"/>
      <c r="AM282" s="195"/>
      <c r="AN282" s="211"/>
      <c r="AO282" s="196"/>
      <c r="AQ282" s="293"/>
      <c r="AR282" s="239"/>
      <c r="AS282" s="195"/>
      <c r="AT282" s="211"/>
      <c r="AU282" s="196"/>
      <c r="AW282" s="293"/>
      <c r="AX282" s="239"/>
      <c r="AY282" s="195"/>
      <c r="AZ282" s="211"/>
      <c r="BA282" s="196"/>
      <c r="BC282" s="293"/>
      <c r="BD282" s="239"/>
      <c r="BE282" s="195"/>
      <c r="BF282" s="211"/>
      <c r="BG282" s="196"/>
      <c r="BI282" s="293"/>
      <c r="BJ282" s="239"/>
      <c r="BK282" s="195"/>
      <c r="BL282" s="211"/>
      <c r="BM282" s="196"/>
    </row>
    <row r="283" spans="1:65" s="195" customFormat="1" ht="15" customHeight="1">
      <c r="A283" s="186"/>
      <c r="B283" s="187"/>
      <c r="C283" s="291"/>
      <c r="D283" s="188"/>
      <c r="E283" s="239"/>
      <c r="H283" s="214"/>
      <c r="I283" s="196"/>
      <c r="J283" s="197"/>
      <c r="K283" s="196"/>
      <c r="L283" s="203"/>
      <c r="M283" s="293"/>
      <c r="N283" s="239"/>
      <c r="P283" s="211"/>
      <c r="Q283" s="196"/>
      <c r="S283" s="293"/>
      <c r="T283" s="239"/>
      <c r="V283" s="211"/>
      <c r="W283" s="196"/>
      <c r="Y283" s="293"/>
      <c r="Z283" s="239"/>
      <c r="AB283" s="211"/>
      <c r="AC283" s="196"/>
      <c r="AE283" s="293"/>
      <c r="AF283" s="239"/>
      <c r="AH283" s="211"/>
      <c r="AI283" s="196"/>
      <c r="AK283" s="293"/>
      <c r="AL283" s="239"/>
      <c r="AN283" s="211"/>
      <c r="AO283" s="196"/>
      <c r="AQ283" s="293"/>
      <c r="AR283" s="239"/>
      <c r="AT283" s="211"/>
      <c r="AU283" s="196"/>
      <c r="AW283" s="293"/>
      <c r="AX283" s="239"/>
      <c r="AZ283" s="211"/>
      <c r="BA283" s="196"/>
      <c r="BC283" s="293"/>
      <c r="BD283" s="239"/>
      <c r="BF283" s="211"/>
      <c r="BG283" s="196"/>
      <c r="BI283" s="293"/>
      <c r="BJ283" s="239"/>
      <c r="BL283" s="211"/>
      <c r="BM283" s="196"/>
    </row>
    <row r="284" spans="1:65" s="195" customFormat="1" ht="15" customHeight="1">
      <c r="A284" s="186"/>
      <c r="B284" s="187"/>
      <c r="C284" s="298"/>
      <c r="D284" s="188"/>
      <c r="E284" s="239"/>
      <c r="H284" s="214"/>
      <c r="I284" s="196"/>
      <c r="J284" s="197"/>
      <c r="K284" s="196"/>
      <c r="L284" s="203"/>
      <c r="M284" s="293"/>
      <c r="N284" s="239"/>
      <c r="P284" s="211"/>
      <c r="Q284" s="196"/>
      <c r="S284" s="293"/>
      <c r="T284" s="239"/>
      <c r="V284" s="211"/>
      <c r="W284" s="196"/>
      <c r="Y284" s="293"/>
      <c r="Z284" s="239"/>
      <c r="AB284" s="211"/>
      <c r="AC284" s="196"/>
      <c r="AE284" s="293"/>
      <c r="AF284" s="239"/>
      <c r="AH284" s="211"/>
      <c r="AI284" s="196"/>
      <c r="AK284" s="293"/>
      <c r="AL284" s="239"/>
      <c r="AN284" s="211"/>
      <c r="AO284" s="196"/>
      <c r="AQ284" s="293"/>
      <c r="AR284" s="239"/>
      <c r="AT284" s="211"/>
      <c r="AU284" s="196"/>
      <c r="AW284" s="293"/>
      <c r="AX284" s="239"/>
      <c r="AZ284" s="211"/>
      <c r="BA284" s="196"/>
      <c r="BC284" s="293"/>
      <c r="BD284" s="239"/>
      <c r="BF284" s="211"/>
      <c r="BG284" s="196"/>
      <c r="BI284" s="293"/>
      <c r="BJ284" s="239"/>
      <c r="BL284" s="211"/>
      <c r="BM284" s="196"/>
    </row>
    <row r="285" spans="1:65" s="195" customFormat="1" ht="15" customHeight="1">
      <c r="A285" s="186"/>
      <c r="B285" s="187"/>
      <c r="C285" s="291"/>
      <c r="D285" s="188"/>
      <c r="E285" s="239"/>
      <c r="H285" s="214"/>
      <c r="I285" s="196"/>
      <c r="J285" s="197"/>
      <c r="K285" s="196"/>
      <c r="L285" s="203"/>
      <c r="M285" s="293"/>
      <c r="N285" s="239"/>
      <c r="P285" s="211"/>
      <c r="Q285" s="196"/>
      <c r="S285" s="293"/>
      <c r="T285" s="239"/>
      <c r="V285" s="211"/>
      <c r="W285" s="196"/>
      <c r="Y285" s="293"/>
      <c r="Z285" s="239"/>
      <c r="AB285" s="211"/>
      <c r="AC285" s="196"/>
      <c r="AE285" s="293"/>
      <c r="AF285" s="239"/>
      <c r="AH285" s="211"/>
      <c r="AI285" s="196"/>
      <c r="AK285" s="293"/>
      <c r="AL285" s="239"/>
      <c r="AN285" s="211"/>
      <c r="AO285" s="196"/>
      <c r="AQ285" s="293"/>
      <c r="AR285" s="239"/>
      <c r="AT285" s="211"/>
      <c r="AU285" s="196"/>
      <c r="AW285" s="293"/>
      <c r="AX285" s="239"/>
      <c r="AZ285" s="211"/>
      <c r="BA285" s="196"/>
      <c r="BC285" s="293"/>
      <c r="BD285" s="239"/>
      <c r="BF285" s="211"/>
      <c r="BG285" s="196"/>
      <c r="BI285" s="293"/>
      <c r="BJ285" s="239"/>
      <c r="BL285" s="211"/>
      <c r="BM285" s="196"/>
    </row>
    <row r="286" spans="1:65" s="195" customFormat="1" ht="15" customHeight="1" thickBot="1">
      <c r="A286" s="204"/>
      <c r="B286" s="205"/>
      <c r="C286" s="299"/>
      <c r="D286" s="206"/>
      <c r="E286" s="241"/>
      <c r="F286" s="207"/>
      <c r="G286" s="207"/>
      <c r="H286" s="280"/>
      <c r="I286" s="208"/>
      <c r="J286" s="209"/>
      <c r="K286" s="208"/>
      <c r="L286" s="203"/>
      <c r="M286" s="300"/>
      <c r="N286" s="241"/>
      <c r="O286" s="207"/>
      <c r="P286" s="282"/>
      <c r="Q286" s="208"/>
      <c r="S286" s="300"/>
      <c r="T286" s="241"/>
      <c r="U286" s="207"/>
      <c r="V286" s="282"/>
      <c r="W286" s="208"/>
      <c r="Y286" s="300"/>
      <c r="Z286" s="241"/>
      <c r="AA286" s="207"/>
      <c r="AB286" s="282"/>
      <c r="AC286" s="208"/>
      <c r="AE286" s="300"/>
      <c r="AF286" s="241"/>
      <c r="AG286" s="207"/>
      <c r="AH286" s="282"/>
      <c r="AI286" s="208"/>
      <c r="AK286" s="300"/>
      <c r="AL286" s="241"/>
      <c r="AM286" s="207"/>
      <c r="AN286" s="282"/>
      <c r="AO286" s="208"/>
      <c r="AQ286" s="300"/>
      <c r="AR286" s="241"/>
      <c r="AS286" s="207"/>
      <c r="AT286" s="282"/>
      <c r="AU286" s="208"/>
      <c r="AW286" s="300"/>
      <c r="AX286" s="241"/>
      <c r="AY286" s="207"/>
      <c r="AZ286" s="282"/>
      <c r="BA286" s="208"/>
      <c r="BC286" s="300"/>
      <c r="BD286" s="241"/>
      <c r="BE286" s="207"/>
      <c r="BF286" s="282"/>
      <c r="BG286" s="208"/>
      <c r="BI286" s="300"/>
      <c r="BJ286" s="241"/>
      <c r="BK286" s="207"/>
      <c r="BL286" s="282"/>
      <c r="BM286" s="208"/>
    </row>
    <row r="287" spans="1:65" ht="15" customHeight="1" thickTop="1">
      <c r="A287" s="186">
        <f t="shared" ref="A287:A309" si="169">A238</f>
        <v>2014</v>
      </c>
      <c r="B287" s="187">
        <f t="shared" ref="B287:B309" si="170">ROUND(F$267/(1+EXP(F$272+F$271*D287)),$G$1)</f>
        <v>336</v>
      </c>
      <c r="C287" s="242"/>
      <c r="D287" s="188">
        <f t="shared" si="168"/>
        <v>12</v>
      </c>
      <c r="E287" s="243"/>
      <c r="F287" s="283"/>
      <c r="G287" s="195"/>
      <c r="H287" s="214"/>
      <c r="I287" s="196">
        <f t="shared" ref="I287:I309" si="171">ROUND($F$267/(1+EXP($F$272+$F$271*D287)),$G$1)</f>
        <v>336</v>
      </c>
      <c r="J287" s="211"/>
      <c r="K287" s="211"/>
    </row>
    <row r="288" spans="1:65" ht="15" customHeight="1" thickBot="1">
      <c r="A288" s="186">
        <f t="shared" si="169"/>
        <v>2015</v>
      </c>
      <c r="B288" s="187">
        <f t="shared" si="170"/>
        <v>337</v>
      </c>
      <c r="C288" s="242"/>
      <c r="D288" s="188">
        <f t="shared" si="168"/>
        <v>13</v>
      </c>
      <c r="E288" s="262" t="s">
        <v>288</v>
      </c>
      <c r="F288" s="263" t="s">
        <v>289</v>
      </c>
      <c r="G288" s="263" t="s">
        <v>290</v>
      </c>
      <c r="H288" s="263" t="s">
        <v>291</v>
      </c>
      <c r="I288" s="196">
        <f t="shared" si="171"/>
        <v>337</v>
      </c>
      <c r="J288" s="211"/>
      <c r="K288" s="211"/>
      <c r="M288" s="258" t="str">
        <f>E268</f>
        <v>max(y) =</v>
      </c>
      <c r="N288" s="258">
        <f>F268</f>
        <v>363</v>
      </c>
      <c r="O288" s="258"/>
      <c r="P288" s="258"/>
      <c r="Q288" s="258"/>
      <c r="R288" s="258"/>
      <c r="S288" s="258" t="str">
        <f>M288</f>
        <v>max(y) =</v>
      </c>
      <c r="T288" s="258">
        <f>N288</f>
        <v>363</v>
      </c>
      <c r="U288" s="258"/>
      <c r="V288" s="258"/>
      <c r="W288" s="258"/>
      <c r="X288" s="258"/>
      <c r="Y288" s="258" t="str">
        <f>S288</f>
        <v>max(y) =</v>
      </c>
      <c r="Z288" s="258">
        <f>T288</f>
        <v>363</v>
      </c>
      <c r="AA288" s="258"/>
      <c r="AB288" s="258"/>
      <c r="AC288" s="258"/>
      <c r="AD288" s="258"/>
      <c r="AE288" s="258" t="str">
        <f>Y288</f>
        <v>max(y) =</v>
      </c>
      <c r="AF288" s="258">
        <f>Z288</f>
        <v>363</v>
      </c>
      <c r="AG288" s="258"/>
      <c r="AH288" s="258"/>
      <c r="AI288" s="258"/>
      <c r="AJ288" s="258"/>
      <c r="AK288" s="258" t="str">
        <f>AE288</f>
        <v>max(y) =</v>
      </c>
      <c r="AL288" s="258">
        <f>AF288</f>
        <v>363</v>
      </c>
      <c r="AM288" s="258"/>
      <c r="AN288" s="258"/>
      <c r="AO288" s="258"/>
      <c r="AP288" s="258"/>
      <c r="AQ288" s="258" t="str">
        <f>AK288</f>
        <v>max(y) =</v>
      </c>
      <c r="AR288" s="258">
        <f>AL288</f>
        <v>363</v>
      </c>
      <c r="AS288" s="258"/>
      <c r="AT288" s="258"/>
      <c r="AU288" s="258"/>
      <c r="AV288" s="258"/>
      <c r="AW288" s="258" t="str">
        <f>AQ288</f>
        <v>max(y) =</v>
      </c>
      <c r="AX288" s="258">
        <f>AR288</f>
        <v>363</v>
      </c>
      <c r="AY288" s="258"/>
      <c r="AZ288" s="258"/>
      <c r="BA288" s="258"/>
      <c r="BB288" s="258"/>
      <c r="BC288" s="258" t="str">
        <f>AW288</f>
        <v>max(y) =</v>
      </c>
      <c r="BD288" s="258">
        <f>AX288</f>
        <v>363</v>
      </c>
      <c r="BE288" s="258"/>
      <c r="BF288" s="258"/>
      <c r="BG288" s="258"/>
      <c r="BH288" s="258"/>
      <c r="BI288" s="258" t="str">
        <f>BC288</f>
        <v>max(y) =</v>
      </c>
      <c r="BJ288" s="258">
        <f>BD288</f>
        <v>363</v>
      </c>
    </row>
    <row r="289" spans="1:70" ht="15" customHeight="1" thickTop="1">
      <c r="A289" s="186">
        <f t="shared" si="169"/>
        <v>2016</v>
      </c>
      <c r="B289" s="187">
        <f t="shared" si="170"/>
        <v>339</v>
      </c>
      <c r="C289" s="242"/>
      <c r="D289" s="188">
        <f t="shared" si="168"/>
        <v>14</v>
      </c>
      <c r="E289" s="258">
        <f>O267</f>
        <v>364</v>
      </c>
      <c r="F289" s="264">
        <f>O275</f>
        <v>2.853494280663605E-2</v>
      </c>
      <c r="G289" s="258">
        <f>O276</f>
        <v>3.738</v>
      </c>
      <c r="H289" s="258">
        <f>O277</f>
        <v>3.2090000000000001</v>
      </c>
      <c r="I289" s="196">
        <f t="shared" si="171"/>
        <v>339</v>
      </c>
      <c r="J289" s="211"/>
      <c r="K289" s="211"/>
      <c r="M289" s="258" t="s">
        <v>292</v>
      </c>
      <c r="N289" s="301">
        <v>3</v>
      </c>
      <c r="O289" s="258"/>
      <c r="P289" s="258"/>
      <c r="Q289" s="258"/>
      <c r="R289" s="258"/>
      <c r="S289" s="258" t="s">
        <v>292</v>
      </c>
      <c r="T289" s="258">
        <f>N289</f>
        <v>3</v>
      </c>
      <c r="U289" s="258"/>
      <c r="V289" s="258"/>
      <c r="W289" s="258"/>
      <c r="X289" s="258"/>
      <c r="Y289" s="258" t="s">
        <v>293</v>
      </c>
      <c r="Z289" s="258">
        <f>T289</f>
        <v>3</v>
      </c>
      <c r="AA289" s="258"/>
      <c r="AB289" s="258"/>
      <c r="AC289" s="258"/>
      <c r="AD289" s="258"/>
      <c r="AE289" s="258" t="s">
        <v>294</v>
      </c>
      <c r="AF289" s="258">
        <f>Z289</f>
        <v>3</v>
      </c>
      <c r="AG289" s="258"/>
      <c r="AH289" s="258"/>
      <c r="AI289" s="258"/>
      <c r="AJ289" s="258"/>
      <c r="AK289" s="258" t="s">
        <v>295</v>
      </c>
      <c r="AL289" s="258">
        <f>AF289</f>
        <v>3</v>
      </c>
      <c r="AM289" s="258"/>
      <c r="AN289" s="258"/>
      <c r="AO289" s="258"/>
      <c r="AP289" s="258"/>
      <c r="AQ289" s="258" t="s">
        <v>296</v>
      </c>
      <c r="AR289" s="258">
        <f>AL289</f>
        <v>3</v>
      </c>
      <c r="AS289" s="258"/>
      <c r="AT289" s="258"/>
      <c r="AU289" s="258"/>
      <c r="AV289" s="258"/>
      <c r="AW289" s="258" t="s">
        <v>297</v>
      </c>
      <c r="AX289" s="258">
        <f>AR289</f>
        <v>3</v>
      </c>
      <c r="AY289" s="258"/>
      <c r="AZ289" s="258"/>
      <c r="BA289" s="258"/>
      <c r="BB289" s="258"/>
      <c r="BC289" s="258" t="s">
        <v>298</v>
      </c>
      <c r="BD289" s="258">
        <f>AX289</f>
        <v>3</v>
      </c>
      <c r="BE289" s="258"/>
      <c r="BF289" s="258"/>
      <c r="BG289" s="258"/>
      <c r="BH289" s="258"/>
      <c r="BI289" s="258" t="s">
        <v>299</v>
      </c>
      <c r="BJ289" s="258">
        <f>BD289</f>
        <v>3</v>
      </c>
      <c r="BK289" s="258"/>
      <c r="BL289" s="258"/>
      <c r="BM289" s="258"/>
      <c r="BN289" s="258"/>
      <c r="BO289" s="258"/>
      <c r="BP289" s="258"/>
      <c r="BQ289" s="258"/>
      <c r="BR289" s="258"/>
    </row>
    <row r="290" spans="1:70" ht="15" customHeight="1">
      <c r="A290" s="186">
        <f t="shared" si="169"/>
        <v>2017</v>
      </c>
      <c r="B290" s="187">
        <f t="shared" si="170"/>
        <v>340</v>
      </c>
      <c r="C290" s="242"/>
      <c r="D290" s="188">
        <f t="shared" si="168"/>
        <v>15</v>
      </c>
      <c r="E290" s="258">
        <f>U267</f>
        <v>1000</v>
      </c>
      <c r="F290" s="264">
        <f>U275</f>
        <v>8.05559230735306E-2</v>
      </c>
      <c r="G290" s="258">
        <f>U276</f>
        <v>1.8739999999999999</v>
      </c>
      <c r="H290" s="258">
        <f>U277</f>
        <v>1.81</v>
      </c>
      <c r="I290" s="196">
        <f t="shared" si="171"/>
        <v>340</v>
      </c>
      <c r="J290" s="211"/>
      <c r="K290" s="211"/>
      <c r="M290" s="258" t="s">
        <v>300</v>
      </c>
      <c r="N290" s="301">
        <f>ROUND($B$313/3,-2)</f>
        <v>100</v>
      </c>
      <c r="O290" s="258"/>
      <c r="P290" s="258"/>
      <c r="Q290" s="258"/>
      <c r="R290" s="258"/>
      <c r="S290" s="258" t="s">
        <v>300</v>
      </c>
      <c r="T290" s="258">
        <f>N290</f>
        <v>100</v>
      </c>
      <c r="U290" s="258"/>
      <c r="V290" s="258"/>
      <c r="W290" s="258"/>
      <c r="X290" s="258"/>
      <c r="Y290" s="258" t="s">
        <v>301</v>
      </c>
      <c r="Z290" s="258">
        <f>T290</f>
        <v>100</v>
      </c>
      <c r="AA290" s="258"/>
      <c r="AB290" s="258"/>
      <c r="AC290" s="258"/>
      <c r="AD290" s="258"/>
      <c r="AE290" s="258" t="s">
        <v>302</v>
      </c>
      <c r="AF290" s="258">
        <f>Z290</f>
        <v>100</v>
      </c>
      <c r="AG290" s="258"/>
      <c r="AH290" s="258"/>
      <c r="AI290" s="258"/>
      <c r="AJ290" s="258"/>
      <c r="AK290" s="258" t="s">
        <v>303</v>
      </c>
      <c r="AL290" s="258">
        <f>AF290</f>
        <v>100</v>
      </c>
      <c r="AM290" s="258"/>
      <c r="AN290" s="258"/>
      <c r="AO290" s="258"/>
      <c r="AP290" s="258"/>
      <c r="AQ290" s="258" t="s">
        <v>304</v>
      </c>
      <c r="AR290" s="258">
        <f>AL290</f>
        <v>100</v>
      </c>
      <c r="AS290" s="258"/>
      <c r="AT290" s="258"/>
      <c r="AU290" s="258"/>
      <c r="AV290" s="258"/>
      <c r="AW290" s="258" t="s">
        <v>305</v>
      </c>
      <c r="AX290" s="258">
        <f>AR290</f>
        <v>100</v>
      </c>
      <c r="AY290" s="258"/>
      <c r="AZ290" s="258"/>
      <c r="BA290" s="258"/>
      <c r="BB290" s="258"/>
      <c r="BC290" s="258" t="s">
        <v>306</v>
      </c>
      <c r="BD290" s="258">
        <f>AX290</f>
        <v>100</v>
      </c>
      <c r="BE290" s="258"/>
      <c r="BF290" s="258"/>
      <c r="BG290" s="258"/>
      <c r="BH290" s="258"/>
      <c r="BI290" s="258" t="s">
        <v>307</v>
      </c>
      <c r="BJ290" s="258">
        <f>BD290</f>
        <v>100</v>
      </c>
    </row>
    <row r="291" spans="1:70" ht="15" customHeight="1">
      <c r="A291" s="186">
        <f t="shared" si="169"/>
        <v>2018</v>
      </c>
      <c r="B291" s="187">
        <f t="shared" si="170"/>
        <v>341</v>
      </c>
      <c r="C291" s="242"/>
      <c r="D291" s="188">
        <f t="shared" si="168"/>
        <v>16</v>
      </c>
      <c r="E291" s="258">
        <f>AA267</f>
        <v>1100</v>
      </c>
      <c r="F291" s="264">
        <f>AA275</f>
        <v>8.05559230735306E-2</v>
      </c>
      <c r="G291" s="258">
        <f>AA276</f>
        <v>1.8739999999999999</v>
      </c>
      <c r="H291" s="258">
        <f>AA277</f>
        <v>1.81</v>
      </c>
      <c r="I291" s="196">
        <f t="shared" si="171"/>
        <v>341</v>
      </c>
      <c r="J291" s="211"/>
      <c r="K291" s="211"/>
      <c r="M291" s="258" t="s">
        <v>308</v>
      </c>
      <c r="N291" s="98">
        <f>N288*2</f>
        <v>726</v>
      </c>
    </row>
    <row r="292" spans="1:70" ht="15" customHeight="1">
      <c r="A292" s="186">
        <f t="shared" si="169"/>
        <v>2019</v>
      </c>
      <c r="B292" s="187">
        <f t="shared" si="170"/>
        <v>343</v>
      </c>
      <c r="C292" s="242"/>
      <c r="D292" s="188">
        <f t="shared" si="168"/>
        <v>17</v>
      </c>
      <c r="E292" s="258">
        <f>AG267</f>
        <v>1200</v>
      </c>
      <c r="F292" s="264">
        <f>AG275</f>
        <v>8.05559230735306E-2</v>
      </c>
      <c r="G292" s="258">
        <f>AG276</f>
        <v>1.8739999999999999</v>
      </c>
      <c r="H292" s="258">
        <f>AG277</f>
        <v>1.81</v>
      </c>
      <c r="I292" s="196">
        <f t="shared" si="171"/>
        <v>343</v>
      </c>
      <c r="J292" s="211"/>
      <c r="K292" s="211"/>
    </row>
    <row r="293" spans="1:70" ht="15" customHeight="1">
      <c r="A293" s="186">
        <f t="shared" si="169"/>
        <v>2020</v>
      </c>
      <c r="B293" s="187">
        <f t="shared" si="170"/>
        <v>344</v>
      </c>
      <c r="C293" s="242"/>
      <c r="D293" s="188">
        <f t="shared" si="168"/>
        <v>18</v>
      </c>
      <c r="E293" s="258">
        <f>AM267</f>
        <v>1300</v>
      </c>
      <c r="F293" s="264">
        <f>AM275</f>
        <v>8.05559230735306E-2</v>
      </c>
      <c r="G293" s="258">
        <f>AM276</f>
        <v>1.8739999999999999</v>
      </c>
      <c r="H293" s="258">
        <f>AM277</f>
        <v>1.81</v>
      </c>
      <c r="I293" s="196">
        <f t="shared" si="171"/>
        <v>344</v>
      </c>
      <c r="J293" s="211"/>
      <c r="K293" s="211"/>
    </row>
    <row r="294" spans="1:70" ht="15" customHeight="1">
      <c r="A294" s="186">
        <f t="shared" si="169"/>
        <v>2021</v>
      </c>
      <c r="B294" s="187">
        <f t="shared" si="170"/>
        <v>345</v>
      </c>
      <c r="C294" s="242"/>
      <c r="D294" s="188">
        <f t="shared" si="168"/>
        <v>19</v>
      </c>
      <c r="E294" s="258">
        <f>AS267</f>
        <v>1400</v>
      </c>
      <c r="F294" s="264">
        <f>AS275</f>
        <v>8.05559230735306E-2</v>
      </c>
      <c r="G294" s="258">
        <f>AS276</f>
        <v>1.8739999999999999</v>
      </c>
      <c r="H294" s="258">
        <f>AS277</f>
        <v>1.81</v>
      </c>
      <c r="I294" s="196">
        <f t="shared" si="171"/>
        <v>345</v>
      </c>
      <c r="J294" s="211"/>
      <c r="K294" s="211"/>
      <c r="M294" s="302"/>
    </row>
    <row r="295" spans="1:70" ht="15" customHeight="1">
      <c r="A295" s="186">
        <f t="shared" si="169"/>
        <v>2022</v>
      </c>
      <c r="B295" s="187">
        <f t="shared" si="170"/>
        <v>347</v>
      </c>
      <c r="C295" s="242"/>
      <c r="D295" s="188">
        <f t="shared" si="168"/>
        <v>20</v>
      </c>
      <c r="E295" s="258">
        <f>AY267</f>
        <v>1500</v>
      </c>
      <c r="F295" s="264">
        <f>AY275</f>
        <v>8.05559230735306E-2</v>
      </c>
      <c r="G295" s="258">
        <f>AY276</f>
        <v>1.8739999999999999</v>
      </c>
      <c r="H295" s="258">
        <f>AY277</f>
        <v>1.81</v>
      </c>
      <c r="I295" s="196">
        <f t="shared" si="171"/>
        <v>347</v>
      </c>
      <c r="J295" s="211"/>
      <c r="K295" s="211"/>
    </row>
    <row r="296" spans="1:70" ht="15" customHeight="1">
      <c r="A296" s="186">
        <f t="shared" si="169"/>
        <v>2023</v>
      </c>
      <c r="B296" s="187">
        <f t="shared" si="170"/>
        <v>348</v>
      </c>
      <c r="C296" s="242"/>
      <c r="D296" s="188">
        <f t="shared" si="168"/>
        <v>21</v>
      </c>
      <c r="E296" s="258">
        <f>BE267</f>
        <v>1600</v>
      </c>
      <c r="F296" s="264">
        <f>BE275</f>
        <v>8.05559230735306E-2</v>
      </c>
      <c r="G296" s="258">
        <f>BE276</f>
        <v>1.8739999999999999</v>
      </c>
      <c r="H296" s="258">
        <f>BE277</f>
        <v>1.81</v>
      </c>
      <c r="I296" s="196">
        <f t="shared" si="171"/>
        <v>348</v>
      </c>
      <c r="J296" s="211"/>
      <c r="K296" s="211"/>
    </row>
    <row r="297" spans="1:70" ht="15" customHeight="1">
      <c r="A297" s="186">
        <f t="shared" si="169"/>
        <v>2024</v>
      </c>
      <c r="B297" s="187">
        <f t="shared" si="170"/>
        <v>349</v>
      </c>
      <c r="C297" s="242"/>
      <c r="D297" s="188">
        <f t="shared" si="168"/>
        <v>22</v>
      </c>
      <c r="E297" s="258">
        <f>BK267</f>
        <v>1700</v>
      </c>
      <c r="F297" s="264">
        <f>BK275</f>
        <v>9.0186694211089616E-2</v>
      </c>
      <c r="G297" s="258">
        <f>BK276</f>
        <v>1.8549999999999998</v>
      </c>
      <c r="H297" s="258">
        <f>BK277</f>
        <v>1.7909999999999999</v>
      </c>
      <c r="I297" s="196">
        <f t="shared" si="171"/>
        <v>349</v>
      </c>
      <c r="J297" s="211"/>
      <c r="K297" s="211"/>
    </row>
    <row r="298" spans="1:70" ht="15" customHeight="1">
      <c r="A298" s="186">
        <f t="shared" si="169"/>
        <v>2025</v>
      </c>
      <c r="B298" s="187">
        <f t="shared" si="170"/>
        <v>351</v>
      </c>
      <c r="C298" s="242"/>
      <c r="D298" s="188">
        <f t="shared" si="168"/>
        <v>23</v>
      </c>
      <c r="E298" s="302"/>
      <c r="F298" s="264"/>
      <c r="G298" s="303"/>
      <c r="H298" s="98"/>
      <c r="I298" s="196">
        <f t="shared" si="171"/>
        <v>351</v>
      </c>
      <c r="J298" s="211"/>
      <c r="K298" s="211"/>
    </row>
    <row r="299" spans="1:70" ht="15" customHeight="1">
      <c r="A299" s="186">
        <f t="shared" si="169"/>
        <v>2026</v>
      </c>
      <c r="B299" s="187">
        <f t="shared" si="170"/>
        <v>352</v>
      </c>
      <c r="C299" s="242"/>
      <c r="D299" s="188">
        <f t="shared" si="168"/>
        <v>24</v>
      </c>
      <c r="E299" s="302"/>
      <c r="F299" s="264"/>
      <c r="G299" s="303"/>
      <c r="H299" s="98"/>
      <c r="I299" s="196">
        <f t="shared" si="171"/>
        <v>352</v>
      </c>
      <c r="J299" s="211"/>
      <c r="K299" s="211"/>
    </row>
    <row r="300" spans="1:70" ht="15" customHeight="1">
      <c r="A300" s="186">
        <f t="shared" si="169"/>
        <v>2027</v>
      </c>
      <c r="B300" s="187">
        <f t="shared" si="170"/>
        <v>353</v>
      </c>
      <c r="C300" s="242"/>
      <c r="D300" s="188">
        <f t="shared" si="168"/>
        <v>25</v>
      </c>
      <c r="E300" s="302"/>
      <c r="F300" s="264"/>
      <c r="G300" s="303"/>
      <c r="H300" s="98"/>
      <c r="I300" s="196">
        <f t="shared" si="171"/>
        <v>353</v>
      </c>
      <c r="J300" s="211"/>
      <c r="K300" s="211"/>
    </row>
    <row r="301" spans="1:70" ht="15" customHeight="1">
      <c r="A301" s="186">
        <f t="shared" si="169"/>
        <v>2028</v>
      </c>
      <c r="B301" s="187">
        <f t="shared" si="170"/>
        <v>355</v>
      </c>
      <c r="C301" s="242"/>
      <c r="D301" s="188">
        <f t="shared" si="168"/>
        <v>26</v>
      </c>
      <c r="E301" s="302"/>
      <c r="F301" s="264"/>
      <c r="G301" s="303"/>
      <c r="H301" s="98"/>
      <c r="I301" s="196">
        <f t="shared" si="171"/>
        <v>355</v>
      </c>
      <c r="J301" s="211"/>
      <c r="K301" s="211"/>
    </row>
    <row r="302" spans="1:70" ht="15" customHeight="1">
      <c r="A302" s="186">
        <f t="shared" si="169"/>
        <v>2029</v>
      </c>
      <c r="B302" s="187">
        <f t="shared" si="170"/>
        <v>356</v>
      </c>
      <c r="C302" s="242"/>
      <c r="D302" s="188">
        <f t="shared" si="168"/>
        <v>27</v>
      </c>
      <c r="E302" s="302"/>
      <c r="F302" s="264"/>
      <c r="G302" s="303"/>
      <c r="H302" s="98"/>
      <c r="I302" s="196">
        <f t="shared" si="171"/>
        <v>356</v>
      </c>
      <c r="J302" s="211"/>
      <c r="K302" s="211"/>
    </row>
    <row r="303" spans="1:70" ht="15" customHeight="1">
      <c r="A303" s="186">
        <f t="shared" si="169"/>
        <v>2030</v>
      </c>
      <c r="B303" s="187">
        <f t="shared" si="170"/>
        <v>357</v>
      </c>
      <c r="C303" s="242"/>
      <c r="D303" s="188">
        <f t="shared" si="168"/>
        <v>28</v>
      </c>
      <c r="E303" s="243"/>
      <c r="F303" s="283"/>
      <c r="G303" s="195"/>
      <c r="H303" s="214"/>
      <c r="I303" s="196">
        <f t="shared" si="171"/>
        <v>357</v>
      </c>
      <c r="J303" s="211"/>
      <c r="K303" s="211"/>
    </row>
    <row r="304" spans="1:70" ht="15" customHeight="1">
      <c r="A304" s="186">
        <f t="shared" si="169"/>
        <v>2031</v>
      </c>
      <c r="B304" s="187">
        <f t="shared" si="170"/>
        <v>358</v>
      </c>
      <c r="C304" s="242"/>
      <c r="D304" s="188">
        <f t="shared" si="168"/>
        <v>29</v>
      </c>
      <c r="E304" s="243"/>
      <c r="F304" s="283"/>
      <c r="G304" s="195"/>
      <c r="H304" s="214"/>
      <c r="I304" s="196">
        <f t="shared" si="171"/>
        <v>358</v>
      </c>
      <c r="J304" s="211"/>
      <c r="K304" s="211"/>
    </row>
    <row r="305" spans="1:65" ht="15" customHeight="1">
      <c r="A305" s="186">
        <f t="shared" si="169"/>
        <v>2032</v>
      </c>
      <c r="B305" s="187">
        <f t="shared" si="170"/>
        <v>360</v>
      </c>
      <c r="C305" s="242"/>
      <c r="D305" s="188">
        <f t="shared" si="168"/>
        <v>30</v>
      </c>
      <c r="E305" s="243"/>
      <c r="F305" s="283"/>
      <c r="G305" s="195"/>
      <c r="H305" s="214"/>
      <c r="I305" s="196">
        <f t="shared" si="171"/>
        <v>360</v>
      </c>
      <c r="J305" s="211"/>
      <c r="K305" s="211"/>
    </row>
    <row r="306" spans="1:65" ht="15" customHeight="1">
      <c r="A306" s="186">
        <f t="shared" si="169"/>
        <v>2033</v>
      </c>
      <c r="B306" s="187">
        <f t="shared" si="170"/>
        <v>361</v>
      </c>
      <c r="C306" s="242"/>
      <c r="D306" s="188">
        <f t="shared" si="168"/>
        <v>31</v>
      </c>
      <c r="E306" s="243"/>
      <c r="F306" s="283"/>
      <c r="G306" s="195"/>
      <c r="H306" s="214"/>
      <c r="I306" s="196">
        <f t="shared" si="171"/>
        <v>361</v>
      </c>
      <c r="J306" s="211"/>
      <c r="K306" s="211"/>
    </row>
    <row r="307" spans="1:65" ht="15" customHeight="1">
      <c r="A307" s="186">
        <f t="shared" si="169"/>
        <v>2034</v>
      </c>
      <c r="B307" s="187">
        <f t="shared" si="170"/>
        <v>362</v>
      </c>
      <c r="C307" s="242"/>
      <c r="D307" s="188">
        <f t="shared" si="168"/>
        <v>32</v>
      </c>
      <c r="E307" s="243"/>
      <c r="F307" s="283"/>
      <c r="G307" s="195"/>
      <c r="H307" s="214"/>
      <c r="I307" s="196">
        <f t="shared" si="171"/>
        <v>362</v>
      </c>
      <c r="J307" s="211"/>
      <c r="K307" s="211"/>
    </row>
    <row r="308" spans="1:65" ht="15" customHeight="1">
      <c r="A308" s="186">
        <f t="shared" si="169"/>
        <v>2035</v>
      </c>
      <c r="B308" s="187">
        <f t="shared" si="170"/>
        <v>364</v>
      </c>
      <c r="C308" s="242"/>
      <c r="D308" s="188">
        <f t="shared" si="168"/>
        <v>33</v>
      </c>
      <c r="E308" s="243"/>
      <c r="F308" s="283"/>
      <c r="G308" s="195"/>
      <c r="H308" s="214"/>
      <c r="I308" s="196">
        <f t="shared" si="171"/>
        <v>364</v>
      </c>
      <c r="J308" s="211"/>
      <c r="K308" s="211"/>
    </row>
    <row r="309" spans="1:65" ht="15" customHeight="1">
      <c r="A309" s="216">
        <f t="shared" si="169"/>
        <v>2036</v>
      </c>
      <c r="B309" s="287">
        <f t="shared" si="170"/>
        <v>365</v>
      </c>
      <c r="C309" s="288"/>
      <c r="D309" s="218">
        <f t="shared" si="168"/>
        <v>34</v>
      </c>
      <c r="E309" s="246"/>
      <c r="F309" s="289"/>
      <c r="G309" s="176"/>
      <c r="H309" s="221"/>
      <c r="I309" s="222">
        <f t="shared" si="171"/>
        <v>365</v>
      </c>
      <c r="J309" s="224"/>
      <c r="K309" s="224"/>
    </row>
    <row r="310" spans="1:65" ht="15" customHeight="1">
      <c r="A310" s="225"/>
      <c r="B310" s="247"/>
      <c r="C310" s="195"/>
      <c r="D310" s="189"/>
      <c r="E310" s="248"/>
      <c r="F310" s="283"/>
      <c r="G310" s="195"/>
      <c r="H310" s="195"/>
      <c r="I310" s="203"/>
      <c r="J310" s="203"/>
    </row>
    <row r="311" spans="1:65" ht="15" customHeight="1">
      <c r="A311" s="174" t="s">
        <v>309</v>
      </c>
      <c r="B311" s="247"/>
      <c r="C311" s="195"/>
      <c r="D311" s="189"/>
      <c r="E311" s="304"/>
      <c r="F311" s="305"/>
      <c r="G311" s="195"/>
      <c r="H311" s="195"/>
      <c r="I311" s="203"/>
      <c r="J311" s="203"/>
    </row>
    <row r="312" spans="1:65" ht="15" customHeight="1">
      <c r="A312" s="177" t="s">
        <v>102</v>
      </c>
      <c r="B312" s="306" t="s">
        <v>310</v>
      </c>
      <c r="C312" s="306" t="s">
        <v>311</v>
      </c>
      <c r="D312" s="179" t="s">
        <v>312</v>
      </c>
      <c r="E312" s="228"/>
      <c r="F312" s="180"/>
      <c r="G312" s="182"/>
      <c r="H312" s="182" t="s">
        <v>313</v>
      </c>
      <c r="I312" s="183">
        <f>RSQ(I313:I335,B313:B335)</f>
        <v>8.0333941010989507E-2</v>
      </c>
      <c r="J312" s="184" t="s">
        <v>314</v>
      </c>
      <c r="K312" s="185" t="s">
        <v>315</v>
      </c>
      <c r="M312" s="307" t="s">
        <v>311</v>
      </c>
      <c r="N312" s="180"/>
      <c r="O312" s="182" t="s">
        <v>313</v>
      </c>
      <c r="P312" s="183">
        <f>RSQ($B313:$B335,P313:P335)</f>
        <v>6.987764372056235E-5</v>
      </c>
      <c r="Q312" s="185" t="s">
        <v>315</v>
      </c>
      <c r="S312" s="307" t="s">
        <v>311</v>
      </c>
      <c r="T312" s="180"/>
      <c r="U312" s="182" t="s">
        <v>313</v>
      </c>
      <c r="V312" s="183">
        <f>RSQ($B313:$B335,V313:V335)</f>
        <v>8.5509271147204857E-2</v>
      </c>
      <c r="W312" s="185" t="s">
        <v>315</v>
      </c>
      <c r="Y312" s="307" t="s">
        <v>311</v>
      </c>
      <c r="Z312" s="180"/>
      <c r="AA312" s="182" t="s">
        <v>313</v>
      </c>
      <c r="AB312" s="183">
        <f>RSQ($B313:$B335,AB313:AB335)</f>
        <v>8.5509271147204857E-2</v>
      </c>
      <c r="AC312" s="185" t="s">
        <v>315</v>
      </c>
      <c r="AE312" s="307" t="s">
        <v>311</v>
      </c>
      <c r="AF312" s="180"/>
      <c r="AG312" s="182" t="s">
        <v>313</v>
      </c>
      <c r="AH312" s="183">
        <f>RSQ($B313:$B335,AH313:AH335)</f>
        <v>9.3258323194198522E-2</v>
      </c>
      <c r="AI312" s="185" t="s">
        <v>315</v>
      </c>
      <c r="AK312" s="307" t="s">
        <v>311</v>
      </c>
      <c r="AL312" s="180"/>
      <c r="AM312" s="182" t="s">
        <v>313</v>
      </c>
      <c r="AN312" s="183">
        <f>RSQ($B313:$B335,AN313:AN335)</f>
        <v>9.3258323194198522E-2</v>
      </c>
      <c r="AO312" s="185" t="s">
        <v>315</v>
      </c>
      <c r="AQ312" s="307" t="s">
        <v>311</v>
      </c>
      <c r="AR312" s="180"/>
      <c r="AS312" s="182" t="s">
        <v>313</v>
      </c>
      <c r="AT312" s="183">
        <f>RSQ($B313:$B335,AT313:AT335)</f>
        <v>9.3258323194198522E-2</v>
      </c>
      <c r="AU312" s="185" t="s">
        <v>315</v>
      </c>
      <c r="AW312" s="307" t="s">
        <v>311</v>
      </c>
      <c r="AX312" s="180"/>
      <c r="AY312" s="182" t="s">
        <v>313</v>
      </c>
      <c r="AZ312" s="183">
        <f>RSQ($B313:$B335,AZ313:AZ335)</f>
        <v>9.3258323194198522E-2</v>
      </c>
      <c r="BA312" s="185" t="s">
        <v>315</v>
      </c>
      <c r="BC312" s="307" t="s">
        <v>311</v>
      </c>
      <c r="BD312" s="180"/>
      <c r="BE312" s="182" t="s">
        <v>313</v>
      </c>
      <c r="BF312" s="183">
        <f>RSQ($B313:$B335,BF313:BF335)</f>
        <v>9.3258323194198522E-2</v>
      </c>
      <c r="BG312" s="185" t="s">
        <v>315</v>
      </c>
      <c r="BI312" s="307" t="s">
        <v>311</v>
      </c>
      <c r="BJ312" s="180"/>
      <c r="BK312" s="182" t="s">
        <v>313</v>
      </c>
      <c r="BL312" s="183">
        <f>RSQ($B313:$B335,BL313:BL335)</f>
        <v>9.3258323194198522E-2</v>
      </c>
      <c r="BM312" s="185" t="s">
        <v>315</v>
      </c>
    </row>
    <row r="313" spans="1:65" ht="15" customHeight="1">
      <c r="A313" s="186">
        <f t="shared" ref="A313:B323" si="172">A264</f>
        <v>2003</v>
      </c>
      <c r="B313" s="308">
        <f t="shared" si="172"/>
        <v>330</v>
      </c>
      <c r="C313" s="226">
        <f t="shared" ref="C313:C323" si="173">LN($F$316-B313)</f>
        <v>5.9135030056382698</v>
      </c>
      <c r="D313" s="188">
        <f t="shared" ref="D313:D358" si="174">D264</f>
        <v>1</v>
      </c>
      <c r="E313" s="309" t="s">
        <v>316</v>
      </c>
      <c r="F313" s="310"/>
      <c r="I313" s="193">
        <f t="shared" ref="I313:I323" si="175">ROUND($F$316-$F$321*$F$322^D313,$G$1)</f>
        <v>321</v>
      </c>
      <c r="J313" s="194">
        <f t="shared" ref="J313:J323" si="176">ABS(B313-I313)/B313*100</f>
        <v>2.7272727272727271</v>
      </c>
      <c r="K313" s="193">
        <f t="shared" ref="K313:K323" si="177">(B313-I313)^2/1000</f>
        <v>8.1000000000000003E-2</v>
      </c>
      <c r="M313" s="311">
        <f t="shared" ref="M313:M323" si="178">LN(O$316-$B313)</f>
        <v>3.4968105458651015</v>
      </c>
      <c r="N313" s="312" t="s">
        <v>316</v>
      </c>
      <c r="O313" s="310"/>
      <c r="P313" s="270">
        <f t="shared" ref="P313:P323" si="179">ROUND(O$316-O$321*O$322^$D313,$G$1)</f>
        <v>254</v>
      </c>
      <c r="Q313" s="193">
        <f t="shared" ref="Q313:Q323" si="180">($B313-P313)^2/1000</f>
        <v>5.7759999999999998</v>
      </c>
      <c r="S313" s="311">
        <f t="shared" ref="S313:S323" si="181">LN(U$316-$B313)</f>
        <v>6.5072777123850116</v>
      </c>
      <c r="T313" s="312" t="s">
        <v>316</v>
      </c>
      <c r="U313" s="310"/>
      <c r="V313" s="270">
        <f t="shared" ref="V313:V323" si="182">ROUND(U$316-U$321*U$322^$D313,$G$1)</f>
        <v>321</v>
      </c>
      <c r="W313" s="193">
        <f t="shared" ref="W313:W323" si="183">($B313-V313)^2/1000</f>
        <v>8.1000000000000003E-2</v>
      </c>
      <c r="Y313" s="311">
        <f t="shared" ref="Y313:Y323" si="184">LN(AA$316-$B313)</f>
        <v>6.6463905148477291</v>
      </c>
      <c r="Z313" s="312" t="s">
        <v>316</v>
      </c>
      <c r="AA313" s="310"/>
      <c r="AB313" s="270">
        <f t="shared" ref="AB313:AB323" si="185">ROUND(AA$316-AA$321*AA$322^$D313,$G$1)</f>
        <v>321</v>
      </c>
      <c r="AC313" s="193">
        <f t="shared" ref="AC313:AC323" si="186">($B313-AB313)^2/1000</f>
        <v>8.1000000000000003E-2</v>
      </c>
      <c r="AE313" s="311">
        <f t="shared" ref="AE313:AE323" si="187">LN(AG$316-$B313)</f>
        <v>6.7684932116486296</v>
      </c>
      <c r="AF313" s="312" t="s">
        <v>316</v>
      </c>
      <c r="AG313" s="310"/>
      <c r="AH313" s="270">
        <f t="shared" ref="AH313:AH323" si="188">ROUND(AG$316-AG$321*AG$322^$D313,$G$1)</f>
        <v>322</v>
      </c>
      <c r="AI313" s="193">
        <f t="shared" ref="AI313:AI323" si="189">($B313-AH313)^2/1000</f>
        <v>6.4000000000000001E-2</v>
      </c>
      <c r="AK313" s="311">
        <f t="shared" ref="AK313:AK323" si="190">LN(AM$316-$B313)</f>
        <v>6.8772960714974287</v>
      </c>
      <c r="AL313" s="312" t="s">
        <v>316</v>
      </c>
      <c r="AM313" s="310"/>
      <c r="AN313" s="270">
        <f t="shared" ref="AN313:AN323" si="191">ROUND(AM$316-AM$321*AM$322^$D313,$G$1)</f>
        <v>322</v>
      </c>
      <c r="AO313" s="193">
        <f t="shared" ref="AO313:AO323" si="192">($B313-AN313)^2/1000</f>
        <v>6.4000000000000001E-2</v>
      </c>
      <c r="AQ313" s="311">
        <f t="shared" ref="AQ313:AQ335" si="193">LN(AS$316-$B313)</f>
        <v>6.9754139274559517</v>
      </c>
      <c r="AR313" s="312" t="s">
        <v>316</v>
      </c>
      <c r="AS313" s="310"/>
      <c r="AT313" s="270">
        <f t="shared" ref="AT313:AT323" si="194">ROUND(AS$316-AS$321*AS$322^$D313,$G$1)</f>
        <v>322</v>
      </c>
      <c r="AU313" s="193">
        <f t="shared" ref="AU313:AU323" si="195">($B313-AT313)^2/1000</f>
        <v>6.4000000000000001E-2</v>
      </c>
      <c r="AW313" s="311">
        <f t="shared" ref="AW313:AW323" si="196">LN(AY$316-$B313)</f>
        <v>7.0647590277918022</v>
      </c>
      <c r="AX313" s="312" t="s">
        <v>316</v>
      </c>
      <c r="AY313" s="310"/>
      <c r="AZ313" s="270">
        <f t="shared" ref="AZ313:AZ323" si="197">ROUND(AY$316-AY$321*AY$322^$D313,$G$1)</f>
        <v>322</v>
      </c>
      <c r="BA313" s="193">
        <f t="shared" ref="BA313:BA323" si="198">($B313-AZ313)^2/1000</f>
        <v>6.4000000000000001E-2</v>
      </c>
      <c r="BC313" s="311">
        <f t="shared" ref="BC313:BC323" si="199">LN(BE$316-$B313)</f>
        <v>7.1467721794526371</v>
      </c>
      <c r="BD313" s="312" t="s">
        <v>316</v>
      </c>
      <c r="BE313" s="310"/>
      <c r="BF313" s="270">
        <f t="shared" ref="BF313:BF323" si="200">ROUND(BE$316-BE$321*BE$322^$D313,$G$1)</f>
        <v>322</v>
      </c>
      <c r="BG313" s="193">
        <f t="shared" ref="BG313:BG323" si="201">($B313-BF313)^2/1000</f>
        <v>6.4000000000000001E-2</v>
      </c>
      <c r="BI313" s="311">
        <f t="shared" ref="BI313:BI323" si="202">LN(BK$316-$B313)</f>
        <v>7.222566018822171</v>
      </c>
      <c r="BJ313" s="312" t="s">
        <v>316</v>
      </c>
      <c r="BK313" s="310"/>
      <c r="BL313" s="270">
        <f t="shared" ref="BL313:BL323" si="203">ROUND(BK$316-BK$321*BK$322^$D313,$G$1)</f>
        <v>322</v>
      </c>
      <c r="BM313" s="193">
        <f t="shared" ref="BM313:BM323" si="204">($B313-BL313)^2/1000</f>
        <v>6.4000000000000001E-2</v>
      </c>
    </row>
    <row r="314" spans="1:65" ht="15" customHeight="1">
      <c r="A314" s="186">
        <f t="shared" si="172"/>
        <v>2004</v>
      </c>
      <c r="B314" s="187">
        <f t="shared" si="172"/>
        <v>333</v>
      </c>
      <c r="C314" s="226">
        <f t="shared" si="173"/>
        <v>5.9053618480545707</v>
      </c>
      <c r="D314" s="188">
        <f t="shared" si="174"/>
        <v>2</v>
      </c>
      <c r="E314" s="230" t="s">
        <v>317</v>
      </c>
      <c r="F314" s="248"/>
      <c r="G314" s="189"/>
      <c r="H314" s="195"/>
      <c r="I314" s="196">
        <f t="shared" si="175"/>
        <v>323</v>
      </c>
      <c r="J314" s="197">
        <f t="shared" si="176"/>
        <v>3.0030030030030028</v>
      </c>
      <c r="K314" s="196">
        <f t="shared" si="177"/>
        <v>0.1</v>
      </c>
      <c r="M314" s="311">
        <f t="shared" si="178"/>
        <v>3.4015306594522756</v>
      </c>
      <c r="N314" s="272" t="s">
        <v>317</v>
      </c>
      <c r="O314" s="248"/>
      <c r="P314" s="211">
        <f t="shared" si="179"/>
        <v>287</v>
      </c>
      <c r="Q314" s="196">
        <f t="shared" si="180"/>
        <v>2.1160000000000001</v>
      </c>
      <c r="S314" s="311">
        <f t="shared" si="181"/>
        <v>6.5027900459156234</v>
      </c>
      <c r="T314" s="272" t="s">
        <v>317</v>
      </c>
      <c r="U314" s="248"/>
      <c r="V314" s="211">
        <f t="shared" si="182"/>
        <v>323</v>
      </c>
      <c r="W314" s="196">
        <f t="shared" si="183"/>
        <v>0.1</v>
      </c>
      <c r="Y314" s="311">
        <f t="shared" si="184"/>
        <v>6.642486801367256</v>
      </c>
      <c r="Z314" s="272" t="s">
        <v>317</v>
      </c>
      <c r="AA314" s="248"/>
      <c r="AB314" s="211">
        <f t="shared" si="185"/>
        <v>323</v>
      </c>
      <c r="AC314" s="196">
        <f t="shared" si="186"/>
        <v>0.1</v>
      </c>
      <c r="AE314" s="311">
        <f t="shared" si="187"/>
        <v>6.7650389767805414</v>
      </c>
      <c r="AF314" s="272" t="s">
        <v>317</v>
      </c>
      <c r="AG314" s="248"/>
      <c r="AH314" s="211">
        <f t="shared" si="188"/>
        <v>323</v>
      </c>
      <c r="AI314" s="196">
        <f t="shared" si="189"/>
        <v>0.1</v>
      </c>
      <c r="AK314" s="311">
        <f t="shared" si="190"/>
        <v>6.8741984954532942</v>
      </c>
      <c r="AL314" s="272" t="s">
        <v>317</v>
      </c>
      <c r="AM314" s="248"/>
      <c r="AN314" s="211">
        <f t="shared" si="191"/>
        <v>323</v>
      </c>
      <c r="AO314" s="196">
        <f t="shared" si="192"/>
        <v>0.1</v>
      </c>
      <c r="AQ314" s="311">
        <f t="shared" si="193"/>
        <v>6.9726062513017535</v>
      </c>
      <c r="AR314" s="272" t="s">
        <v>317</v>
      </c>
      <c r="AS314" s="248"/>
      <c r="AT314" s="211">
        <f t="shared" si="194"/>
        <v>323</v>
      </c>
      <c r="AU314" s="196">
        <f t="shared" si="195"/>
        <v>0.1</v>
      </c>
      <c r="AW314" s="311">
        <f t="shared" si="196"/>
        <v>7.0621916322865559</v>
      </c>
      <c r="AX314" s="272" t="s">
        <v>317</v>
      </c>
      <c r="AY314" s="248"/>
      <c r="AZ314" s="211">
        <f t="shared" si="197"/>
        <v>323</v>
      </c>
      <c r="BA314" s="196">
        <f t="shared" si="198"/>
        <v>0.1</v>
      </c>
      <c r="BC314" s="311">
        <f t="shared" si="199"/>
        <v>7.1444071803211386</v>
      </c>
      <c r="BD314" s="272" t="s">
        <v>317</v>
      </c>
      <c r="BE314" s="248"/>
      <c r="BF314" s="211">
        <f t="shared" si="200"/>
        <v>323</v>
      </c>
      <c r="BG314" s="196">
        <f t="shared" si="201"/>
        <v>0.1</v>
      </c>
      <c r="BI314" s="311">
        <f t="shared" si="202"/>
        <v>7.2203738367239492</v>
      </c>
      <c r="BJ314" s="272" t="s">
        <v>317</v>
      </c>
      <c r="BK314" s="248"/>
      <c r="BL314" s="211">
        <f t="shared" si="203"/>
        <v>323</v>
      </c>
      <c r="BM314" s="196">
        <f t="shared" si="204"/>
        <v>0.1</v>
      </c>
    </row>
    <row r="315" spans="1:65" ht="15" customHeight="1">
      <c r="A315" s="186">
        <f t="shared" si="172"/>
        <v>2005</v>
      </c>
      <c r="B315" s="187">
        <f t="shared" si="172"/>
        <v>335</v>
      </c>
      <c r="C315" s="226">
        <f t="shared" si="173"/>
        <v>5.8998973535824915</v>
      </c>
      <c r="D315" s="188">
        <f t="shared" si="174"/>
        <v>3</v>
      </c>
      <c r="G315" s="189"/>
      <c r="H315" s="195"/>
      <c r="I315" s="196">
        <f t="shared" si="175"/>
        <v>324</v>
      </c>
      <c r="J315" s="197">
        <f t="shared" si="176"/>
        <v>3.2835820895522385</v>
      </c>
      <c r="K315" s="196">
        <f t="shared" si="177"/>
        <v>0.121</v>
      </c>
      <c r="M315" s="311">
        <f t="shared" si="178"/>
        <v>3.3325615892720166</v>
      </c>
      <c r="P315" s="211">
        <f t="shared" si="179"/>
        <v>310</v>
      </c>
      <c r="Q315" s="196">
        <f t="shared" si="180"/>
        <v>0.625</v>
      </c>
      <c r="S315" s="311">
        <f t="shared" si="181"/>
        <v>6.4997870406558542</v>
      </c>
      <c r="V315" s="211">
        <f t="shared" si="182"/>
        <v>324</v>
      </c>
      <c r="W315" s="196">
        <f t="shared" si="183"/>
        <v>0.121</v>
      </c>
      <c r="Y315" s="311">
        <f t="shared" si="184"/>
        <v>6.6398758338265358</v>
      </c>
      <c r="AB315" s="211">
        <f t="shared" si="185"/>
        <v>324</v>
      </c>
      <c r="AC315" s="196">
        <f t="shared" si="186"/>
        <v>0.121</v>
      </c>
      <c r="AE315" s="311">
        <f t="shared" si="187"/>
        <v>6.7627295069318789</v>
      </c>
      <c r="AH315" s="211">
        <f t="shared" si="188"/>
        <v>324</v>
      </c>
      <c r="AI315" s="196">
        <f t="shared" si="189"/>
        <v>0.121</v>
      </c>
      <c r="AK315" s="311">
        <f t="shared" si="190"/>
        <v>6.8721281013389861</v>
      </c>
      <c r="AN315" s="211">
        <f t="shared" si="191"/>
        <v>324</v>
      </c>
      <c r="AO315" s="196">
        <f t="shared" si="192"/>
        <v>0.121</v>
      </c>
      <c r="AQ315" s="311">
        <f t="shared" si="193"/>
        <v>6.9707300781435251</v>
      </c>
      <c r="AT315" s="211">
        <f t="shared" si="194"/>
        <v>324</v>
      </c>
      <c r="AU315" s="196">
        <f t="shared" si="195"/>
        <v>0.121</v>
      </c>
      <c r="AW315" s="311">
        <f t="shared" si="196"/>
        <v>7.0604763659998007</v>
      </c>
      <c r="AZ315" s="211">
        <f t="shared" si="197"/>
        <v>324</v>
      </c>
      <c r="BA315" s="196">
        <f t="shared" si="198"/>
        <v>0.121</v>
      </c>
      <c r="BC315" s="311">
        <f t="shared" si="199"/>
        <v>7.1428274011616208</v>
      </c>
      <c r="BF315" s="211">
        <f t="shared" si="200"/>
        <v>324</v>
      </c>
      <c r="BG315" s="196">
        <f t="shared" si="201"/>
        <v>0.121</v>
      </c>
      <c r="BI315" s="311">
        <f t="shared" si="202"/>
        <v>7.2189097076190603</v>
      </c>
      <c r="BL315" s="211">
        <f t="shared" si="203"/>
        <v>324</v>
      </c>
      <c r="BM315" s="196">
        <f t="shared" si="204"/>
        <v>0.121</v>
      </c>
    </row>
    <row r="316" spans="1:65" ht="15" customHeight="1">
      <c r="A316" s="186">
        <f t="shared" si="172"/>
        <v>2006</v>
      </c>
      <c r="B316" s="187">
        <f t="shared" si="172"/>
        <v>324</v>
      </c>
      <c r="C316" s="226">
        <f t="shared" si="173"/>
        <v>5.9295891433898946</v>
      </c>
      <c r="D316" s="188">
        <f t="shared" si="174"/>
        <v>4</v>
      </c>
      <c r="E316" s="313" t="s">
        <v>318</v>
      </c>
      <c r="F316" s="294">
        <f>ROUND($N$291,-2)</f>
        <v>700</v>
      </c>
      <c r="G316" s="189"/>
      <c r="H316" s="195"/>
      <c r="I316" s="196">
        <f t="shared" si="175"/>
        <v>326</v>
      </c>
      <c r="J316" s="197">
        <f t="shared" si="176"/>
        <v>0.61728395061728392</v>
      </c>
      <c r="K316" s="196">
        <f t="shared" si="177"/>
        <v>4.0000000000000001E-3</v>
      </c>
      <c r="M316" s="311">
        <f t="shared" si="178"/>
        <v>3.6638180235185649</v>
      </c>
      <c r="N316" s="310" t="s">
        <v>318</v>
      </c>
      <c r="O316" s="260">
        <f>ROUNDDOWN(O268,2)+0.01</f>
        <v>363.01</v>
      </c>
      <c r="P316" s="211">
        <f t="shared" si="179"/>
        <v>326</v>
      </c>
      <c r="Q316" s="196">
        <f t="shared" si="180"/>
        <v>4.0000000000000001E-3</v>
      </c>
      <c r="S316" s="311">
        <f t="shared" si="181"/>
        <v>6.5161930760429643</v>
      </c>
      <c r="T316" s="310" t="s">
        <v>318</v>
      </c>
      <c r="U316" s="260">
        <f>ROUNDDOWN(U268,-T339)+10^T339</f>
        <v>1000</v>
      </c>
      <c r="V316" s="211">
        <f t="shared" si="182"/>
        <v>326</v>
      </c>
      <c r="W316" s="196">
        <f t="shared" si="183"/>
        <v>4.0000000000000001E-3</v>
      </c>
      <c r="Y316" s="311">
        <f t="shared" si="184"/>
        <v>6.654152520183219</v>
      </c>
      <c r="Z316" s="310" t="s">
        <v>318</v>
      </c>
      <c r="AA316" s="260">
        <f>U316+Z340</f>
        <v>1100</v>
      </c>
      <c r="AB316" s="211">
        <f t="shared" si="185"/>
        <v>326</v>
      </c>
      <c r="AC316" s="196">
        <f t="shared" si="186"/>
        <v>4.0000000000000001E-3</v>
      </c>
      <c r="AE316" s="311">
        <f t="shared" si="187"/>
        <v>6.7753660909363917</v>
      </c>
      <c r="AF316" s="310" t="s">
        <v>318</v>
      </c>
      <c r="AG316" s="260">
        <f>AA316+AF340</f>
        <v>1200</v>
      </c>
      <c r="AH316" s="211">
        <f t="shared" si="188"/>
        <v>326</v>
      </c>
      <c r="AI316" s="196">
        <f t="shared" si="189"/>
        <v>4.0000000000000001E-3</v>
      </c>
      <c r="AK316" s="311">
        <f t="shared" si="190"/>
        <v>6.8834625864130921</v>
      </c>
      <c r="AL316" s="310" t="s">
        <v>318</v>
      </c>
      <c r="AM316" s="260">
        <f>AG316+AL340</f>
        <v>1300</v>
      </c>
      <c r="AN316" s="211">
        <f t="shared" si="191"/>
        <v>326</v>
      </c>
      <c r="AO316" s="196">
        <f t="shared" si="192"/>
        <v>4.0000000000000001E-3</v>
      </c>
      <c r="AQ316" s="311">
        <f t="shared" si="193"/>
        <v>6.9810057407217299</v>
      </c>
      <c r="AR316" s="310" t="s">
        <v>318</v>
      </c>
      <c r="AS316" s="260">
        <f>AM316+AR340</f>
        <v>1400</v>
      </c>
      <c r="AT316" s="211">
        <f t="shared" si="194"/>
        <v>326</v>
      </c>
      <c r="AU316" s="196">
        <f t="shared" si="195"/>
        <v>4.0000000000000001E-3</v>
      </c>
      <c r="AW316" s="311">
        <f t="shared" si="196"/>
        <v>7.0698741284585722</v>
      </c>
      <c r="AX316" s="310" t="s">
        <v>318</v>
      </c>
      <c r="AY316" s="260">
        <f>AS316+AX340</f>
        <v>1500</v>
      </c>
      <c r="AZ316" s="211">
        <f t="shared" si="197"/>
        <v>326</v>
      </c>
      <c r="BA316" s="196">
        <f t="shared" si="198"/>
        <v>4.0000000000000001E-3</v>
      </c>
      <c r="BC316" s="311">
        <f t="shared" si="199"/>
        <v>7.1514854639047352</v>
      </c>
      <c r="BD316" s="310" t="s">
        <v>318</v>
      </c>
      <c r="BE316" s="260">
        <f>AY316+BD340</f>
        <v>1600</v>
      </c>
      <c r="BF316" s="211">
        <f t="shared" si="200"/>
        <v>326</v>
      </c>
      <c r="BG316" s="196">
        <f t="shared" si="201"/>
        <v>4.0000000000000001E-3</v>
      </c>
      <c r="BI316" s="311">
        <f t="shared" si="202"/>
        <v>7.2269360184932889</v>
      </c>
      <c r="BJ316" s="310" t="s">
        <v>318</v>
      </c>
      <c r="BK316" s="260">
        <f>BE316+BJ340</f>
        <v>1700</v>
      </c>
      <c r="BL316" s="211">
        <f t="shared" si="203"/>
        <v>326</v>
      </c>
      <c r="BM316" s="196">
        <f t="shared" si="204"/>
        <v>4.0000000000000001E-3</v>
      </c>
    </row>
    <row r="317" spans="1:65" ht="15" customHeight="1">
      <c r="A317" s="186">
        <f t="shared" si="172"/>
        <v>2007</v>
      </c>
      <c r="B317" s="187">
        <f t="shared" si="172"/>
        <v>312</v>
      </c>
      <c r="C317" s="226">
        <f t="shared" si="173"/>
        <v>5.9610053396232736</v>
      </c>
      <c r="D317" s="188">
        <f t="shared" si="174"/>
        <v>5</v>
      </c>
      <c r="G317" s="189"/>
      <c r="H317" s="195"/>
      <c r="I317" s="196">
        <f t="shared" si="175"/>
        <v>327</v>
      </c>
      <c r="J317" s="197">
        <f t="shared" si="176"/>
        <v>4.8076923076923084</v>
      </c>
      <c r="K317" s="196">
        <f t="shared" si="177"/>
        <v>0.22500000000000001</v>
      </c>
      <c r="M317" s="311">
        <f t="shared" si="178"/>
        <v>3.932021691934835</v>
      </c>
      <c r="P317" s="211">
        <f t="shared" si="179"/>
        <v>338</v>
      </c>
      <c r="Q317" s="196">
        <f t="shared" si="180"/>
        <v>0.67600000000000005</v>
      </c>
      <c r="S317" s="311">
        <f t="shared" si="181"/>
        <v>6.5337888379333435</v>
      </c>
      <c r="V317" s="211">
        <f t="shared" si="182"/>
        <v>327</v>
      </c>
      <c r="W317" s="196">
        <f t="shared" si="183"/>
        <v>0.22500000000000001</v>
      </c>
      <c r="Y317" s="311">
        <f t="shared" si="184"/>
        <v>6.6694980898578793</v>
      </c>
      <c r="AB317" s="211">
        <f t="shared" si="185"/>
        <v>327</v>
      </c>
      <c r="AC317" s="196">
        <f t="shared" si="186"/>
        <v>0.22500000000000001</v>
      </c>
      <c r="AE317" s="311">
        <f t="shared" si="187"/>
        <v>6.7889717429921701</v>
      </c>
      <c r="AH317" s="211">
        <f t="shared" si="188"/>
        <v>327</v>
      </c>
      <c r="AI317" s="196">
        <f t="shared" si="189"/>
        <v>0.22500000000000001</v>
      </c>
      <c r="AK317" s="311">
        <f t="shared" si="190"/>
        <v>6.8956826977478682</v>
      </c>
      <c r="AN317" s="211">
        <f t="shared" si="191"/>
        <v>327</v>
      </c>
      <c r="AO317" s="196">
        <f t="shared" si="192"/>
        <v>0.22500000000000001</v>
      </c>
      <c r="AQ317" s="311">
        <f t="shared" si="193"/>
        <v>6.9920964274158877</v>
      </c>
      <c r="AT317" s="211">
        <f t="shared" si="194"/>
        <v>327</v>
      </c>
      <c r="AU317" s="196">
        <f t="shared" si="195"/>
        <v>0.22500000000000001</v>
      </c>
      <c r="AW317" s="311">
        <f t="shared" si="196"/>
        <v>7.0800264999225906</v>
      </c>
      <c r="AZ317" s="211">
        <f t="shared" si="197"/>
        <v>327</v>
      </c>
      <c r="BA317" s="196">
        <f t="shared" si="198"/>
        <v>0.22500000000000001</v>
      </c>
      <c r="BC317" s="311">
        <f t="shared" si="199"/>
        <v>7.1608459066642993</v>
      </c>
      <c r="BF317" s="211">
        <f t="shared" si="200"/>
        <v>327</v>
      </c>
      <c r="BG317" s="196">
        <f t="shared" si="201"/>
        <v>0.22500000000000001</v>
      </c>
      <c r="BI317" s="311">
        <f t="shared" si="202"/>
        <v>7.2356191410667501</v>
      </c>
      <c r="BL317" s="211">
        <f t="shared" si="203"/>
        <v>327</v>
      </c>
      <c r="BM317" s="196">
        <f t="shared" si="204"/>
        <v>0.22500000000000001</v>
      </c>
    </row>
    <row r="318" spans="1:65" ht="15" customHeight="1">
      <c r="A318" s="186">
        <f t="shared" si="172"/>
        <v>2008</v>
      </c>
      <c r="B318" s="187">
        <f t="shared" si="172"/>
        <v>317</v>
      </c>
      <c r="C318" s="226">
        <f t="shared" si="173"/>
        <v>5.9480349891806457</v>
      </c>
      <c r="D318" s="188">
        <f t="shared" si="174"/>
        <v>6</v>
      </c>
      <c r="E318" s="313" t="s">
        <v>319</v>
      </c>
      <c r="F318" s="232">
        <f>INDEX(LINEST(C313:C323,D313:D323),2)</f>
        <v>5.9402701151702626</v>
      </c>
      <c r="G318" s="189"/>
      <c r="H318" s="195"/>
      <c r="I318" s="196">
        <f t="shared" si="175"/>
        <v>328</v>
      </c>
      <c r="J318" s="197">
        <f t="shared" si="176"/>
        <v>3.4700315457413247</v>
      </c>
      <c r="K318" s="196">
        <f t="shared" si="177"/>
        <v>0.121</v>
      </c>
      <c r="M318" s="311">
        <f t="shared" si="178"/>
        <v>3.8288587641673772</v>
      </c>
      <c r="N318" s="310" t="s">
        <v>319</v>
      </c>
      <c r="O318" s="232">
        <f>INDEX(LINEST(M313:M323,$D313:$D323),2)</f>
        <v>5.0534654068757305</v>
      </c>
      <c r="P318" s="211">
        <f t="shared" si="179"/>
        <v>345</v>
      </c>
      <c r="Q318" s="196">
        <f t="shared" si="180"/>
        <v>0.78400000000000003</v>
      </c>
      <c r="S318" s="311">
        <f t="shared" si="181"/>
        <v>6.5264948595707901</v>
      </c>
      <c r="T318" s="310" t="s">
        <v>319</v>
      </c>
      <c r="U318" s="232">
        <f>INDEX(LINEST(S313:S323,$D313:$D323),2)</f>
        <v>6.5219339608440228</v>
      </c>
      <c r="V318" s="211">
        <f t="shared" si="182"/>
        <v>328</v>
      </c>
      <c r="W318" s="196">
        <f t="shared" si="183"/>
        <v>0.121</v>
      </c>
      <c r="Y318" s="311">
        <f t="shared" si="184"/>
        <v>6.6631326959908028</v>
      </c>
      <c r="Z318" s="310" t="s">
        <v>319</v>
      </c>
      <c r="AA318" s="232">
        <f>INDEX(LINEST(Y313:Y323,$D313:$D323),2)</f>
        <v>6.6591268731845101</v>
      </c>
      <c r="AB318" s="211">
        <f t="shared" si="185"/>
        <v>328</v>
      </c>
      <c r="AC318" s="196">
        <f t="shared" si="186"/>
        <v>0.121</v>
      </c>
      <c r="AE318" s="311">
        <f t="shared" si="187"/>
        <v>6.7833252006039597</v>
      </c>
      <c r="AF318" s="310" t="s">
        <v>319</v>
      </c>
      <c r="AG318" s="232">
        <f>INDEX(LINEST(AE313:AE323,$D313:$D323),2)</f>
        <v>6.7797545520060769</v>
      </c>
      <c r="AH318" s="211">
        <f t="shared" si="188"/>
        <v>328</v>
      </c>
      <c r="AI318" s="196">
        <f t="shared" si="189"/>
        <v>0.121</v>
      </c>
      <c r="AK318" s="311">
        <f t="shared" si="190"/>
        <v>6.8906091201471664</v>
      </c>
      <c r="AL318" s="310" t="s">
        <v>319</v>
      </c>
      <c r="AM318" s="232">
        <f>INDEX(LINEST(AK313:AK323,$D313:$D323),2)</f>
        <v>6.8873886589412994</v>
      </c>
      <c r="AN318" s="211">
        <f t="shared" si="191"/>
        <v>328</v>
      </c>
      <c r="AO318" s="196">
        <f t="shared" si="192"/>
        <v>0.121</v>
      </c>
      <c r="AQ318" s="311">
        <f t="shared" si="193"/>
        <v>6.9874902470009905</v>
      </c>
      <c r="AR318" s="310" t="s">
        <v>319</v>
      </c>
      <c r="AS318" s="232">
        <f>INDEX(LINEST(AQ313:AQ323,$D313:$D323),2)</f>
        <v>6.9845575937205799</v>
      </c>
      <c r="AT318" s="211">
        <f t="shared" si="194"/>
        <v>328</v>
      </c>
      <c r="AU318" s="196">
        <f t="shared" si="195"/>
        <v>0.121</v>
      </c>
      <c r="AW318" s="311">
        <f t="shared" si="196"/>
        <v>7.0758088639783869</v>
      </c>
      <c r="AX318" s="310" t="s">
        <v>319</v>
      </c>
      <c r="AY318" s="232">
        <f>INDEX(LINEST(AW313:AW323,$D313:$D323),2)</f>
        <v>7.0731169038655706</v>
      </c>
      <c r="AZ318" s="211">
        <f t="shared" si="197"/>
        <v>328</v>
      </c>
      <c r="BA318" s="196">
        <f t="shared" si="198"/>
        <v>0.121</v>
      </c>
      <c r="BC318" s="311">
        <f t="shared" si="199"/>
        <v>7.1569563646156364</v>
      </c>
      <c r="BD318" s="310" t="s">
        <v>319</v>
      </c>
      <c r="BE318" s="232">
        <f>INDEX(LINEST(BC313:BC323,$D313:$D323),2)</f>
        <v>7.1544686540423985</v>
      </c>
      <c r="BF318" s="211">
        <f t="shared" si="200"/>
        <v>328</v>
      </c>
      <c r="BG318" s="196">
        <f t="shared" si="201"/>
        <v>0.121</v>
      </c>
      <c r="BI318" s="311">
        <f t="shared" si="202"/>
        <v>7.2320103316647586</v>
      </c>
      <c r="BJ318" s="310" t="s">
        <v>319</v>
      </c>
      <c r="BK318" s="232">
        <f>INDEX(LINEST(BI313:BI323,$D313:$D323),2)</f>
        <v>7.2296981078102771</v>
      </c>
      <c r="BL318" s="211">
        <f t="shared" si="203"/>
        <v>328</v>
      </c>
      <c r="BM318" s="196">
        <f t="shared" si="204"/>
        <v>0.121</v>
      </c>
    </row>
    <row r="319" spans="1:65" ht="15" customHeight="1">
      <c r="A319" s="186">
        <f t="shared" si="172"/>
        <v>2009</v>
      </c>
      <c r="B319" s="187">
        <f t="shared" si="172"/>
        <v>313</v>
      </c>
      <c r="C319" s="226">
        <f t="shared" si="173"/>
        <v>5.9584246930297819</v>
      </c>
      <c r="D319" s="188">
        <f t="shared" si="174"/>
        <v>7</v>
      </c>
      <c r="E319" s="313" t="s">
        <v>320</v>
      </c>
      <c r="F319" s="232">
        <f>INDEX(LINEST(C313:C323,D313:D323),1)</f>
        <v>-3.7594862710287956E-3</v>
      </c>
      <c r="G319" s="195"/>
      <c r="H319" s="195"/>
      <c r="I319" s="196">
        <f t="shared" si="175"/>
        <v>330</v>
      </c>
      <c r="J319" s="197">
        <f t="shared" si="176"/>
        <v>5.4313099041533546</v>
      </c>
      <c r="K319" s="196">
        <f t="shared" si="177"/>
        <v>0.28899999999999998</v>
      </c>
      <c r="M319" s="311">
        <f t="shared" si="178"/>
        <v>3.9122229854308119</v>
      </c>
      <c r="N319" s="310" t="s">
        <v>320</v>
      </c>
      <c r="O319" s="232">
        <f>INDEX(LINEST(M313:M323,$D313:$D323),1)</f>
        <v>-0.36333579397874505</v>
      </c>
      <c r="P319" s="211">
        <f t="shared" si="179"/>
        <v>351</v>
      </c>
      <c r="Q319" s="196">
        <f t="shared" si="180"/>
        <v>1.444</v>
      </c>
      <c r="S319" s="311">
        <f t="shared" si="181"/>
        <v>6.5323342922223491</v>
      </c>
      <c r="T319" s="310" t="s">
        <v>320</v>
      </c>
      <c r="U319" s="232">
        <f>INDEX(LINEST(S313:S323,$D313:$D323),1)</f>
        <v>-2.0258281975561237E-3</v>
      </c>
      <c r="V319" s="211">
        <f t="shared" si="182"/>
        <v>330</v>
      </c>
      <c r="W319" s="196">
        <f t="shared" si="183"/>
        <v>0.28899999999999998</v>
      </c>
      <c r="Y319" s="311">
        <f t="shared" si="184"/>
        <v>6.6682282484174031</v>
      </c>
      <c r="Z319" s="310" t="s">
        <v>320</v>
      </c>
      <c r="AA319" s="232">
        <f>INDEX(LINEST(Y313:Y323,$D313:$D323),1)</f>
        <v>-1.7559439351886184E-3</v>
      </c>
      <c r="AB319" s="211">
        <f t="shared" si="185"/>
        <v>330</v>
      </c>
      <c r="AC319" s="196">
        <f t="shared" si="186"/>
        <v>0.28899999999999998</v>
      </c>
      <c r="AE319" s="311">
        <f t="shared" si="187"/>
        <v>6.7878449823095792</v>
      </c>
      <c r="AF319" s="310" t="s">
        <v>320</v>
      </c>
      <c r="AG319" s="232">
        <f>INDEX(LINEST(AE313:AE323,$D313:$D323),1)</f>
        <v>-1.5495188974160681E-3</v>
      </c>
      <c r="AH319" s="211">
        <f t="shared" si="188"/>
        <v>330</v>
      </c>
      <c r="AI319" s="196">
        <f t="shared" si="189"/>
        <v>0.28899999999999998</v>
      </c>
      <c r="AK319" s="311">
        <f t="shared" si="190"/>
        <v>6.8946700394334819</v>
      </c>
      <c r="AL319" s="310" t="s">
        <v>320</v>
      </c>
      <c r="AM319" s="232">
        <f>INDEX(LINEST(AK313:AK323,$D313:$D323),1)</f>
        <v>-1.3865244439539167E-3</v>
      </c>
      <c r="AN319" s="211">
        <f t="shared" si="191"/>
        <v>330</v>
      </c>
      <c r="AO319" s="196">
        <f t="shared" si="192"/>
        <v>0.28899999999999998</v>
      </c>
      <c r="AQ319" s="311">
        <f t="shared" si="193"/>
        <v>6.9911768871212097</v>
      </c>
      <c r="AR319" s="310" t="s">
        <v>320</v>
      </c>
      <c r="AS319" s="232">
        <f>INDEX(LINEST(AQ313:AQ323,$D313:$D323),1)</f>
        <v>-1.2545583834435269E-3</v>
      </c>
      <c r="AT319" s="211">
        <f t="shared" si="194"/>
        <v>330</v>
      </c>
      <c r="AU319" s="196">
        <f t="shared" si="195"/>
        <v>0.28899999999999998</v>
      </c>
      <c r="AW319" s="311">
        <f t="shared" si="196"/>
        <v>7.0791843946096682</v>
      </c>
      <c r="AX319" s="310" t="s">
        <v>320</v>
      </c>
      <c r="AY319" s="232">
        <f>INDEX(LINEST(AW313:AW323,$D313:$D323),1)</f>
        <v>-1.1455304016147461E-3</v>
      </c>
      <c r="AZ319" s="211">
        <f t="shared" si="197"/>
        <v>330</v>
      </c>
      <c r="BA319" s="196">
        <f t="shared" si="198"/>
        <v>0.28899999999999998</v>
      </c>
      <c r="BC319" s="311">
        <f t="shared" si="199"/>
        <v>7.160069207596127</v>
      </c>
      <c r="BD319" s="310" t="s">
        <v>320</v>
      </c>
      <c r="BE319" s="232">
        <f>INDEX(LINEST(BC313:BC323,$D313:$D323),1)</f>
        <v>-1.0539379687871241E-3</v>
      </c>
      <c r="BF319" s="211">
        <f t="shared" si="200"/>
        <v>330</v>
      </c>
      <c r="BG319" s="196">
        <f t="shared" si="201"/>
        <v>0.28899999999999998</v>
      </c>
      <c r="BI319" s="311">
        <f t="shared" si="202"/>
        <v>7.2348984203148312</v>
      </c>
      <c r="BJ319" s="310" t="s">
        <v>320</v>
      </c>
      <c r="BK319" s="232">
        <f>INDEX(LINEST(BI313:BI323,$D313:$D323),1)</f>
        <v>-9.7590825950449151E-4</v>
      </c>
      <c r="BL319" s="211">
        <f t="shared" si="203"/>
        <v>330</v>
      </c>
      <c r="BM319" s="196">
        <f t="shared" si="204"/>
        <v>0.28899999999999998</v>
      </c>
    </row>
    <row r="320" spans="1:65" ht="15" customHeight="1">
      <c r="A320" s="186">
        <f t="shared" si="172"/>
        <v>2010</v>
      </c>
      <c r="B320" s="187">
        <f t="shared" si="172"/>
        <v>321</v>
      </c>
      <c r="C320" s="226">
        <f t="shared" si="173"/>
        <v>5.9375362050824263</v>
      </c>
      <c r="D320" s="188">
        <f t="shared" si="174"/>
        <v>8</v>
      </c>
      <c r="G320" s="195"/>
      <c r="H320" s="195"/>
      <c r="I320" s="196">
        <f t="shared" si="175"/>
        <v>331</v>
      </c>
      <c r="J320" s="197">
        <f t="shared" si="176"/>
        <v>3.1152647975077881</v>
      </c>
      <c r="K320" s="196">
        <f t="shared" si="177"/>
        <v>0.1</v>
      </c>
      <c r="M320" s="311">
        <f t="shared" si="178"/>
        <v>3.7379076851812907</v>
      </c>
      <c r="P320" s="211">
        <f t="shared" si="179"/>
        <v>354</v>
      </c>
      <c r="Q320" s="196">
        <f t="shared" si="180"/>
        <v>1.089</v>
      </c>
      <c r="S320" s="311">
        <f t="shared" si="181"/>
        <v>6.5206211275586963</v>
      </c>
      <c r="V320" s="211">
        <f t="shared" si="182"/>
        <v>331</v>
      </c>
      <c r="W320" s="196">
        <f t="shared" si="183"/>
        <v>0.1</v>
      </c>
      <c r="Y320" s="311">
        <f t="shared" si="184"/>
        <v>6.6580110458707482</v>
      </c>
      <c r="AB320" s="211">
        <f t="shared" si="185"/>
        <v>331</v>
      </c>
      <c r="AC320" s="196">
        <f t="shared" si="186"/>
        <v>0.1</v>
      </c>
      <c r="AE320" s="311">
        <f t="shared" si="187"/>
        <v>6.7787848976851768</v>
      </c>
      <c r="AH320" s="211">
        <f t="shared" si="188"/>
        <v>331</v>
      </c>
      <c r="AI320" s="196">
        <f t="shared" si="189"/>
        <v>0.1</v>
      </c>
      <c r="AK320" s="311">
        <f t="shared" si="190"/>
        <v>6.8865316425305103</v>
      </c>
      <c r="AN320" s="211">
        <f t="shared" si="191"/>
        <v>331</v>
      </c>
      <c r="AO320" s="196">
        <f t="shared" si="192"/>
        <v>0.1</v>
      </c>
      <c r="AQ320" s="311">
        <f t="shared" si="193"/>
        <v>6.9837899652581346</v>
      </c>
      <c r="AT320" s="211">
        <f t="shared" si="194"/>
        <v>331</v>
      </c>
      <c r="AU320" s="196">
        <f t="shared" si="195"/>
        <v>0.1</v>
      </c>
      <c r="AW320" s="311">
        <f t="shared" si="196"/>
        <v>7.0724219005373712</v>
      </c>
      <c r="AZ320" s="211">
        <f t="shared" si="197"/>
        <v>331</v>
      </c>
      <c r="BA320" s="196">
        <f t="shared" si="198"/>
        <v>0.1</v>
      </c>
      <c r="BC320" s="311">
        <f t="shared" si="199"/>
        <v>7.153833801578843</v>
      </c>
      <c r="BF320" s="211">
        <f t="shared" si="200"/>
        <v>331</v>
      </c>
      <c r="BG320" s="196">
        <f t="shared" si="201"/>
        <v>0.1</v>
      </c>
      <c r="BI320" s="311">
        <f t="shared" si="202"/>
        <v>7.2291138777933019</v>
      </c>
      <c r="BL320" s="211">
        <f t="shared" si="203"/>
        <v>331</v>
      </c>
      <c r="BM320" s="196">
        <f t="shared" si="204"/>
        <v>0.1</v>
      </c>
    </row>
    <row r="321" spans="1:65" ht="15" customHeight="1">
      <c r="A321" s="186">
        <f t="shared" si="172"/>
        <v>2011</v>
      </c>
      <c r="B321" s="187">
        <f t="shared" si="172"/>
        <v>326</v>
      </c>
      <c r="C321" s="226">
        <f t="shared" si="173"/>
        <v>5.9242557974145322</v>
      </c>
      <c r="D321" s="188">
        <f t="shared" si="174"/>
        <v>9</v>
      </c>
      <c r="E321" s="313" t="s">
        <v>321</v>
      </c>
      <c r="F321" s="190">
        <f>EXP(F318)</f>
        <v>380.03756958801597</v>
      </c>
      <c r="G321" s="195"/>
      <c r="H321" s="195"/>
      <c r="I321" s="196">
        <f t="shared" si="175"/>
        <v>333</v>
      </c>
      <c r="J321" s="197">
        <f t="shared" si="176"/>
        <v>2.147239263803681</v>
      </c>
      <c r="K321" s="196">
        <f t="shared" si="177"/>
        <v>4.9000000000000002E-2</v>
      </c>
      <c r="M321" s="311">
        <f t="shared" si="178"/>
        <v>3.6111881463980642</v>
      </c>
      <c r="N321" s="310" t="s">
        <v>322</v>
      </c>
      <c r="O321" s="260">
        <f>EXP(O318)</f>
        <v>156.56408373109451</v>
      </c>
      <c r="P321" s="211">
        <f t="shared" si="179"/>
        <v>357</v>
      </c>
      <c r="Q321" s="196">
        <f t="shared" si="180"/>
        <v>0.96099999999999997</v>
      </c>
      <c r="S321" s="311">
        <f t="shared" si="181"/>
        <v>6.513230110912307</v>
      </c>
      <c r="T321" s="310" t="s">
        <v>323</v>
      </c>
      <c r="U321" s="260">
        <f>EXP(U318)</f>
        <v>679.89199919573844</v>
      </c>
      <c r="V321" s="211">
        <f t="shared" si="182"/>
        <v>332</v>
      </c>
      <c r="W321" s="196">
        <f t="shared" si="183"/>
        <v>3.5999999999999997E-2</v>
      </c>
      <c r="Y321" s="311">
        <f t="shared" si="184"/>
        <v>6.6515718735897273</v>
      </c>
      <c r="Z321" s="310" t="s">
        <v>324</v>
      </c>
      <c r="AA321" s="260">
        <f>EXP(AA318)</f>
        <v>779.86971461284259</v>
      </c>
      <c r="AB321" s="211">
        <f t="shared" si="185"/>
        <v>332</v>
      </c>
      <c r="AC321" s="196">
        <f t="shared" si="186"/>
        <v>3.5999999999999997E-2</v>
      </c>
      <c r="AE321" s="311">
        <f t="shared" si="187"/>
        <v>6.7730803756555353</v>
      </c>
      <c r="AF321" s="310" t="s">
        <v>325</v>
      </c>
      <c r="AG321" s="260">
        <f>EXP(AG318)</f>
        <v>879.85273951253328</v>
      </c>
      <c r="AH321" s="211">
        <f t="shared" si="188"/>
        <v>332</v>
      </c>
      <c r="AI321" s="196">
        <f t="shared" si="189"/>
        <v>3.5999999999999997E-2</v>
      </c>
      <c r="AK321" s="311">
        <f t="shared" si="190"/>
        <v>6.8814113036425351</v>
      </c>
      <c r="AL321" s="310" t="s">
        <v>326</v>
      </c>
      <c r="AM321" s="260">
        <f>EXP(AM318)</f>
        <v>979.83937869544548</v>
      </c>
      <c r="AN321" s="211">
        <f t="shared" si="191"/>
        <v>332</v>
      </c>
      <c r="AO321" s="196">
        <f t="shared" si="192"/>
        <v>3.5999999999999997E-2</v>
      </c>
      <c r="AQ321" s="311">
        <f t="shared" si="193"/>
        <v>6.9791452750688103</v>
      </c>
      <c r="AR321" s="310" t="s">
        <v>327</v>
      </c>
      <c r="AS321" s="260">
        <f>EXP(AS318)</f>
        <v>1079.8285890945774</v>
      </c>
      <c r="AT321" s="211">
        <f t="shared" si="194"/>
        <v>332</v>
      </c>
      <c r="AU321" s="196">
        <f t="shared" si="195"/>
        <v>3.5999999999999997E-2</v>
      </c>
      <c r="AW321" s="311">
        <f t="shared" si="196"/>
        <v>7.0681720003880422</v>
      </c>
      <c r="AX321" s="310" t="s">
        <v>328</v>
      </c>
      <c r="AY321" s="260">
        <f>EXP(AY318)</f>
        <v>1179.81969373589</v>
      </c>
      <c r="AZ321" s="211">
        <f t="shared" si="197"/>
        <v>332</v>
      </c>
      <c r="BA321" s="196">
        <f t="shared" si="198"/>
        <v>3.5999999999999997E-2</v>
      </c>
      <c r="BC321" s="311">
        <f t="shared" si="199"/>
        <v>7.1499168361321086</v>
      </c>
      <c r="BD321" s="310" t="s">
        <v>329</v>
      </c>
      <c r="BE321" s="260">
        <f>EXP(BE318)</f>
        <v>1279.8122340980169</v>
      </c>
      <c r="BF321" s="211">
        <f t="shared" si="200"/>
        <v>332</v>
      </c>
      <c r="BG321" s="196">
        <f t="shared" si="201"/>
        <v>3.5999999999999997E-2</v>
      </c>
      <c r="BI321" s="311">
        <f t="shared" si="202"/>
        <v>7.2254814727822945</v>
      </c>
      <c r="BJ321" s="310" t="s">
        <v>330</v>
      </c>
      <c r="BK321" s="260">
        <f>EXP(BK318)</f>
        <v>1379.8058885826367</v>
      </c>
      <c r="BL321" s="211">
        <f t="shared" si="203"/>
        <v>332</v>
      </c>
      <c r="BM321" s="196">
        <f t="shared" si="204"/>
        <v>3.5999999999999997E-2</v>
      </c>
    </row>
    <row r="322" spans="1:65" ht="15" customHeight="1">
      <c r="A322" s="186">
        <f t="shared" si="172"/>
        <v>2012</v>
      </c>
      <c r="B322" s="187">
        <f t="shared" si="172"/>
        <v>336</v>
      </c>
      <c r="C322" s="226">
        <f t="shared" si="173"/>
        <v>5.8971538676367405</v>
      </c>
      <c r="D322" s="188">
        <f t="shared" si="174"/>
        <v>10</v>
      </c>
      <c r="E322" s="313" t="s">
        <v>331</v>
      </c>
      <c r="F322" s="232">
        <f>EXP(F319)</f>
        <v>0.99624757174986767</v>
      </c>
      <c r="G322" s="195"/>
      <c r="H322" s="195"/>
      <c r="I322" s="196">
        <f t="shared" si="175"/>
        <v>334</v>
      </c>
      <c r="J322" s="197">
        <f t="shared" si="176"/>
        <v>0.59523809523809523</v>
      </c>
      <c r="K322" s="196">
        <f t="shared" si="177"/>
        <v>4.0000000000000001E-3</v>
      </c>
      <c r="M322" s="311">
        <f t="shared" si="178"/>
        <v>3.2962071678045239</v>
      </c>
      <c r="N322" s="310" t="s">
        <v>332</v>
      </c>
      <c r="O322" s="232">
        <f>EXP(O319)</f>
        <v>0.69535289897496722</v>
      </c>
      <c r="P322" s="211">
        <f t="shared" si="179"/>
        <v>359</v>
      </c>
      <c r="Q322" s="196">
        <f t="shared" si="180"/>
        <v>0.52900000000000003</v>
      </c>
      <c r="S322" s="311">
        <f t="shared" si="181"/>
        <v>6.4982821494764336</v>
      </c>
      <c r="T322" s="310" t="s">
        <v>333</v>
      </c>
      <c r="U322" s="232">
        <f>EXP(U319)</f>
        <v>0.99797622240742867</v>
      </c>
      <c r="V322" s="211">
        <f t="shared" si="182"/>
        <v>334</v>
      </c>
      <c r="W322" s="196">
        <f t="shared" si="183"/>
        <v>4.0000000000000001E-3</v>
      </c>
      <c r="Y322" s="311">
        <f t="shared" si="184"/>
        <v>6.6385677891665207</v>
      </c>
      <c r="Z322" s="310" t="s">
        <v>334</v>
      </c>
      <c r="AA322" s="232">
        <f>EXP(AA319)</f>
        <v>0.99824559683239733</v>
      </c>
      <c r="AB322" s="211">
        <f t="shared" si="185"/>
        <v>334</v>
      </c>
      <c r="AC322" s="196">
        <f t="shared" si="186"/>
        <v>4.0000000000000001E-3</v>
      </c>
      <c r="AE322" s="311">
        <f t="shared" si="187"/>
        <v>6.7615727688040552</v>
      </c>
      <c r="AF322" s="310" t="s">
        <v>335</v>
      </c>
      <c r="AG322" s="232">
        <f>EXP(AG319)</f>
        <v>0.99845168098716275</v>
      </c>
      <c r="AH322" s="211">
        <f t="shared" si="188"/>
        <v>334</v>
      </c>
      <c r="AI322" s="196">
        <f t="shared" si="189"/>
        <v>4.0000000000000001E-3</v>
      </c>
      <c r="AK322" s="311">
        <f t="shared" si="190"/>
        <v>6.8710912946105456</v>
      </c>
      <c r="AL322" s="310" t="s">
        <v>336</v>
      </c>
      <c r="AM322" s="232">
        <f>EXP(AM319)</f>
        <v>0.9986144363369629</v>
      </c>
      <c r="AN322" s="211">
        <f t="shared" si="191"/>
        <v>334</v>
      </c>
      <c r="AO322" s="196">
        <f t="shared" si="192"/>
        <v>4.0000000000000001E-3</v>
      </c>
      <c r="AQ322" s="311">
        <f t="shared" si="193"/>
        <v>6.9697906699015899</v>
      </c>
      <c r="AR322" s="310" t="s">
        <v>337</v>
      </c>
      <c r="AS322" s="232">
        <f>EXP(AS319)</f>
        <v>0.99874622824593329</v>
      </c>
      <c r="AT322" s="211">
        <f t="shared" si="194"/>
        <v>334</v>
      </c>
      <c r="AU322" s="196">
        <f t="shared" si="195"/>
        <v>4.0000000000000001E-3</v>
      </c>
      <c r="AW322" s="311">
        <f t="shared" si="196"/>
        <v>7.0596176282913827</v>
      </c>
      <c r="AX322" s="310" t="s">
        <v>338</v>
      </c>
      <c r="AY322" s="232">
        <f>EXP(AY319)</f>
        <v>0.99885512546787236</v>
      </c>
      <c r="AZ322" s="211">
        <f t="shared" si="197"/>
        <v>334</v>
      </c>
      <c r="BA322" s="196">
        <f t="shared" si="198"/>
        <v>4.0000000000000001E-3</v>
      </c>
      <c r="BC322" s="311">
        <f t="shared" si="199"/>
        <v>7.1420365747068031</v>
      </c>
      <c r="BD322" s="310" t="s">
        <v>339</v>
      </c>
      <c r="BE322" s="232">
        <f>EXP(BE319)</f>
        <v>0.99894661722876887</v>
      </c>
      <c r="BF322" s="211">
        <f t="shared" si="200"/>
        <v>334</v>
      </c>
      <c r="BG322" s="196">
        <f t="shared" si="201"/>
        <v>4.0000000000000001E-3</v>
      </c>
      <c r="BI322" s="311">
        <f t="shared" si="202"/>
        <v>7.2181768384034077</v>
      </c>
      <c r="BJ322" s="310" t="s">
        <v>340</v>
      </c>
      <c r="BK322" s="232">
        <f>EXP(BK319)</f>
        <v>0.9990245677840901</v>
      </c>
      <c r="BL322" s="211">
        <f t="shared" si="203"/>
        <v>334</v>
      </c>
      <c r="BM322" s="196">
        <f t="shared" si="204"/>
        <v>4.0000000000000001E-3</v>
      </c>
    </row>
    <row r="323" spans="1:65" ht="15" customHeight="1">
      <c r="A323" s="186">
        <f t="shared" si="172"/>
        <v>2013</v>
      </c>
      <c r="B323" s="187">
        <f t="shared" si="172"/>
        <v>363</v>
      </c>
      <c r="C323" s="226">
        <f t="shared" si="173"/>
        <v>5.8200829303523616</v>
      </c>
      <c r="D323" s="188">
        <f t="shared" si="174"/>
        <v>11</v>
      </c>
      <c r="E323" s="273"/>
      <c r="F323" s="189"/>
      <c r="G323" s="195"/>
      <c r="H323" s="195"/>
      <c r="I323" s="196">
        <f t="shared" si="175"/>
        <v>335</v>
      </c>
      <c r="J323" s="197">
        <f t="shared" si="176"/>
        <v>7.7134986225895315</v>
      </c>
      <c r="K323" s="196">
        <f t="shared" si="177"/>
        <v>0.78400000000000003</v>
      </c>
      <c r="M323" s="311">
        <f t="shared" si="178"/>
        <v>-4.6051701859890013</v>
      </c>
      <c r="N323" s="189"/>
      <c r="O323" s="189"/>
      <c r="P323" s="211">
        <f t="shared" si="179"/>
        <v>360</v>
      </c>
      <c r="Q323" s="196">
        <f t="shared" si="180"/>
        <v>8.9999999999999993E-3</v>
      </c>
      <c r="S323" s="311">
        <f t="shared" si="181"/>
        <v>6.4567696555721632</v>
      </c>
      <c r="T323" s="189"/>
      <c r="U323" s="189"/>
      <c r="V323" s="211">
        <f t="shared" si="182"/>
        <v>335</v>
      </c>
      <c r="W323" s="196">
        <f t="shared" si="183"/>
        <v>0.78400000000000003</v>
      </c>
      <c r="Y323" s="311">
        <f t="shared" si="184"/>
        <v>6.6025878921893364</v>
      </c>
      <c r="Z323" s="189"/>
      <c r="AA323" s="189"/>
      <c r="AB323" s="211">
        <f t="shared" si="185"/>
        <v>335</v>
      </c>
      <c r="AC323" s="196">
        <f t="shared" si="186"/>
        <v>0.78400000000000003</v>
      </c>
      <c r="AE323" s="311">
        <f t="shared" si="187"/>
        <v>6.7298240704894754</v>
      </c>
      <c r="AF323" s="189"/>
      <c r="AG323" s="189"/>
      <c r="AH323" s="211">
        <f t="shared" si="188"/>
        <v>335</v>
      </c>
      <c r="AI323" s="196">
        <f t="shared" si="189"/>
        <v>0.78400000000000003</v>
      </c>
      <c r="AK323" s="311">
        <f t="shared" si="190"/>
        <v>6.842683282238422</v>
      </c>
      <c r="AL323" s="189"/>
      <c r="AM323" s="189"/>
      <c r="AN323" s="211">
        <f t="shared" si="191"/>
        <v>335</v>
      </c>
      <c r="AO323" s="196">
        <f t="shared" si="192"/>
        <v>0.78400000000000003</v>
      </c>
      <c r="AQ323" s="311">
        <f t="shared" si="193"/>
        <v>6.9440872082295275</v>
      </c>
      <c r="AR323" s="189"/>
      <c r="AS323" s="189"/>
      <c r="AT323" s="211">
        <f t="shared" si="194"/>
        <v>335</v>
      </c>
      <c r="AU323" s="196">
        <f t="shared" si="195"/>
        <v>0.78400000000000003</v>
      </c>
      <c r="AW323" s="311">
        <f t="shared" si="196"/>
        <v>7.0361484937505363</v>
      </c>
      <c r="AX323" s="189"/>
      <c r="AY323" s="189"/>
      <c r="AZ323" s="211">
        <f t="shared" si="197"/>
        <v>335</v>
      </c>
      <c r="BA323" s="196">
        <f t="shared" si="198"/>
        <v>0.78400000000000003</v>
      </c>
      <c r="BC323" s="311">
        <f t="shared" si="199"/>
        <v>7.1204443723924875</v>
      </c>
      <c r="BD323" s="189"/>
      <c r="BE323" s="189"/>
      <c r="BF323" s="211">
        <f t="shared" si="200"/>
        <v>335</v>
      </c>
      <c r="BG323" s="196">
        <f t="shared" si="201"/>
        <v>0.78400000000000003</v>
      </c>
      <c r="BI323" s="311">
        <f t="shared" si="202"/>
        <v>7.1981835771019433</v>
      </c>
      <c r="BJ323" s="189"/>
      <c r="BK323" s="189"/>
      <c r="BL323" s="211">
        <f t="shared" si="203"/>
        <v>335</v>
      </c>
      <c r="BM323" s="196">
        <f t="shared" si="204"/>
        <v>0.78400000000000003</v>
      </c>
    </row>
    <row r="324" spans="1:65" ht="15" customHeight="1">
      <c r="A324" s="186"/>
      <c r="B324" s="187"/>
      <c r="C324" s="226"/>
      <c r="D324" s="188"/>
      <c r="E324" s="454" t="s">
        <v>341</v>
      </c>
      <c r="F324" s="458"/>
      <c r="G324" s="200">
        <f>I312</f>
        <v>8.0333941010989507E-2</v>
      </c>
      <c r="H324" s="195"/>
      <c r="I324" s="196"/>
      <c r="J324" s="197"/>
      <c r="K324" s="196"/>
      <c r="M324" s="311"/>
      <c r="N324" s="189" t="s">
        <v>342</v>
      </c>
      <c r="O324" s="234">
        <f>P312</f>
        <v>6.987764372056235E-5</v>
      </c>
      <c r="P324" s="211"/>
      <c r="Q324" s="196"/>
      <c r="S324" s="311"/>
      <c r="T324" s="189" t="s">
        <v>343</v>
      </c>
      <c r="U324" s="234">
        <f>V312</f>
        <v>8.5509271147204857E-2</v>
      </c>
      <c r="V324" s="211"/>
      <c r="W324" s="196"/>
      <c r="Y324" s="311"/>
      <c r="Z324" s="189" t="s">
        <v>344</v>
      </c>
      <c r="AA324" s="234">
        <f>AB312</f>
        <v>8.5509271147204857E-2</v>
      </c>
      <c r="AB324" s="211"/>
      <c r="AC324" s="196"/>
      <c r="AE324" s="311"/>
      <c r="AF324" s="189" t="s">
        <v>345</v>
      </c>
      <c r="AG324" s="234">
        <f>AH312</f>
        <v>9.3258323194198522E-2</v>
      </c>
      <c r="AH324" s="211"/>
      <c r="AI324" s="196"/>
      <c r="AK324" s="311"/>
      <c r="AL324" s="189" t="s">
        <v>346</v>
      </c>
      <c r="AM324" s="234">
        <f>AN312</f>
        <v>9.3258323194198522E-2</v>
      </c>
      <c r="AN324" s="211"/>
      <c r="AO324" s="196"/>
      <c r="AQ324" s="311"/>
      <c r="AR324" s="189" t="s">
        <v>347</v>
      </c>
      <c r="AS324" s="234">
        <f>AT312</f>
        <v>9.3258323194198522E-2</v>
      </c>
      <c r="AT324" s="211"/>
      <c r="AU324" s="196"/>
      <c r="AW324" s="311"/>
      <c r="AX324" s="189" t="s">
        <v>348</v>
      </c>
      <c r="AY324" s="234">
        <f>AZ312</f>
        <v>9.3258323194198522E-2</v>
      </c>
      <c r="AZ324" s="211"/>
      <c r="BA324" s="196"/>
      <c r="BC324" s="311"/>
      <c r="BD324" s="189" t="s">
        <v>349</v>
      </c>
      <c r="BE324" s="234">
        <f>BF312</f>
        <v>9.3258323194198522E-2</v>
      </c>
      <c r="BF324" s="211"/>
      <c r="BG324" s="196"/>
      <c r="BI324" s="311"/>
      <c r="BJ324" s="189" t="s">
        <v>350</v>
      </c>
      <c r="BK324" s="234">
        <f>BL312</f>
        <v>9.3258323194198522E-2</v>
      </c>
      <c r="BL324" s="211"/>
      <c r="BM324" s="196"/>
    </row>
    <row r="325" spans="1:65" ht="15" customHeight="1">
      <c r="A325" s="186"/>
      <c r="B325" s="187"/>
      <c r="C325" s="226"/>
      <c r="D325" s="188"/>
      <c r="E325" s="454" t="s">
        <v>351</v>
      </c>
      <c r="F325" s="458"/>
      <c r="G325" s="201">
        <f>SUM(K313:K335)</f>
        <v>1.8780000000000001</v>
      </c>
      <c r="H325" s="195"/>
      <c r="I325" s="196"/>
      <c r="J325" s="197"/>
      <c r="K325" s="196"/>
      <c r="M325" s="311"/>
      <c r="N325" s="189" t="s">
        <v>352</v>
      </c>
      <c r="O325" s="260">
        <f>SUM(Q313:Q335)</f>
        <v>14.013000000000002</v>
      </c>
      <c r="P325" s="211"/>
      <c r="Q325" s="196"/>
      <c r="S325" s="311"/>
      <c r="T325" s="189" t="s">
        <v>352</v>
      </c>
      <c r="U325" s="260">
        <f>SUM(W313:W335)</f>
        <v>1.8650000000000002</v>
      </c>
      <c r="V325" s="211"/>
      <c r="W325" s="196"/>
      <c r="Y325" s="311"/>
      <c r="Z325" s="189" t="s">
        <v>352</v>
      </c>
      <c r="AA325" s="260">
        <f>SUM(AC313:AC335)</f>
        <v>1.8650000000000002</v>
      </c>
      <c r="AB325" s="211"/>
      <c r="AC325" s="196"/>
      <c r="AE325" s="311"/>
      <c r="AF325" s="189" t="s">
        <v>352</v>
      </c>
      <c r="AG325" s="260">
        <f>SUM(AI313:AI335)</f>
        <v>1.8480000000000001</v>
      </c>
      <c r="AH325" s="211"/>
      <c r="AI325" s="196"/>
      <c r="AK325" s="311"/>
      <c r="AL325" s="189" t="s">
        <v>352</v>
      </c>
      <c r="AM325" s="260">
        <f>SUM(AO313:AO335)</f>
        <v>1.8480000000000001</v>
      </c>
      <c r="AN325" s="211"/>
      <c r="AO325" s="196"/>
      <c r="AQ325" s="311"/>
      <c r="AR325" s="189" t="s">
        <v>352</v>
      </c>
      <c r="AS325" s="260">
        <f>SUM(AU313:AU335)</f>
        <v>1.8480000000000001</v>
      </c>
      <c r="AT325" s="211"/>
      <c r="AU325" s="196"/>
      <c r="AW325" s="311"/>
      <c r="AX325" s="189" t="s">
        <v>352</v>
      </c>
      <c r="AY325" s="260">
        <f>SUM(BA313:BA335)</f>
        <v>1.8480000000000001</v>
      </c>
      <c r="AZ325" s="211"/>
      <c r="BA325" s="196"/>
      <c r="BC325" s="311"/>
      <c r="BD325" s="189" t="s">
        <v>352</v>
      </c>
      <c r="BE325" s="260">
        <f>SUM(BG313:BG335)</f>
        <v>1.8480000000000001</v>
      </c>
      <c r="BF325" s="211"/>
      <c r="BG325" s="196"/>
      <c r="BI325" s="311"/>
      <c r="BJ325" s="189" t="s">
        <v>352</v>
      </c>
      <c r="BK325" s="260">
        <f>SUM(BM313:BM335)</f>
        <v>1.8480000000000001</v>
      </c>
      <c r="BL325" s="211"/>
      <c r="BM325" s="196"/>
    </row>
    <row r="326" spans="1:65" ht="15" customHeight="1">
      <c r="A326" s="186"/>
      <c r="B326" s="187"/>
      <c r="C326" s="226"/>
      <c r="D326" s="188"/>
      <c r="E326" s="454" t="s">
        <v>353</v>
      </c>
      <c r="F326" s="458"/>
      <c r="G326" s="201">
        <f>SUM(K314:K323)</f>
        <v>1.7969999999999999</v>
      </c>
      <c r="H326" s="195"/>
      <c r="I326" s="196"/>
      <c r="J326" s="197"/>
      <c r="K326" s="196"/>
      <c r="M326" s="311"/>
      <c r="N326" s="189" t="s">
        <v>354</v>
      </c>
      <c r="O326" s="260">
        <f>SUM(Q314:Q323)</f>
        <v>8.2370000000000001</v>
      </c>
      <c r="P326" s="211"/>
      <c r="Q326" s="196"/>
      <c r="S326" s="311"/>
      <c r="T326" s="189" t="s">
        <v>354</v>
      </c>
      <c r="U326" s="260">
        <f>SUM(W314:W323)</f>
        <v>1.7839999999999998</v>
      </c>
      <c r="V326" s="211"/>
      <c r="W326" s="196"/>
      <c r="Y326" s="311"/>
      <c r="Z326" s="189" t="s">
        <v>354</v>
      </c>
      <c r="AA326" s="260">
        <f>SUM(AC314:AC323)</f>
        <v>1.7839999999999998</v>
      </c>
      <c r="AB326" s="211"/>
      <c r="AC326" s="196"/>
      <c r="AE326" s="311"/>
      <c r="AF326" s="189" t="s">
        <v>354</v>
      </c>
      <c r="AG326" s="260">
        <f>SUM(AI314:AI323)</f>
        <v>1.7839999999999998</v>
      </c>
      <c r="AH326" s="211"/>
      <c r="AI326" s="196"/>
      <c r="AK326" s="311"/>
      <c r="AL326" s="189" t="s">
        <v>354</v>
      </c>
      <c r="AM326" s="260">
        <f>SUM(AO314:AO323)</f>
        <v>1.7839999999999998</v>
      </c>
      <c r="AN326" s="211"/>
      <c r="AO326" s="196"/>
      <c r="AQ326" s="311"/>
      <c r="AR326" s="189" t="s">
        <v>354</v>
      </c>
      <c r="AS326" s="260">
        <f>SUM(AU314:AU323)</f>
        <v>1.7839999999999998</v>
      </c>
      <c r="AT326" s="211"/>
      <c r="AU326" s="196"/>
      <c r="AW326" s="311"/>
      <c r="AX326" s="189" t="s">
        <v>354</v>
      </c>
      <c r="AY326" s="260">
        <f>SUM(BA314:BA323)</f>
        <v>1.7839999999999998</v>
      </c>
      <c r="AZ326" s="211"/>
      <c r="BA326" s="196"/>
      <c r="BC326" s="311"/>
      <c r="BD326" s="189" t="s">
        <v>354</v>
      </c>
      <c r="BE326" s="260">
        <f>SUM(BG314:BG323)</f>
        <v>1.7839999999999998</v>
      </c>
      <c r="BF326" s="211"/>
      <c r="BG326" s="196"/>
      <c r="BI326" s="311"/>
      <c r="BJ326" s="189" t="s">
        <v>354</v>
      </c>
      <c r="BK326" s="260">
        <f>SUM(BM314:BM323)</f>
        <v>1.7839999999999998</v>
      </c>
      <c r="BL326" s="211"/>
      <c r="BM326" s="196"/>
    </row>
    <row r="327" spans="1:65" ht="15" customHeight="1">
      <c r="A327" s="186"/>
      <c r="B327" s="187"/>
      <c r="C327" s="226"/>
      <c r="D327" s="188"/>
      <c r="E327" s="454" t="s">
        <v>355</v>
      </c>
      <c r="F327" s="458"/>
      <c r="G327" s="202">
        <f>SUM(J313:J323)/D323</f>
        <v>3.3555833006519395</v>
      </c>
      <c r="H327" s="195"/>
      <c r="I327" s="196"/>
      <c r="J327" s="197"/>
      <c r="K327" s="196"/>
      <c r="M327" s="311"/>
      <c r="P327" s="211"/>
      <c r="Q327" s="196"/>
      <c r="S327" s="311"/>
      <c r="V327" s="211"/>
      <c r="W327" s="196"/>
      <c r="Y327" s="311"/>
      <c r="AB327" s="211"/>
      <c r="AC327" s="196"/>
      <c r="AE327" s="311"/>
      <c r="AH327" s="211"/>
      <c r="AI327" s="196"/>
      <c r="AK327" s="311"/>
      <c r="AN327" s="211"/>
      <c r="AO327" s="196"/>
      <c r="AQ327" s="311"/>
      <c r="AT327" s="211"/>
      <c r="AU327" s="196"/>
      <c r="AW327" s="311"/>
      <c r="AZ327" s="211"/>
      <c r="BA327" s="196"/>
      <c r="BC327" s="311"/>
      <c r="BF327" s="211"/>
      <c r="BG327" s="196"/>
      <c r="BI327" s="311"/>
      <c r="BL327" s="211"/>
      <c r="BM327" s="196"/>
    </row>
    <row r="328" spans="1:65" ht="15" customHeight="1">
      <c r="A328" s="186"/>
      <c r="B328" s="187"/>
      <c r="C328" s="226"/>
      <c r="D328" s="188"/>
      <c r="E328" s="454" t="s">
        <v>356</v>
      </c>
      <c r="F328" s="458"/>
      <c r="G328" s="202">
        <f>SUM(J314:J323)/10</f>
        <v>3.4184143579898612</v>
      </c>
      <c r="H328" s="195"/>
      <c r="I328" s="196"/>
      <c r="J328" s="197"/>
      <c r="K328" s="196"/>
      <c r="M328" s="311"/>
      <c r="N328" s="189"/>
      <c r="O328" s="248"/>
      <c r="P328" s="211"/>
      <c r="Q328" s="196"/>
      <c r="S328" s="311"/>
      <c r="T328" s="189"/>
      <c r="U328" s="248"/>
      <c r="V328" s="211"/>
      <c r="W328" s="196"/>
      <c r="Y328" s="311"/>
      <c r="Z328" s="189"/>
      <c r="AA328" s="248"/>
      <c r="AB328" s="211"/>
      <c r="AC328" s="196"/>
      <c r="AE328" s="311"/>
      <c r="AF328" s="189"/>
      <c r="AG328" s="248"/>
      <c r="AH328" s="211"/>
      <c r="AI328" s="196"/>
      <c r="AK328" s="311"/>
      <c r="AL328" s="189"/>
      <c r="AM328" s="248"/>
      <c r="AN328" s="211"/>
      <c r="AO328" s="196"/>
      <c r="AQ328" s="311"/>
      <c r="AR328" s="189"/>
      <c r="AS328" s="248"/>
      <c r="AT328" s="211"/>
      <c r="AU328" s="196"/>
      <c r="AW328" s="311"/>
      <c r="AX328" s="189"/>
      <c r="AY328" s="248"/>
      <c r="AZ328" s="211"/>
      <c r="BA328" s="196"/>
      <c r="BC328" s="311"/>
      <c r="BD328" s="189"/>
      <c r="BE328" s="248"/>
      <c r="BF328" s="211"/>
      <c r="BG328" s="196"/>
      <c r="BI328" s="311"/>
      <c r="BJ328" s="189"/>
      <c r="BK328" s="248"/>
      <c r="BL328" s="211"/>
      <c r="BM328" s="196"/>
    </row>
    <row r="329" spans="1:65" ht="15" customHeight="1">
      <c r="A329" s="186"/>
      <c r="B329" s="187"/>
      <c r="C329" s="226"/>
      <c r="D329" s="188"/>
      <c r="E329" s="273"/>
      <c r="F329" s="248"/>
      <c r="G329" s="195"/>
      <c r="H329" s="195"/>
      <c r="I329" s="196"/>
      <c r="J329" s="197"/>
      <c r="K329" s="196"/>
      <c r="M329" s="311"/>
      <c r="N329" s="189"/>
      <c r="O329" s="248"/>
      <c r="P329" s="211"/>
      <c r="Q329" s="196"/>
      <c r="S329" s="311"/>
      <c r="T329" s="189"/>
      <c r="U329" s="248"/>
      <c r="V329" s="211"/>
      <c r="W329" s="196"/>
      <c r="Y329" s="311"/>
      <c r="Z329" s="189"/>
      <c r="AA329" s="248"/>
      <c r="AB329" s="211"/>
      <c r="AC329" s="196"/>
      <c r="AE329" s="311"/>
      <c r="AF329" s="189"/>
      <c r="AG329" s="248"/>
      <c r="AH329" s="211"/>
      <c r="AI329" s="196"/>
      <c r="AK329" s="311"/>
      <c r="AL329" s="189"/>
      <c r="AM329" s="248"/>
      <c r="AN329" s="211"/>
      <c r="AO329" s="196"/>
      <c r="AQ329" s="311"/>
      <c r="AR329" s="189"/>
      <c r="AS329" s="248"/>
      <c r="AT329" s="211"/>
      <c r="AU329" s="196"/>
      <c r="AW329" s="311"/>
      <c r="AX329" s="189"/>
      <c r="AY329" s="248"/>
      <c r="AZ329" s="211"/>
      <c r="BA329" s="196"/>
      <c r="BC329" s="311"/>
      <c r="BD329" s="189"/>
      <c r="BE329" s="248"/>
      <c r="BF329" s="211"/>
      <c r="BG329" s="196"/>
      <c r="BI329" s="311"/>
      <c r="BJ329" s="189"/>
      <c r="BK329" s="248"/>
      <c r="BL329" s="211"/>
      <c r="BM329" s="196"/>
    </row>
    <row r="330" spans="1:65" ht="15" customHeight="1">
      <c r="A330" s="186"/>
      <c r="B330" s="187"/>
      <c r="C330" s="226"/>
      <c r="D330" s="188"/>
      <c r="E330" s="273"/>
      <c r="F330" s="248"/>
      <c r="G330" s="195"/>
      <c r="H330" s="195"/>
      <c r="I330" s="196"/>
      <c r="J330" s="197"/>
      <c r="K330" s="196"/>
      <c r="M330" s="311"/>
      <c r="N330" s="189"/>
      <c r="O330" s="248"/>
      <c r="P330" s="211"/>
      <c r="Q330" s="196"/>
      <c r="S330" s="311"/>
      <c r="T330" s="189"/>
      <c r="U330" s="248"/>
      <c r="V330" s="211"/>
      <c r="W330" s="196"/>
      <c r="Y330" s="311"/>
      <c r="Z330" s="189"/>
      <c r="AA330" s="248"/>
      <c r="AB330" s="211"/>
      <c r="AC330" s="196"/>
      <c r="AE330" s="311"/>
      <c r="AF330" s="189"/>
      <c r="AG330" s="248"/>
      <c r="AH330" s="211"/>
      <c r="AI330" s="196"/>
      <c r="AK330" s="311"/>
      <c r="AL330" s="189"/>
      <c r="AM330" s="248"/>
      <c r="AN330" s="211"/>
      <c r="AO330" s="196"/>
      <c r="AQ330" s="311"/>
      <c r="AR330" s="189"/>
      <c r="AS330" s="248"/>
      <c r="AT330" s="211"/>
      <c r="AU330" s="196"/>
      <c r="AW330" s="311"/>
      <c r="AX330" s="189"/>
      <c r="AY330" s="248"/>
      <c r="AZ330" s="211"/>
      <c r="BA330" s="196"/>
      <c r="BC330" s="311"/>
      <c r="BD330" s="189"/>
      <c r="BE330" s="248"/>
      <c r="BF330" s="211"/>
      <c r="BG330" s="196"/>
      <c r="BI330" s="311"/>
      <c r="BJ330" s="189"/>
      <c r="BK330" s="248"/>
      <c r="BL330" s="211"/>
      <c r="BM330" s="196"/>
    </row>
    <row r="331" spans="1:65" ht="15" customHeight="1">
      <c r="A331" s="186"/>
      <c r="B331" s="187"/>
      <c r="C331" s="226"/>
      <c r="D331" s="188"/>
      <c r="E331" s="273"/>
      <c r="F331" s="248"/>
      <c r="G331" s="195"/>
      <c r="H331" s="195"/>
      <c r="I331" s="196"/>
      <c r="J331" s="197"/>
      <c r="K331" s="196"/>
      <c r="M331" s="311"/>
      <c r="N331" s="189"/>
      <c r="O331" s="248"/>
      <c r="P331" s="211"/>
      <c r="Q331" s="196"/>
      <c r="S331" s="311"/>
      <c r="T331" s="189"/>
      <c r="U331" s="248"/>
      <c r="V331" s="211"/>
      <c r="W331" s="196"/>
      <c r="Y331" s="311"/>
      <c r="Z331" s="189"/>
      <c r="AA331" s="248"/>
      <c r="AB331" s="211"/>
      <c r="AC331" s="196"/>
      <c r="AE331" s="311"/>
      <c r="AF331" s="189"/>
      <c r="AG331" s="248"/>
      <c r="AH331" s="211"/>
      <c r="AI331" s="196"/>
      <c r="AK331" s="311"/>
      <c r="AL331" s="189"/>
      <c r="AM331" s="248"/>
      <c r="AN331" s="211"/>
      <c r="AO331" s="196"/>
      <c r="AQ331" s="311"/>
      <c r="AR331" s="189"/>
      <c r="AS331" s="248"/>
      <c r="AT331" s="211"/>
      <c r="AU331" s="196"/>
      <c r="AW331" s="311"/>
      <c r="AX331" s="189"/>
      <c r="AY331" s="248"/>
      <c r="AZ331" s="211"/>
      <c r="BA331" s="196"/>
      <c r="BC331" s="311"/>
      <c r="BD331" s="189"/>
      <c r="BE331" s="248"/>
      <c r="BF331" s="211"/>
      <c r="BG331" s="196"/>
      <c r="BI331" s="311"/>
      <c r="BJ331" s="189"/>
      <c r="BK331" s="248"/>
      <c r="BL331" s="211"/>
      <c r="BM331" s="196"/>
    </row>
    <row r="332" spans="1:65" ht="15" customHeight="1">
      <c r="A332" s="186"/>
      <c r="B332" s="187"/>
      <c r="C332" s="226"/>
      <c r="D332" s="188"/>
      <c r="E332" s="273"/>
      <c r="F332" s="248"/>
      <c r="G332" s="195"/>
      <c r="H332" s="195"/>
      <c r="I332" s="196"/>
      <c r="J332" s="197"/>
      <c r="K332" s="196"/>
      <c r="M332" s="311"/>
      <c r="N332" s="189"/>
      <c r="O332" s="248"/>
      <c r="P332" s="211"/>
      <c r="Q332" s="196"/>
      <c r="S332" s="311"/>
      <c r="T332" s="189"/>
      <c r="U332" s="248"/>
      <c r="V332" s="211"/>
      <c r="W332" s="196"/>
      <c r="Y332" s="311"/>
      <c r="Z332" s="189"/>
      <c r="AA332" s="248"/>
      <c r="AB332" s="211"/>
      <c r="AC332" s="196"/>
      <c r="AE332" s="311"/>
      <c r="AF332" s="189"/>
      <c r="AG332" s="248"/>
      <c r="AH332" s="211"/>
      <c r="AI332" s="196"/>
      <c r="AK332" s="311"/>
      <c r="AL332" s="189"/>
      <c r="AM332" s="248"/>
      <c r="AN332" s="211"/>
      <c r="AO332" s="196"/>
      <c r="AQ332" s="311"/>
      <c r="AR332" s="189"/>
      <c r="AS332" s="248"/>
      <c r="AT332" s="211"/>
      <c r="AU332" s="196"/>
      <c r="AW332" s="311"/>
      <c r="AX332" s="189"/>
      <c r="AY332" s="248"/>
      <c r="AZ332" s="211"/>
      <c r="BA332" s="196"/>
      <c r="BC332" s="311"/>
      <c r="BD332" s="189"/>
      <c r="BE332" s="248"/>
      <c r="BF332" s="211"/>
      <c r="BG332" s="196"/>
      <c r="BI332" s="311"/>
      <c r="BJ332" s="189"/>
      <c r="BK332" s="248"/>
      <c r="BL332" s="211"/>
      <c r="BM332" s="196"/>
    </row>
    <row r="333" spans="1:65" ht="15" customHeight="1">
      <c r="A333" s="186"/>
      <c r="B333" s="187"/>
      <c r="C333" s="226"/>
      <c r="D333" s="188"/>
      <c r="E333" s="273"/>
      <c r="F333" s="248"/>
      <c r="G333" s="195"/>
      <c r="H333" s="195"/>
      <c r="I333" s="196"/>
      <c r="J333" s="197"/>
      <c r="K333" s="196"/>
      <c r="M333" s="311"/>
      <c r="N333" s="189"/>
      <c r="O333" s="248"/>
      <c r="P333" s="211"/>
      <c r="Q333" s="196"/>
      <c r="S333" s="311"/>
      <c r="T333" s="189"/>
      <c r="U333" s="248"/>
      <c r="V333" s="211"/>
      <c r="W333" s="196"/>
      <c r="Y333" s="311"/>
      <c r="Z333" s="189"/>
      <c r="AA333" s="248"/>
      <c r="AB333" s="211"/>
      <c r="AC333" s="196"/>
      <c r="AE333" s="311"/>
      <c r="AF333" s="189"/>
      <c r="AG333" s="248"/>
      <c r="AH333" s="211"/>
      <c r="AI333" s="196"/>
      <c r="AK333" s="311"/>
      <c r="AL333" s="189"/>
      <c r="AM333" s="248"/>
      <c r="AN333" s="211"/>
      <c r="AO333" s="196"/>
      <c r="AQ333" s="311"/>
      <c r="AR333" s="189"/>
      <c r="AS333" s="248"/>
      <c r="AT333" s="211"/>
      <c r="AU333" s="196"/>
      <c r="AW333" s="311"/>
      <c r="AX333" s="189"/>
      <c r="AY333" s="248"/>
      <c r="AZ333" s="211"/>
      <c r="BA333" s="196"/>
      <c r="BC333" s="311"/>
      <c r="BD333" s="189"/>
      <c r="BE333" s="248"/>
      <c r="BF333" s="211"/>
      <c r="BG333" s="196"/>
      <c r="BI333" s="311"/>
      <c r="BJ333" s="189"/>
      <c r="BK333" s="248"/>
      <c r="BL333" s="211"/>
      <c r="BM333" s="196"/>
    </row>
    <row r="334" spans="1:65" ht="15" customHeight="1">
      <c r="A334" s="186"/>
      <c r="B334" s="187"/>
      <c r="C334" s="226"/>
      <c r="D334" s="188"/>
      <c r="E334" s="273"/>
      <c r="F334" s="248"/>
      <c r="G334" s="195"/>
      <c r="H334" s="195"/>
      <c r="I334" s="196"/>
      <c r="J334" s="197"/>
      <c r="K334" s="196"/>
      <c r="M334" s="311"/>
      <c r="N334" s="189"/>
      <c r="O334" s="248"/>
      <c r="P334" s="211"/>
      <c r="Q334" s="196"/>
      <c r="S334" s="311"/>
      <c r="T334" s="189"/>
      <c r="U334" s="248"/>
      <c r="V334" s="211"/>
      <c r="W334" s="196"/>
      <c r="Y334" s="311"/>
      <c r="Z334" s="189"/>
      <c r="AA334" s="248"/>
      <c r="AB334" s="211"/>
      <c r="AC334" s="196"/>
      <c r="AE334" s="311"/>
      <c r="AF334" s="189"/>
      <c r="AG334" s="248"/>
      <c r="AH334" s="211"/>
      <c r="AI334" s="196"/>
      <c r="AK334" s="311"/>
      <c r="AL334" s="189"/>
      <c r="AM334" s="248"/>
      <c r="AN334" s="211"/>
      <c r="AO334" s="196"/>
      <c r="AQ334" s="311"/>
      <c r="AR334" s="189"/>
      <c r="AS334" s="248"/>
      <c r="AT334" s="211"/>
      <c r="AU334" s="196"/>
      <c r="AW334" s="311"/>
      <c r="AX334" s="189"/>
      <c r="AY334" s="248"/>
      <c r="AZ334" s="211"/>
      <c r="BA334" s="196"/>
      <c r="BC334" s="311"/>
      <c r="BD334" s="189"/>
      <c r="BE334" s="248"/>
      <c r="BF334" s="211"/>
      <c r="BG334" s="196"/>
      <c r="BI334" s="311"/>
      <c r="BJ334" s="189"/>
      <c r="BK334" s="248"/>
      <c r="BL334" s="211"/>
      <c r="BM334" s="196"/>
    </row>
    <row r="335" spans="1:65" ht="15" customHeight="1" thickBot="1">
      <c r="A335" s="204"/>
      <c r="B335" s="205"/>
      <c r="C335" s="314"/>
      <c r="D335" s="206"/>
      <c r="E335" s="315"/>
      <c r="F335" s="316"/>
      <c r="G335" s="207"/>
      <c r="H335" s="207"/>
      <c r="I335" s="208"/>
      <c r="J335" s="209"/>
      <c r="K335" s="208"/>
      <c r="M335" s="317"/>
      <c r="N335" s="318"/>
      <c r="O335" s="316"/>
      <c r="P335" s="282"/>
      <c r="Q335" s="208"/>
      <c r="S335" s="317"/>
      <c r="T335" s="318"/>
      <c r="U335" s="316"/>
      <c r="V335" s="282"/>
      <c r="W335" s="208"/>
      <c r="Y335" s="317"/>
      <c r="Z335" s="318"/>
      <c r="AA335" s="316"/>
      <c r="AB335" s="282"/>
      <c r="AC335" s="208"/>
      <c r="AE335" s="317"/>
      <c r="AF335" s="318"/>
      <c r="AG335" s="316"/>
      <c r="AH335" s="282"/>
      <c r="AI335" s="208"/>
      <c r="AK335" s="317"/>
      <c r="AL335" s="318"/>
      <c r="AM335" s="316"/>
      <c r="AN335" s="282"/>
      <c r="AO335" s="208"/>
      <c r="AQ335" s="317">
        <f t="shared" si="193"/>
        <v>7.2442275156033498</v>
      </c>
      <c r="AR335" s="318"/>
      <c r="AS335" s="316"/>
      <c r="AT335" s="282"/>
      <c r="AU335" s="208"/>
      <c r="AW335" s="317"/>
      <c r="AX335" s="318"/>
      <c r="AY335" s="316"/>
      <c r="AZ335" s="282"/>
      <c r="BA335" s="208"/>
      <c r="BC335" s="317"/>
      <c r="BD335" s="318"/>
      <c r="BE335" s="316"/>
      <c r="BF335" s="282"/>
      <c r="BG335" s="208"/>
      <c r="BI335" s="317"/>
      <c r="BJ335" s="318"/>
      <c r="BK335" s="316"/>
      <c r="BL335" s="282"/>
      <c r="BM335" s="208"/>
    </row>
    <row r="336" spans="1:65" ht="15" customHeight="1" thickTop="1">
      <c r="A336" s="186">
        <f t="shared" ref="A336:A358" si="205">A287</f>
        <v>2014</v>
      </c>
      <c r="B336" s="187">
        <f t="shared" ref="B336:B358" si="206">ROUND($F$316-$F$321*$F$322^D336,$G$1)</f>
        <v>337</v>
      </c>
      <c r="C336" s="319"/>
      <c r="D336" s="188">
        <f t="shared" si="174"/>
        <v>12</v>
      </c>
      <c r="E336" s="273"/>
      <c r="F336" s="248"/>
      <c r="G336" s="195"/>
      <c r="H336" s="195"/>
      <c r="I336" s="196">
        <f t="shared" ref="I336:I358" si="207">ROUND($F$316-$F$321*$F$322^D336,$G$1)</f>
        <v>337</v>
      </c>
      <c r="J336" s="211"/>
      <c r="K336" s="211"/>
    </row>
    <row r="337" spans="1:109" ht="15" customHeight="1" thickBot="1">
      <c r="A337" s="186">
        <f t="shared" si="205"/>
        <v>2015</v>
      </c>
      <c r="B337" s="187">
        <f t="shared" si="206"/>
        <v>338</v>
      </c>
      <c r="C337" s="319"/>
      <c r="D337" s="188">
        <f t="shared" si="174"/>
        <v>13</v>
      </c>
      <c r="E337" s="262" t="s">
        <v>357</v>
      </c>
      <c r="F337" s="263" t="s">
        <v>358</v>
      </c>
      <c r="G337" s="263" t="s">
        <v>359</v>
      </c>
      <c r="H337" s="263" t="s">
        <v>360</v>
      </c>
      <c r="I337" s="196">
        <f t="shared" si="207"/>
        <v>338</v>
      </c>
      <c r="J337" s="211"/>
      <c r="K337" s="211"/>
      <c r="M337" s="94" t="s">
        <v>361</v>
      </c>
      <c r="N337" s="98">
        <f>2*N338</f>
        <v>726</v>
      </c>
    </row>
    <row r="338" spans="1:109" ht="15" customHeight="1" thickTop="1">
      <c r="A338" s="186">
        <f t="shared" si="205"/>
        <v>2016</v>
      </c>
      <c r="B338" s="187">
        <f t="shared" si="206"/>
        <v>339</v>
      </c>
      <c r="C338" s="319"/>
      <c r="D338" s="188">
        <f t="shared" si="174"/>
        <v>14</v>
      </c>
      <c r="E338" s="258">
        <f>O316</f>
        <v>363.01</v>
      </c>
      <c r="F338" s="264">
        <f>O324</f>
        <v>6.987764372056235E-5</v>
      </c>
      <c r="G338" s="284">
        <f>O325</f>
        <v>14.013000000000002</v>
      </c>
      <c r="H338" s="258">
        <f>O326</f>
        <v>8.2370000000000001</v>
      </c>
      <c r="I338" s="196">
        <f t="shared" si="207"/>
        <v>339</v>
      </c>
      <c r="J338" s="211"/>
      <c r="K338" s="211"/>
      <c r="M338" s="258" t="str">
        <f>M288</f>
        <v>max(y) =</v>
      </c>
      <c r="N338" s="258">
        <f>N288</f>
        <v>363</v>
      </c>
      <c r="S338" s="258" t="str">
        <f>S288</f>
        <v>max(y) =</v>
      </c>
      <c r="T338" s="258">
        <f>N338</f>
        <v>363</v>
      </c>
      <c r="Y338" s="258" t="str">
        <f>Y288</f>
        <v>max(y) =</v>
      </c>
      <c r="Z338" s="258">
        <f>T338</f>
        <v>363</v>
      </c>
      <c r="AE338" s="258" t="str">
        <f>AE288</f>
        <v>max(y) =</v>
      </c>
      <c r="AF338" s="258">
        <f>Z338</f>
        <v>363</v>
      </c>
      <c r="AK338" s="258" t="str">
        <f>AK288</f>
        <v>max(y) =</v>
      </c>
      <c r="AL338" s="258">
        <f>AF338</f>
        <v>363</v>
      </c>
      <c r="AQ338" s="258" t="str">
        <f>AQ288</f>
        <v>max(y) =</v>
      </c>
      <c r="AR338" s="258">
        <f>AL338</f>
        <v>363</v>
      </c>
      <c r="AW338" s="258" t="str">
        <f>AW288</f>
        <v>max(y) =</v>
      </c>
      <c r="AX338" s="258">
        <f>AR338</f>
        <v>363</v>
      </c>
      <c r="BC338" s="258" t="str">
        <f>BC288</f>
        <v>max(y) =</v>
      </c>
      <c r="BD338" s="258">
        <f>AX338</f>
        <v>363</v>
      </c>
      <c r="BI338" s="258" t="str">
        <f>BI288</f>
        <v>max(y) =</v>
      </c>
      <c r="BJ338" s="258">
        <f>BD338</f>
        <v>363</v>
      </c>
    </row>
    <row r="339" spans="1:109" ht="15" customHeight="1">
      <c r="A339" s="186">
        <f t="shared" si="205"/>
        <v>2017</v>
      </c>
      <c r="B339" s="187">
        <f t="shared" si="206"/>
        <v>341</v>
      </c>
      <c r="C339" s="319"/>
      <c r="D339" s="188">
        <f t="shared" si="174"/>
        <v>15</v>
      </c>
      <c r="E339" s="258">
        <f>U316</f>
        <v>1000</v>
      </c>
      <c r="F339" s="264">
        <f>U324</f>
        <v>8.5509271147204857E-2</v>
      </c>
      <c r="G339" s="284">
        <f>U325</f>
        <v>1.8650000000000002</v>
      </c>
      <c r="H339" s="258">
        <f>U326</f>
        <v>1.7839999999999998</v>
      </c>
      <c r="I339" s="196">
        <f t="shared" si="207"/>
        <v>341</v>
      </c>
      <c r="J339" s="211"/>
      <c r="K339" s="211"/>
      <c r="M339" s="258" t="s">
        <v>362</v>
      </c>
      <c r="N339" s="301">
        <v>3</v>
      </c>
      <c r="S339" s="258" t="s">
        <v>362</v>
      </c>
      <c r="T339" s="301">
        <f>N339</f>
        <v>3</v>
      </c>
      <c r="Y339" s="258" t="s">
        <v>363</v>
      </c>
      <c r="Z339" s="301">
        <f>T339</f>
        <v>3</v>
      </c>
      <c r="AE339" s="258" t="s">
        <v>364</v>
      </c>
      <c r="AF339" s="301">
        <f>Z339</f>
        <v>3</v>
      </c>
      <c r="AK339" s="258" t="s">
        <v>365</v>
      </c>
      <c r="AL339" s="301">
        <f>AF339</f>
        <v>3</v>
      </c>
      <c r="AQ339" s="258" t="s">
        <v>366</v>
      </c>
      <c r="AR339" s="301">
        <f>AL339</f>
        <v>3</v>
      </c>
      <c r="AW339" s="258" t="s">
        <v>367</v>
      </c>
      <c r="AX339" s="301">
        <f>AR339</f>
        <v>3</v>
      </c>
      <c r="BC339" s="258" t="s">
        <v>368</v>
      </c>
      <c r="BD339" s="301">
        <f>AX339</f>
        <v>3</v>
      </c>
      <c r="BI339" s="258" t="s">
        <v>369</v>
      </c>
      <c r="BJ339" s="301">
        <f>BD339</f>
        <v>3</v>
      </c>
    </row>
    <row r="340" spans="1:109" ht="15" customHeight="1">
      <c r="A340" s="186">
        <f t="shared" si="205"/>
        <v>2018</v>
      </c>
      <c r="B340" s="187">
        <f t="shared" si="206"/>
        <v>342</v>
      </c>
      <c r="C340" s="319"/>
      <c r="D340" s="188">
        <f t="shared" si="174"/>
        <v>16</v>
      </c>
      <c r="E340" s="258">
        <f>AA316</f>
        <v>1100</v>
      </c>
      <c r="F340" s="264">
        <f>AA324</f>
        <v>8.5509271147204857E-2</v>
      </c>
      <c r="G340" s="284">
        <f>AA325</f>
        <v>1.8650000000000002</v>
      </c>
      <c r="H340" s="258">
        <f>AA326</f>
        <v>1.7839999999999998</v>
      </c>
      <c r="I340" s="196">
        <f t="shared" si="207"/>
        <v>342</v>
      </c>
      <c r="J340" s="211"/>
      <c r="K340" s="211"/>
      <c r="M340" s="258" t="s">
        <v>370</v>
      </c>
      <c r="N340" s="301">
        <f>ROUND($B$313/3,-2)</f>
        <v>100</v>
      </c>
      <c r="S340" s="258" t="s">
        <v>370</v>
      </c>
      <c r="T340" s="301">
        <f>N340</f>
        <v>100</v>
      </c>
      <c r="Y340" s="258" t="s">
        <v>371</v>
      </c>
      <c r="Z340" s="301">
        <f>T340</f>
        <v>100</v>
      </c>
      <c r="AE340" s="258" t="s">
        <v>372</v>
      </c>
      <c r="AF340" s="301">
        <f>Z340</f>
        <v>100</v>
      </c>
      <c r="AK340" s="258" t="s">
        <v>373</v>
      </c>
      <c r="AL340" s="301">
        <f>AF340</f>
        <v>100</v>
      </c>
      <c r="AQ340" s="258" t="s">
        <v>374</v>
      </c>
      <c r="AR340" s="301">
        <f>AL340</f>
        <v>100</v>
      </c>
      <c r="AW340" s="258" t="s">
        <v>375</v>
      </c>
      <c r="AX340" s="301">
        <f>AR340</f>
        <v>100</v>
      </c>
      <c r="BC340" s="258" t="s">
        <v>376</v>
      </c>
      <c r="BD340" s="301">
        <f>AX340</f>
        <v>100</v>
      </c>
      <c r="BI340" s="258" t="s">
        <v>377</v>
      </c>
      <c r="BJ340" s="301">
        <f>BD340</f>
        <v>100</v>
      </c>
    </row>
    <row r="341" spans="1:109" s="98" customFormat="1" ht="15" customHeight="1">
      <c r="A341" s="186">
        <f t="shared" si="205"/>
        <v>2019</v>
      </c>
      <c r="B341" s="187">
        <f t="shared" si="206"/>
        <v>343</v>
      </c>
      <c r="C341" s="319"/>
      <c r="D341" s="188">
        <f t="shared" si="174"/>
        <v>17</v>
      </c>
      <c r="E341" s="258">
        <f>AG316</f>
        <v>1200</v>
      </c>
      <c r="F341" s="264">
        <f>AG324</f>
        <v>9.3258323194198522E-2</v>
      </c>
      <c r="G341" s="284">
        <f>AG325</f>
        <v>1.8480000000000001</v>
      </c>
      <c r="H341" s="258">
        <f>AG326</f>
        <v>1.7839999999999998</v>
      </c>
      <c r="I341" s="196">
        <f t="shared" si="207"/>
        <v>343</v>
      </c>
      <c r="J341" s="211"/>
      <c r="K341" s="211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/>
      <c r="CP341" s="94"/>
      <c r="CQ341" s="94"/>
      <c r="CR341" s="94"/>
      <c r="CS341" s="94"/>
      <c r="CT341" s="94"/>
      <c r="CU341" s="94"/>
      <c r="CV341" s="94"/>
      <c r="CW341" s="94"/>
      <c r="CX341" s="94"/>
      <c r="CY341" s="94"/>
      <c r="CZ341" s="94"/>
      <c r="DA341" s="94"/>
      <c r="DB341" s="94"/>
      <c r="DC341" s="94"/>
      <c r="DD341" s="94"/>
      <c r="DE341" s="94"/>
    </row>
    <row r="342" spans="1:109" s="98" customFormat="1" ht="15" customHeight="1">
      <c r="A342" s="186">
        <f t="shared" si="205"/>
        <v>2020</v>
      </c>
      <c r="B342" s="187">
        <f t="shared" si="206"/>
        <v>345</v>
      </c>
      <c r="C342" s="319"/>
      <c r="D342" s="188">
        <f t="shared" si="174"/>
        <v>18</v>
      </c>
      <c r="E342" s="258">
        <f>AM316</f>
        <v>1300</v>
      </c>
      <c r="F342" s="264">
        <f>AM324</f>
        <v>9.3258323194198522E-2</v>
      </c>
      <c r="G342" s="284">
        <f>AM325</f>
        <v>1.8480000000000001</v>
      </c>
      <c r="H342" s="258">
        <f>AM326</f>
        <v>1.7839999999999998</v>
      </c>
      <c r="I342" s="196">
        <f t="shared" si="207"/>
        <v>345</v>
      </c>
      <c r="J342" s="211"/>
      <c r="K342" s="211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4"/>
      <c r="BZ342" s="94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4"/>
      <c r="CM342" s="94"/>
      <c r="CN342" s="94"/>
      <c r="CO342" s="94"/>
      <c r="CP342" s="94"/>
      <c r="CQ342" s="94"/>
      <c r="CR342" s="94"/>
      <c r="CS342" s="94"/>
      <c r="CT342" s="94"/>
      <c r="CU342" s="94"/>
      <c r="CV342" s="94"/>
      <c r="CW342" s="94"/>
      <c r="CX342" s="94"/>
      <c r="CY342" s="94"/>
      <c r="CZ342" s="94"/>
      <c r="DA342" s="94"/>
      <c r="DB342" s="94"/>
      <c r="DC342" s="94"/>
      <c r="DD342" s="94"/>
      <c r="DE342" s="94"/>
    </row>
    <row r="343" spans="1:109" s="98" customFormat="1" ht="15" customHeight="1">
      <c r="A343" s="186">
        <f t="shared" si="205"/>
        <v>2021</v>
      </c>
      <c r="B343" s="187">
        <f t="shared" si="206"/>
        <v>346</v>
      </c>
      <c r="C343" s="319"/>
      <c r="D343" s="188">
        <f t="shared" si="174"/>
        <v>19</v>
      </c>
      <c r="E343" s="258">
        <f>AS316</f>
        <v>1400</v>
      </c>
      <c r="F343" s="264">
        <f>AS324</f>
        <v>9.3258323194198522E-2</v>
      </c>
      <c r="G343" s="284">
        <f>AS325</f>
        <v>1.8480000000000001</v>
      </c>
      <c r="H343" s="258">
        <f>AS326</f>
        <v>1.7839999999999998</v>
      </c>
      <c r="I343" s="196">
        <f t="shared" si="207"/>
        <v>346</v>
      </c>
      <c r="J343" s="211"/>
      <c r="K343" s="211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4"/>
      <c r="CX343" s="94"/>
      <c r="CY343" s="94"/>
      <c r="CZ343" s="94"/>
      <c r="DA343" s="94"/>
      <c r="DB343" s="94"/>
      <c r="DC343" s="94"/>
      <c r="DD343" s="94"/>
      <c r="DE343" s="94"/>
    </row>
    <row r="344" spans="1:109" s="98" customFormat="1" ht="15" customHeight="1">
      <c r="A344" s="186">
        <f t="shared" si="205"/>
        <v>2022</v>
      </c>
      <c r="B344" s="187">
        <f t="shared" si="206"/>
        <v>347</v>
      </c>
      <c r="C344" s="319"/>
      <c r="D344" s="188">
        <f t="shared" si="174"/>
        <v>20</v>
      </c>
      <c r="E344" s="258">
        <f>AY316</f>
        <v>1500</v>
      </c>
      <c r="F344" s="264">
        <f>AY324</f>
        <v>9.3258323194198522E-2</v>
      </c>
      <c r="G344" s="284">
        <f>AY325</f>
        <v>1.8480000000000001</v>
      </c>
      <c r="H344" s="258">
        <f>AY326</f>
        <v>1.7839999999999998</v>
      </c>
      <c r="I344" s="196">
        <f t="shared" si="207"/>
        <v>347</v>
      </c>
      <c r="J344" s="211"/>
      <c r="K344" s="211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  <c r="CW344" s="94"/>
      <c r="CX344" s="94"/>
      <c r="CY344" s="94"/>
      <c r="CZ344" s="94"/>
      <c r="DA344" s="94"/>
      <c r="DB344" s="94"/>
      <c r="DC344" s="94"/>
      <c r="DD344" s="94"/>
      <c r="DE344" s="94"/>
    </row>
    <row r="345" spans="1:109" s="98" customFormat="1" ht="15" customHeight="1">
      <c r="A345" s="186">
        <f t="shared" si="205"/>
        <v>2023</v>
      </c>
      <c r="B345" s="187">
        <f t="shared" si="206"/>
        <v>349</v>
      </c>
      <c r="C345" s="319"/>
      <c r="D345" s="188">
        <f t="shared" si="174"/>
        <v>21</v>
      </c>
      <c r="E345" s="258">
        <f>BE316</f>
        <v>1600</v>
      </c>
      <c r="F345" s="264">
        <f>BE324</f>
        <v>9.3258323194198522E-2</v>
      </c>
      <c r="G345" s="284">
        <f>BE325</f>
        <v>1.8480000000000001</v>
      </c>
      <c r="H345" s="258">
        <f>BE326</f>
        <v>1.7839999999999998</v>
      </c>
      <c r="I345" s="196">
        <f t="shared" si="207"/>
        <v>349</v>
      </c>
      <c r="J345" s="211"/>
      <c r="K345" s="211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  <c r="DA345" s="94"/>
      <c r="DB345" s="94"/>
      <c r="DC345" s="94"/>
      <c r="DD345" s="94"/>
      <c r="DE345" s="94"/>
    </row>
    <row r="346" spans="1:109" s="98" customFormat="1" ht="15" customHeight="1">
      <c r="A346" s="186">
        <f t="shared" si="205"/>
        <v>2024</v>
      </c>
      <c r="B346" s="187">
        <f t="shared" si="206"/>
        <v>350</v>
      </c>
      <c r="C346" s="319"/>
      <c r="D346" s="188">
        <f t="shared" si="174"/>
        <v>22</v>
      </c>
      <c r="E346" s="258">
        <f>BK316</f>
        <v>1700</v>
      </c>
      <c r="F346" s="264">
        <f>BK324</f>
        <v>9.3258323194198522E-2</v>
      </c>
      <c r="G346" s="284">
        <f>BK325</f>
        <v>1.8480000000000001</v>
      </c>
      <c r="H346" s="258">
        <f>BK326</f>
        <v>1.7839999999999998</v>
      </c>
      <c r="I346" s="196">
        <f t="shared" si="207"/>
        <v>350</v>
      </c>
      <c r="J346" s="211"/>
      <c r="K346" s="211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  <c r="DA346" s="94"/>
      <c r="DB346" s="94"/>
      <c r="DC346" s="94"/>
      <c r="DD346" s="94"/>
      <c r="DE346" s="94"/>
    </row>
    <row r="347" spans="1:109" s="98" customFormat="1" ht="15" customHeight="1">
      <c r="A347" s="186">
        <f t="shared" si="205"/>
        <v>2025</v>
      </c>
      <c r="B347" s="187">
        <f t="shared" si="206"/>
        <v>351</v>
      </c>
      <c r="C347" s="319"/>
      <c r="D347" s="188">
        <f t="shared" si="174"/>
        <v>23</v>
      </c>
      <c r="E347" s="302"/>
      <c r="F347" s="264"/>
      <c r="G347" s="303"/>
      <c r="H347" s="195"/>
      <c r="I347" s="196">
        <f t="shared" si="207"/>
        <v>351</v>
      </c>
      <c r="J347" s="211"/>
      <c r="K347" s="211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  <c r="CW347" s="94"/>
      <c r="CX347" s="94"/>
      <c r="CY347" s="94"/>
      <c r="CZ347" s="94"/>
      <c r="DA347" s="94"/>
      <c r="DB347" s="94"/>
      <c r="DC347" s="94"/>
      <c r="DD347" s="94"/>
      <c r="DE347" s="94"/>
    </row>
    <row r="348" spans="1:109" s="98" customFormat="1" ht="15" customHeight="1">
      <c r="A348" s="186">
        <f t="shared" si="205"/>
        <v>2026</v>
      </c>
      <c r="B348" s="187">
        <f t="shared" si="206"/>
        <v>353</v>
      </c>
      <c r="C348" s="319"/>
      <c r="D348" s="188">
        <f t="shared" si="174"/>
        <v>24</v>
      </c>
      <c r="E348" s="302"/>
      <c r="F348" s="264"/>
      <c r="G348" s="303"/>
      <c r="H348" s="195"/>
      <c r="I348" s="196">
        <f t="shared" si="207"/>
        <v>353</v>
      </c>
      <c r="J348" s="211"/>
      <c r="K348" s="211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  <c r="CW348" s="94"/>
      <c r="CX348" s="94"/>
      <c r="CY348" s="94"/>
      <c r="CZ348" s="94"/>
      <c r="DA348" s="94"/>
      <c r="DB348" s="94"/>
      <c r="DC348" s="94"/>
      <c r="DD348" s="94"/>
      <c r="DE348" s="94"/>
    </row>
    <row r="349" spans="1:109" s="98" customFormat="1" ht="15" customHeight="1">
      <c r="A349" s="186">
        <f t="shared" si="205"/>
        <v>2027</v>
      </c>
      <c r="B349" s="187">
        <f t="shared" si="206"/>
        <v>354</v>
      </c>
      <c r="C349" s="319"/>
      <c r="D349" s="188">
        <f t="shared" si="174"/>
        <v>25</v>
      </c>
      <c r="E349" s="302"/>
      <c r="F349" s="264"/>
      <c r="G349" s="303"/>
      <c r="H349" s="195"/>
      <c r="I349" s="196">
        <f t="shared" si="207"/>
        <v>354</v>
      </c>
      <c r="J349" s="211"/>
      <c r="K349" s="211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  <c r="CW349" s="94"/>
      <c r="CX349" s="94"/>
      <c r="CY349" s="94"/>
      <c r="CZ349" s="94"/>
      <c r="DA349" s="94"/>
      <c r="DB349" s="94"/>
      <c r="DC349" s="94"/>
      <c r="DD349" s="94"/>
      <c r="DE349" s="94"/>
    </row>
    <row r="350" spans="1:109" s="98" customFormat="1" ht="15" customHeight="1">
      <c r="A350" s="186">
        <f t="shared" si="205"/>
        <v>2028</v>
      </c>
      <c r="B350" s="187">
        <f t="shared" si="206"/>
        <v>355</v>
      </c>
      <c r="C350" s="319"/>
      <c r="D350" s="188">
        <f t="shared" si="174"/>
        <v>26</v>
      </c>
      <c r="E350" s="302"/>
      <c r="F350" s="264"/>
      <c r="G350" s="303"/>
      <c r="H350" s="195"/>
      <c r="I350" s="196">
        <f t="shared" si="207"/>
        <v>355</v>
      </c>
      <c r="J350" s="211"/>
      <c r="K350" s="211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</row>
    <row r="351" spans="1:109" s="98" customFormat="1" ht="15" customHeight="1">
      <c r="A351" s="186">
        <f t="shared" si="205"/>
        <v>2029</v>
      </c>
      <c r="B351" s="187">
        <f t="shared" si="206"/>
        <v>357</v>
      </c>
      <c r="C351" s="319"/>
      <c r="D351" s="188">
        <f t="shared" si="174"/>
        <v>27</v>
      </c>
      <c r="E351" s="302"/>
      <c r="F351" s="264"/>
      <c r="G351" s="303"/>
      <c r="H351" s="195"/>
      <c r="I351" s="196">
        <f t="shared" si="207"/>
        <v>357</v>
      </c>
      <c r="J351" s="211"/>
      <c r="K351" s="211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</row>
    <row r="352" spans="1:109" s="98" customFormat="1" ht="15" customHeight="1">
      <c r="A352" s="186">
        <f t="shared" si="205"/>
        <v>2030</v>
      </c>
      <c r="B352" s="187">
        <f t="shared" si="206"/>
        <v>358</v>
      </c>
      <c r="C352" s="319"/>
      <c r="D352" s="188">
        <f t="shared" si="174"/>
        <v>28</v>
      </c>
      <c r="E352" s="273"/>
      <c r="F352" s="248"/>
      <c r="G352" s="195"/>
      <c r="H352" s="195"/>
      <c r="I352" s="196">
        <f t="shared" si="207"/>
        <v>358</v>
      </c>
      <c r="J352" s="211"/>
      <c r="K352" s="211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</row>
    <row r="353" spans="1:109" s="98" customFormat="1" ht="15" customHeight="1">
      <c r="A353" s="186">
        <f t="shared" si="205"/>
        <v>2031</v>
      </c>
      <c r="B353" s="187">
        <f t="shared" si="206"/>
        <v>359</v>
      </c>
      <c r="C353" s="319"/>
      <c r="D353" s="188">
        <f t="shared" si="174"/>
        <v>29</v>
      </c>
      <c r="E353" s="273"/>
      <c r="F353" s="248"/>
      <c r="G353" s="195"/>
      <c r="H353" s="195"/>
      <c r="I353" s="196">
        <f t="shared" si="207"/>
        <v>359</v>
      </c>
      <c r="J353" s="211"/>
      <c r="K353" s="211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4"/>
      <c r="BZ353" s="94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4"/>
      <c r="CM353" s="94"/>
      <c r="CN353" s="94"/>
      <c r="CO353" s="94"/>
      <c r="CP353" s="94"/>
      <c r="CQ353" s="94"/>
      <c r="CR353" s="94"/>
      <c r="CS353" s="94"/>
      <c r="CT353" s="94"/>
      <c r="CU353" s="94"/>
      <c r="CV353" s="94"/>
      <c r="CW353" s="94"/>
      <c r="CX353" s="94"/>
      <c r="CY353" s="94"/>
      <c r="CZ353" s="94"/>
      <c r="DA353" s="94"/>
      <c r="DB353" s="94"/>
      <c r="DC353" s="94"/>
      <c r="DD353" s="94"/>
      <c r="DE353" s="94"/>
    </row>
    <row r="354" spans="1:109" s="98" customFormat="1" ht="15" customHeight="1">
      <c r="A354" s="186">
        <f t="shared" si="205"/>
        <v>2032</v>
      </c>
      <c r="B354" s="187">
        <f t="shared" si="206"/>
        <v>360</v>
      </c>
      <c r="C354" s="319"/>
      <c r="D354" s="188">
        <f t="shared" si="174"/>
        <v>30</v>
      </c>
      <c r="E354" s="273"/>
      <c r="F354" s="248"/>
      <c r="G354" s="195"/>
      <c r="H354" s="195"/>
      <c r="I354" s="196">
        <f t="shared" si="207"/>
        <v>360</v>
      </c>
      <c r="J354" s="211"/>
      <c r="K354" s="211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  <c r="CW354" s="94"/>
      <c r="CX354" s="94"/>
      <c r="CY354" s="94"/>
      <c r="CZ354" s="94"/>
      <c r="DA354" s="94"/>
      <c r="DB354" s="94"/>
      <c r="DC354" s="94"/>
      <c r="DD354" s="94"/>
      <c r="DE354" s="94"/>
    </row>
    <row r="355" spans="1:109" s="98" customFormat="1" ht="15" customHeight="1">
      <c r="A355" s="186">
        <f t="shared" si="205"/>
        <v>2033</v>
      </c>
      <c r="B355" s="187">
        <f t="shared" si="206"/>
        <v>362</v>
      </c>
      <c r="C355" s="319"/>
      <c r="D355" s="188">
        <f t="shared" si="174"/>
        <v>31</v>
      </c>
      <c r="E355" s="273"/>
      <c r="F355" s="248"/>
      <c r="G355" s="195"/>
      <c r="H355" s="195"/>
      <c r="I355" s="196">
        <f t="shared" si="207"/>
        <v>362</v>
      </c>
      <c r="J355" s="211"/>
      <c r="K355" s="211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</row>
    <row r="356" spans="1:109" s="98" customFormat="1" ht="15" customHeight="1">
      <c r="A356" s="186">
        <f t="shared" si="205"/>
        <v>2034</v>
      </c>
      <c r="B356" s="187">
        <f t="shared" si="206"/>
        <v>363</v>
      </c>
      <c r="C356" s="319"/>
      <c r="D356" s="188">
        <f t="shared" si="174"/>
        <v>32</v>
      </c>
      <c r="E356" s="273"/>
      <c r="F356" s="248"/>
      <c r="G356" s="195"/>
      <c r="H356" s="195"/>
      <c r="I356" s="196">
        <f t="shared" si="207"/>
        <v>363</v>
      </c>
      <c r="J356" s="211"/>
      <c r="K356" s="211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4"/>
      <c r="CM356" s="94"/>
      <c r="CN356" s="94"/>
      <c r="CO356" s="94"/>
      <c r="CP356" s="94"/>
      <c r="CQ356" s="94"/>
      <c r="CR356" s="94"/>
      <c r="CS356" s="94"/>
      <c r="CT356" s="94"/>
      <c r="CU356" s="94"/>
      <c r="CV356" s="94"/>
      <c r="CW356" s="94"/>
      <c r="CX356" s="94"/>
      <c r="CY356" s="94"/>
      <c r="CZ356" s="94"/>
      <c r="DA356" s="94"/>
      <c r="DB356" s="94"/>
      <c r="DC356" s="94"/>
      <c r="DD356" s="94"/>
      <c r="DE356" s="94"/>
    </row>
    <row r="357" spans="1:109" ht="15" customHeight="1">
      <c r="A357" s="186">
        <f t="shared" si="205"/>
        <v>2035</v>
      </c>
      <c r="B357" s="187">
        <f t="shared" si="206"/>
        <v>364</v>
      </c>
      <c r="C357" s="319"/>
      <c r="D357" s="188">
        <f t="shared" si="174"/>
        <v>33</v>
      </c>
      <c r="E357" s="273"/>
      <c r="F357" s="248"/>
      <c r="G357" s="195"/>
      <c r="H357" s="195"/>
      <c r="I357" s="196">
        <f t="shared" si="207"/>
        <v>364</v>
      </c>
      <c r="J357" s="211"/>
      <c r="K357" s="211"/>
    </row>
    <row r="358" spans="1:109" ht="15" customHeight="1">
      <c r="A358" s="216">
        <f t="shared" si="205"/>
        <v>2036</v>
      </c>
      <c r="B358" s="287">
        <f t="shared" si="206"/>
        <v>366</v>
      </c>
      <c r="C358" s="320"/>
      <c r="D358" s="218">
        <f t="shared" si="174"/>
        <v>34</v>
      </c>
      <c r="E358" s="321"/>
      <c r="F358" s="322"/>
      <c r="G358" s="176"/>
      <c r="H358" s="176"/>
      <c r="I358" s="222">
        <f t="shared" si="207"/>
        <v>366</v>
      </c>
      <c r="J358" s="224"/>
      <c r="K358" s="224"/>
    </row>
    <row r="359" spans="1:109" ht="15" customHeight="1">
      <c r="A359" s="186"/>
      <c r="B359" s="247"/>
      <c r="C359" s="195"/>
      <c r="D359" s="189"/>
      <c r="E359" s="248"/>
      <c r="F359" s="283"/>
      <c r="G359" s="195"/>
      <c r="H359" s="195"/>
      <c r="I359" s="203"/>
    </row>
    <row r="360" spans="1:109" ht="15" customHeight="1">
      <c r="A360" s="186"/>
      <c r="B360" s="247"/>
      <c r="C360" s="195"/>
      <c r="D360" s="189"/>
      <c r="E360" s="248"/>
      <c r="F360" s="283"/>
      <c r="G360" s="195"/>
      <c r="H360" s="195"/>
      <c r="I360" s="203"/>
    </row>
    <row r="361" spans="1:109" ht="20.100000000000001" customHeight="1">
      <c r="K361" s="295"/>
      <c r="L361" s="323"/>
      <c r="M361" s="295"/>
      <c r="N361" s="295"/>
      <c r="O361" s="295"/>
      <c r="P361" s="295"/>
      <c r="Q361" s="295"/>
      <c r="R361" s="295"/>
      <c r="S361" s="295"/>
      <c r="T361" s="295"/>
      <c r="U361" s="323"/>
      <c r="V361" s="323"/>
      <c r="W361" s="295"/>
      <c r="X361" s="295"/>
      <c r="Y361" s="295"/>
      <c r="Z361" s="295"/>
      <c r="AA361" s="295"/>
      <c r="AB361" s="295"/>
      <c r="AC361" s="295"/>
      <c r="AD361" s="295"/>
      <c r="AE361" s="295"/>
      <c r="AF361" s="295"/>
      <c r="AG361" s="295"/>
      <c r="AH361" s="295"/>
      <c r="AI361" s="295"/>
      <c r="AJ361" s="295"/>
      <c r="AK361" s="295"/>
      <c r="AL361" s="295"/>
      <c r="AM361" s="295"/>
      <c r="AN361" s="295"/>
      <c r="AO361" s="295"/>
    </row>
    <row r="362" spans="1:109" ht="20.100000000000001" customHeight="1">
      <c r="K362" s="295"/>
      <c r="L362" s="323"/>
      <c r="M362" s="295"/>
      <c r="N362" s="295"/>
      <c r="O362" s="295"/>
      <c r="P362" s="295"/>
      <c r="Q362" s="295"/>
      <c r="R362" s="295"/>
      <c r="S362" s="295"/>
      <c r="T362" s="295"/>
      <c r="U362" s="295"/>
      <c r="V362" s="295"/>
      <c r="W362" s="295"/>
      <c r="X362" s="295"/>
      <c r="Y362" s="295"/>
      <c r="Z362" s="295"/>
      <c r="AA362" s="295"/>
      <c r="AB362" s="295"/>
      <c r="AC362" s="295"/>
      <c r="AD362" s="295"/>
      <c r="AE362" s="295"/>
      <c r="AF362" s="295"/>
      <c r="AG362" s="295"/>
      <c r="AH362" s="295"/>
      <c r="AI362" s="295"/>
      <c r="AJ362" s="295"/>
      <c r="AK362" s="295"/>
      <c r="AL362" s="295"/>
      <c r="AM362" s="295"/>
      <c r="AN362" s="295"/>
      <c r="AO362" s="295"/>
    </row>
    <row r="363" spans="1:109" ht="20.100000000000001" customHeight="1">
      <c r="K363" s="295"/>
      <c r="L363" s="323"/>
      <c r="M363" s="295"/>
      <c r="N363" s="295"/>
      <c r="O363" s="295"/>
      <c r="P363" s="295"/>
      <c r="Q363" s="295"/>
      <c r="R363" s="295"/>
      <c r="S363" s="295"/>
      <c r="T363" s="295"/>
      <c r="U363" s="295"/>
      <c r="V363" s="295"/>
      <c r="W363" s="295"/>
      <c r="X363" s="295"/>
      <c r="Y363" s="295"/>
      <c r="Z363" s="295"/>
      <c r="AA363" s="295"/>
      <c r="AB363" s="295"/>
      <c r="AC363" s="295"/>
      <c r="AD363" s="295"/>
      <c r="AE363" s="295"/>
      <c r="AF363" s="295"/>
      <c r="AG363" s="295"/>
      <c r="AH363" s="295"/>
      <c r="AI363" s="295"/>
      <c r="AJ363" s="295"/>
      <c r="AK363" s="295"/>
      <c r="AL363" s="295"/>
      <c r="AM363" s="295"/>
      <c r="AN363" s="295"/>
      <c r="AO363" s="295"/>
    </row>
    <row r="364" spans="1:109" ht="20.100000000000001" customHeight="1">
      <c r="K364" s="295"/>
      <c r="L364" s="323"/>
      <c r="M364" s="295"/>
      <c r="N364" s="295"/>
      <c r="O364" s="295"/>
      <c r="P364" s="295"/>
      <c r="Q364" s="295"/>
      <c r="R364" s="295"/>
      <c r="S364" s="295"/>
      <c r="T364" s="295"/>
      <c r="U364" s="295"/>
      <c r="V364" s="295"/>
      <c r="W364" s="295"/>
      <c r="X364" s="295"/>
      <c r="Y364" s="295"/>
      <c r="Z364" s="295"/>
      <c r="AA364" s="295"/>
      <c r="AB364" s="295"/>
      <c r="AC364" s="295"/>
      <c r="AD364" s="295"/>
      <c r="AE364" s="295"/>
      <c r="AF364" s="295"/>
      <c r="AG364" s="295"/>
      <c r="AH364" s="295"/>
      <c r="AI364" s="295"/>
      <c r="AJ364" s="295"/>
      <c r="AK364" s="295"/>
      <c r="AL364" s="295"/>
      <c r="AM364" s="295"/>
      <c r="AN364" s="295"/>
      <c r="AO364" s="295"/>
    </row>
    <row r="365" spans="1:109" ht="20.100000000000001" customHeight="1">
      <c r="K365" s="295"/>
      <c r="L365" s="323"/>
      <c r="M365" s="295"/>
      <c r="N365" s="295"/>
      <c r="O365" s="295"/>
      <c r="P365" s="295"/>
      <c r="Q365" s="295"/>
      <c r="R365" s="295"/>
      <c r="S365" s="295"/>
      <c r="T365" s="295"/>
      <c r="U365" s="295"/>
      <c r="V365" s="295"/>
      <c r="W365" s="295"/>
      <c r="X365" s="295"/>
      <c r="Y365" s="295"/>
      <c r="Z365" s="295"/>
      <c r="AA365" s="295"/>
      <c r="AB365" s="295"/>
      <c r="AC365" s="295"/>
      <c r="AD365" s="295"/>
      <c r="AE365" s="295"/>
      <c r="AF365" s="295"/>
      <c r="AG365" s="295"/>
      <c r="AH365" s="295"/>
      <c r="AI365" s="295"/>
      <c r="AJ365" s="295"/>
      <c r="AK365" s="295"/>
      <c r="AL365" s="295"/>
      <c r="AM365" s="295"/>
      <c r="AN365" s="295"/>
      <c r="AO365" s="295"/>
    </row>
    <row r="366" spans="1:109" ht="20.100000000000001" customHeight="1">
      <c r="K366" s="295"/>
      <c r="L366" s="323"/>
      <c r="M366" s="295"/>
      <c r="N366" s="295"/>
      <c r="O366" s="295"/>
      <c r="P366" s="295"/>
      <c r="Q366" s="295"/>
      <c r="R366" s="295"/>
      <c r="S366" s="295"/>
      <c r="T366" s="295"/>
      <c r="U366" s="295"/>
      <c r="V366" s="295"/>
      <c r="W366" s="295"/>
      <c r="X366" s="295"/>
      <c r="Y366" s="295"/>
      <c r="Z366" s="295"/>
      <c r="AA366" s="295"/>
      <c r="AB366" s="295"/>
      <c r="AC366" s="295"/>
      <c r="AD366" s="295"/>
      <c r="AE366" s="295"/>
      <c r="AF366" s="295"/>
      <c r="AG366" s="295"/>
      <c r="AH366" s="295"/>
      <c r="AI366" s="295"/>
      <c r="AJ366" s="295"/>
      <c r="AK366" s="295"/>
      <c r="AL366" s="295"/>
      <c r="AM366" s="295"/>
      <c r="AN366" s="295"/>
      <c r="AO366" s="295"/>
    </row>
    <row r="367" spans="1:109" ht="20.100000000000001" customHeight="1"/>
    <row r="368" spans="1:109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</sheetData>
  <mergeCells count="41">
    <mergeCell ref="E325:F325"/>
    <mergeCell ref="E326:F326"/>
    <mergeCell ref="E327:F327"/>
    <mergeCell ref="E328:F328"/>
    <mergeCell ref="E275:F275"/>
    <mergeCell ref="E276:F276"/>
    <mergeCell ref="E277:F277"/>
    <mergeCell ref="E278:F278"/>
    <mergeCell ref="E279:F279"/>
    <mergeCell ref="E324:F324"/>
    <mergeCell ref="F225:G225"/>
    <mergeCell ref="F226:G226"/>
    <mergeCell ref="F227:G227"/>
    <mergeCell ref="F228:G228"/>
    <mergeCell ref="F229:G229"/>
    <mergeCell ref="E177:F177"/>
    <mergeCell ref="E178:F178"/>
    <mergeCell ref="E179:F179"/>
    <mergeCell ref="E180:F180"/>
    <mergeCell ref="E181:F181"/>
    <mergeCell ref="E126:F126"/>
    <mergeCell ref="E127:F127"/>
    <mergeCell ref="E128:F128"/>
    <mergeCell ref="E129:F129"/>
    <mergeCell ref="E130:F130"/>
    <mergeCell ref="D72:E72"/>
    <mergeCell ref="D73:E73"/>
    <mergeCell ref="D74:E74"/>
    <mergeCell ref="D75:E75"/>
    <mergeCell ref="D76:E76"/>
    <mergeCell ref="A41:B41"/>
    <mergeCell ref="J41:K41"/>
    <mergeCell ref="A42:B42"/>
    <mergeCell ref="J42:K42"/>
    <mergeCell ref="A43:B43"/>
    <mergeCell ref="J43:K43"/>
    <mergeCell ref="J3:K3"/>
    <mergeCell ref="A39:B39"/>
    <mergeCell ref="J39:K39"/>
    <mergeCell ref="A40:B40"/>
    <mergeCell ref="J40:K40"/>
  </mergeCells>
  <phoneticPr fontId="18" type="noConversion"/>
  <printOptions horizontalCentered="1"/>
  <pageMargins left="0.7" right="0.7" top="0.75" bottom="0.75" header="0.3" footer="0.3"/>
  <pageSetup paperSize="9" scale="61" fitToHeight="3" orientation="portrait" r:id="rId1"/>
  <headerFooter alignWithMargins="0"/>
  <rowBreaks count="5" manualBreakCount="5">
    <brk id="64" max="9" man="1"/>
    <brk id="113" max="9" man="1"/>
    <brk id="212" max="9" man="1"/>
    <brk id="261" max="9" man="1"/>
    <brk id="310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78"/>
  <sheetViews>
    <sheetView showGridLines="0" view="pageBreakPreview" zoomScale="85" zoomScaleNormal="85" zoomScaleSheetLayoutView="100" workbookViewId="0">
      <pane xSplit="1" ySplit="3" topLeftCell="B4" activePane="bottomRight" state="frozen"/>
      <selection activeCell="M15" sqref="M15"/>
      <selection pane="topRight" activeCell="M15" sqref="M15"/>
      <selection pane="bottomLeft" activeCell="M15" sqref="M15"/>
      <selection pane="bottomRight" activeCell="N11" sqref="N11"/>
    </sheetView>
  </sheetViews>
  <sheetFormatPr defaultColWidth="13.33203125" defaultRowHeight="14.85" customHeight="1"/>
  <cols>
    <col min="1" max="2" width="14.6640625" style="93" customWidth="1"/>
    <col min="3" max="5" width="14.6640625" style="94" customWidth="1"/>
    <col min="6" max="6" width="16" style="94" customWidth="1"/>
    <col min="7" max="9" width="14.6640625" style="94" customWidth="1"/>
    <col min="10" max="10" width="11.5" style="94" customWidth="1"/>
    <col min="11" max="11" width="13.33203125" style="94" customWidth="1"/>
    <col min="12" max="12" width="14.6640625" style="98" customWidth="1"/>
    <col min="13" max="13" width="13.33203125" style="94" customWidth="1"/>
    <col min="14" max="14" width="15.1640625" style="94" bestFit="1" customWidth="1"/>
    <col min="15" max="15" width="18.33203125" style="94" customWidth="1"/>
    <col min="16" max="16" width="13.33203125" style="94" customWidth="1"/>
    <col min="17" max="17" width="16.1640625" style="94" customWidth="1"/>
    <col min="18" max="18" width="13.5" style="94" customWidth="1"/>
    <col min="19" max="19" width="13.33203125" style="94" customWidth="1"/>
    <col min="20" max="20" width="14.6640625" style="94" bestFit="1" customWidth="1"/>
    <col min="21" max="21" width="15.1640625" style="94" customWidth="1"/>
    <col min="22" max="22" width="16.5" style="94" customWidth="1"/>
    <col min="23" max="23" width="14.33203125" style="94" customWidth="1"/>
    <col min="24" max="25" width="13.33203125" style="94" customWidth="1"/>
    <col min="26" max="26" width="14.5" style="94" bestFit="1" customWidth="1"/>
    <col min="27" max="27" width="15.6640625" style="94" customWidth="1"/>
    <col min="28" max="28" width="13.33203125" style="94" customWidth="1"/>
    <col min="29" max="29" width="14.5" style="94" customWidth="1"/>
    <col min="30" max="31" width="13.33203125" style="94" customWidth="1"/>
    <col min="32" max="32" width="14.5" style="94" bestFit="1" customWidth="1"/>
    <col min="33" max="33" width="15.33203125" style="94" customWidth="1"/>
    <col min="34" max="34" width="13.33203125" style="94" customWidth="1"/>
    <col min="35" max="35" width="14.33203125" style="94" customWidth="1"/>
    <col min="36" max="36" width="14.6640625" style="94" customWidth="1"/>
    <col min="37" max="37" width="13.33203125" style="94" customWidth="1"/>
    <col min="38" max="38" width="14.5" style="94" bestFit="1" customWidth="1"/>
    <col min="39" max="39" width="15.1640625" style="94" customWidth="1"/>
    <col min="40" max="40" width="13.33203125" style="94" customWidth="1"/>
    <col min="41" max="41" width="14.1640625" style="94" customWidth="1"/>
    <col min="42" max="42" width="13.33203125" style="94" customWidth="1"/>
    <col min="43" max="43" width="14.6640625" style="94" customWidth="1"/>
    <col min="44" max="44" width="14.5" style="94" bestFit="1" customWidth="1"/>
    <col min="45" max="45" width="15.5" style="94" customWidth="1"/>
    <col min="46" max="46" width="13.33203125" style="94" customWidth="1"/>
    <col min="47" max="47" width="14.1640625" style="94" customWidth="1"/>
    <col min="48" max="49" width="13.33203125" style="94" customWidth="1"/>
    <col min="50" max="50" width="15.1640625" style="94" customWidth="1"/>
    <col min="51" max="51" width="14.6640625" style="94" customWidth="1"/>
    <col min="52" max="52" width="13.33203125" style="94" customWidth="1"/>
    <col min="53" max="53" width="14.33203125" style="94" customWidth="1"/>
    <col min="54" max="55" width="13.33203125" style="94" customWidth="1"/>
    <col min="56" max="56" width="14.5" style="94" bestFit="1" customWidth="1"/>
    <col min="57" max="57" width="16.5" style="94" customWidth="1"/>
    <col min="58" max="58" width="13.33203125" style="94" customWidth="1"/>
    <col min="59" max="59" width="14.33203125" style="94" customWidth="1"/>
    <col min="60" max="61" width="13.33203125" style="94" customWidth="1"/>
    <col min="62" max="62" width="14.5" style="94" bestFit="1" customWidth="1"/>
    <col min="63" max="63" width="15.33203125" style="94" customWidth="1"/>
    <col min="64" max="64" width="13.33203125" style="94" customWidth="1"/>
    <col min="65" max="65" width="14.1640625" style="94" customWidth="1"/>
    <col min="66" max="67" width="13.5" style="94" bestFit="1" customWidth="1"/>
    <col min="68" max="68" width="13.33203125" style="94"/>
    <col min="69" max="70" width="13.5" style="94" bestFit="1" customWidth="1"/>
    <col min="71" max="71" width="15.6640625" style="94" bestFit="1" customWidth="1"/>
    <col min="72" max="74" width="13.5" style="94" bestFit="1" customWidth="1"/>
    <col min="75" max="75" width="13.33203125" style="94"/>
    <col min="76" max="77" width="13.5" style="94" bestFit="1" customWidth="1"/>
    <col min="78" max="78" width="15.6640625" style="94" bestFit="1" customWidth="1"/>
    <col min="79" max="81" width="13.5" style="94" bestFit="1" customWidth="1"/>
    <col min="82" max="82" width="13.33203125" style="94"/>
    <col min="83" max="84" width="13.5" style="94" bestFit="1" customWidth="1"/>
    <col min="85" max="85" width="15.6640625" style="94" bestFit="1" customWidth="1"/>
    <col min="86" max="88" width="13.5" style="94" bestFit="1" customWidth="1"/>
    <col min="89" max="89" width="13.33203125" style="94"/>
    <col min="90" max="91" width="13.5" style="94" bestFit="1" customWidth="1"/>
    <col min="92" max="92" width="15.6640625" style="94" bestFit="1" customWidth="1"/>
    <col min="93" max="95" width="13.5" style="94" bestFit="1" customWidth="1"/>
    <col min="96" max="96" width="13.33203125" style="94"/>
    <col min="97" max="98" width="13.5" style="94" bestFit="1" customWidth="1"/>
    <col min="99" max="99" width="15.6640625" style="94" bestFit="1" customWidth="1"/>
    <col min="100" max="102" width="13.5" style="94" bestFit="1" customWidth="1"/>
    <col min="103" max="103" width="13.33203125" style="94"/>
    <col min="104" max="105" width="13.5" style="94" bestFit="1" customWidth="1"/>
    <col min="106" max="106" width="15.6640625" style="94" bestFit="1" customWidth="1"/>
    <col min="107" max="109" width="13.5" style="94" bestFit="1" customWidth="1"/>
    <col min="110" max="16384" width="13.33203125" style="94"/>
  </cols>
  <sheetData>
    <row r="1" spans="1:12" ht="18.75" customHeight="1">
      <c r="D1" s="93" t="s">
        <v>100</v>
      </c>
      <c r="E1" s="95">
        <v>2007</v>
      </c>
      <c r="F1" s="94" t="s">
        <v>378</v>
      </c>
      <c r="G1" s="96">
        <v>0</v>
      </c>
      <c r="H1" s="97"/>
      <c r="I1" s="96"/>
    </row>
    <row r="2" spans="1:12" ht="21" customHeight="1">
      <c r="A2" s="99" t="s">
        <v>446</v>
      </c>
    </row>
    <row r="3" spans="1:12" s="107" customFormat="1" ht="14.1" customHeight="1">
      <c r="A3" s="100" t="s">
        <v>102</v>
      </c>
      <c r="B3" s="101" t="s">
        <v>103</v>
      </c>
      <c r="C3" s="102" t="str">
        <f>A60</f>
        <v>1. 등차급수</v>
      </c>
      <c r="D3" s="103" t="str">
        <f>A109</f>
        <v>2. 등비급수</v>
      </c>
      <c r="E3" s="103" t="str">
        <f>A159</f>
        <v>3. 베기함수</v>
      </c>
      <c r="F3" s="103" t="str">
        <f>A208</f>
        <v>4. 지수함수</v>
      </c>
      <c r="G3" s="103" t="str">
        <f>A257</f>
        <v>5. 로지스틱</v>
      </c>
      <c r="H3" s="103" t="str">
        <f>A306</f>
        <v>6. 수정지수</v>
      </c>
      <c r="I3" s="104" t="s">
        <v>104</v>
      </c>
      <c r="J3" s="452" t="s">
        <v>105</v>
      </c>
      <c r="K3" s="453"/>
      <c r="L3" s="106">
        <v>1</v>
      </c>
    </row>
    <row r="4" spans="1:12" s="107" customFormat="1" ht="14.1" customHeight="1">
      <c r="A4" s="108">
        <f>+E1</f>
        <v>2007</v>
      </c>
      <c r="B4" s="109">
        <f>발생량원단위!H114</f>
        <v>317</v>
      </c>
      <c r="C4" s="110">
        <f t="shared" ref="C4:C9" si="0">I62</f>
        <v>308</v>
      </c>
      <c r="D4" s="111">
        <f t="shared" ref="D4:D9" si="1">I111</f>
        <v>308</v>
      </c>
      <c r="E4" s="111">
        <f t="shared" ref="E4:E9" si="2">I161</f>
        <v>308</v>
      </c>
      <c r="F4" s="112">
        <f t="shared" ref="F4:F9" si="3">I210</f>
        <v>307</v>
      </c>
      <c r="G4" s="112">
        <f t="shared" ref="G4:G9" si="4">I259</f>
        <v>308</v>
      </c>
      <c r="H4" s="112">
        <f t="shared" ref="H4:H9" si="5">I308</f>
        <v>307</v>
      </c>
      <c r="I4" s="113">
        <f t="shared" ref="I4:I29" si="6">ROUND(SUMIF(C$33:H$33,"○",C4:H4),$G$1)</f>
        <v>308</v>
      </c>
      <c r="J4" s="114"/>
      <c r="K4" s="115"/>
      <c r="L4" s="106">
        <v>2</v>
      </c>
    </row>
    <row r="5" spans="1:12" s="107" customFormat="1" ht="14.1" customHeight="1">
      <c r="A5" s="108">
        <f>+A4+1</f>
        <v>2008</v>
      </c>
      <c r="B5" s="109">
        <f>발생량원단위!H115</f>
        <v>313</v>
      </c>
      <c r="C5" s="110">
        <f t="shared" si="0"/>
        <v>316</v>
      </c>
      <c r="D5" s="111">
        <f t="shared" si="1"/>
        <v>316</v>
      </c>
      <c r="E5" s="111">
        <f t="shared" si="2"/>
        <v>316</v>
      </c>
      <c r="F5" s="112">
        <f t="shared" si="3"/>
        <v>321</v>
      </c>
      <c r="G5" s="112">
        <f t="shared" si="4"/>
        <v>316</v>
      </c>
      <c r="H5" s="112">
        <f t="shared" si="5"/>
        <v>316</v>
      </c>
      <c r="I5" s="113">
        <f t="shared" si="6"/>
        <v>316</v>
      </c>
      <c r="J5" s="114"/>
      <c r="K5" s="115"/>
      <c r="L5" s="106">
        <f>+L4+1</f>
        <v>3</v>
      </c>
    </row>
    <row r="6" spans="1:12" s="107" customFormat="1" ht="14.1" customHeight="1">
      <c r="A6" s="108">
        <f t="shared" ref="A6:A32" si="7">+A5+1</f>
        <v>2009</v>
      </c>
      <c r="B6" s="109">
        <f>발생량원단위!H116</f>
        <v>321</v>
      </c>
      <c r="C6" s="110">
        <f t="shared" si="0"/>
        <v>325</v>
      </c>
      <c r="D6" s="111">
        <f t="shared" si="1"/>
        <v>325</v>
      </c>
      <c r="E6" s="111">
        <f t="shared" si="2"/>
        <v>325</v>
      </c>
      <c r="F6" s="112">
        <f t="shared" si="3"/>
        <v>329</v>
      </c>
      <c r="G6" s="112">
        <f t="shared" si="4"/>
        <v>325</v>
      </c>
      <c r="H6" s="112">
        <f t="shared" si="5"/>
        <v>325</v>
      </c>
      <c r="I6" s="113">
        <f t="shared" si="6"/>
        <v>325</v>
      </c>
      <c r="J6" s="114"/>
      <c r="K6" s="115"/>
      <c r="L6" s="106">
        <f t="shared" ref="L6:L32" si="8">+L5+1</f>
        <v>4</v>
      </c>
    </row>
    <row r="7" spans="1:12" s="107" customFormat="1" ht="14.1" customHeight="1">
      <c r="A7" s="108">
        <f t="shared" si="7"/>
        <v>2010</v>
      </c>
      <c r="B7" s="109">
        <f>발생량원단위!H117</f>
        <v>326</v>
      </c>
      <c r="C7" s="110">
        <f t="shared" si="0"/>
        <v>334</v>
      </c>
      <c r="D7" s="111">
        <f t="shared" si="1"/>
        <v>333</v>
      </c>
      <c r="E7" s="111">
        <f t="shared" si="2"/>
        <v>333</v>
      </c>
      <c r="F7" s="112">
        <f t="shared" si="3"/>
        <v>335</v>
      </c>
      <c r="G7" s="112">
        <f t="shared" si="4"/>
        <v>334</v>
      </c>
      <c r="H7" s="112">
        <f t="shared" si="5"/>
        <v>334</v>
      </c>
      <c r="I7" s="113">
        <f t="shared" si="6"/>
        <v>333</v>
      </c>
      <c r="J7" s="114"/>
      <c r="K7" s="115"/>
      <c r="L7" s="106">
        <f t="shared" si="8"/>
        <v>5</v>
      </c>
    </row>
    <row r="8" spans="1:12" s="107" customFormat="1" ht="14.1" customHeight="1">
      <c r="A8" s="108">
        <f t="shared" si="7"/>
        <v>2011</v>
      </c>
      <c r="B8" s="109">
        <f>발생량원단위!H118</f>
        <v>336</v>
      </c>
      <c r="C8" s="110">
        <f t="shared" si="0"/>
        <v>342</v>
      </c>
      <c r="D8" s="111">
        <f t="shared" si="1"/>
        <v>342</v>
      </c>
      <c r="E8" s="111">
        <f t="shared" si="2"/>
        <v>342</v>
      </c>
      <c r="F8" s="112">
        <f t="shared" si="3"/>
        <v>340</v>
      </c>
      <c r="G8" s="112">
        <f t="shared" si="4"/>
        <v>342</v>
      </c>
      <c r="H8" s="112">
        <f t="shared" si="5"/>
        <v>343</v>
      </c>
      <c r="I8" s="113">
        <f t="shared" si="6"/>
        <v>342</v>
      </c>
      <c r="J8" s="114"/>
      <c r="K8" s="115"/>
      <c r="L8" s="106">
        <f t="shared" si="8"/>
        <v>6</v>
      </c>
    </row>
    <row r="9" spans="1:12" s="125" customFormat="1" ht="14.1" customHeight="1" thickBot="1">
      <c r="A9" s="328">
        <f t="shared" si="7"/>
        <v>2012</v>
      </c>
      <c r="B9" s="118">
        <f>발생량원단위!H119</f>
        <v>363</v>
      </c>
      <c r="C9" s="141">
        <f t="shared" si="0"/>
        <v>351</v>
      </c>
      <c r="D9" s="142">
        <f t="shared" si="1"/>
        <v>351</v>
      </c>
      <c r="E9" s="142">
        <f t="shared" si="2"/>
        <v>351</v>
      </c>
      <c r="F9" s="141">
        <f t="shared" si="3"/>
        <v>344</v>
      </c>
      <c r="G9" s="141">
        <f t="shared" si="4"/>
        <v>351</v>
      </c>
      <c r="H9" s="141">
        <f t="shared" si="5"/>
        <v>351</v>
      </c>
      <c r="I9" s="143">
        <f t="shared" si="6"/>
        <v>351</v>
      </c>
      <c r="J9" s="144"/>
      <c r="K9" s="145"/>
      <c r="L9" s="124">
        <f t="shared" si="8"/>
        <v>7</v>
      </c>
    </row>
    <row r="10" spans="1:12" s="107" customFormat="1" ht="14.1" customHeight="1" thickTop="1">
      <c r="A10" s="126">
        <f>A9+1</f>
        <v>2013</v>
      </c>
      <c r="B10" s="127"/>
      <c r="C10" s="128">
        <f t="shared" ref="C10:C27" si="9">I85</f>
        <v>360</v>
      </c>
      <c r="D10" s="129">
        <f t="shared" ref="D10:D27" si="10">I134</f>
        <v>360</v>
      </c>
      <c r="E10" s="128">
        <f t="shared" ref="E10:E27" si="11">I184</f>
        <v>360</v>
      </c>
      <c r="F10" s="128">
        <f t="shared" ref="F10:F27" si="12">I233</f>
        <v>347</v>
      </c>
      <c r="G10" s="128">
        <f t="shared" ref="G10:G27" si="13">I282</f>
        <v>360</v>
      </c>
      <c r="H10" s="128">
        <f t="shared" ref="H10:H27" si="14">I331</f>
        <v>359</v>
      </c>
      <c r="I10" s="130">
        <f t="shared" si="6"/>
        <v>360</v>
      </c>
      <c r="J10" s="131"/>
      <c r="K10" s="132"/>
      <c r="L10" s="106">
        <f>+L9+1</f>
        <v>8</v>
      </c>
    </row>
    <row r="11" spans="1:12" s="139" customFormat="1" ht="14.1" customHeight="1">
      <c r="A11" s="116">
        <f t="shared" si="7"/>
        <v>2014</v>
      </c>
      <c r="B11" s="133"/>
      <c r="C11" s="110">
        <f t="shared" si="9"/>
        <v>368</v>
      </c>
      <c r="D11" s="134">
        <f t="shared" si="10"/>
        <v>370</v>
      </c>
      <c r="E11" s="110">
        <f t="shared" si="11"/>
        <v>370</v>
      </c>
      <c r="F11" s="110">
        <f t="shared" si="12"/>
        <v>350</v>
      </c>
      <c r="G11" s="110">
        <f t="shared" si="13"/>
        <v>368</v>
      </c>
      <c r="H11" s="110">
        <f t="shared" si="14"/>
        <v>367</v>
      </c>
      <c r="I11" s="135">
        <f t="shared" si="6"/>
        <v>370</v>
      </c>
      <c r="J11" s="136"/>
      <c r="K11" s="137"/>
      <c r="L11" s="138">
        <f t="shared" si="8"/>
        <v>9</v>
      </c>
    </row>
    <row r="12" spans="1:12" s="139" customFormat="1" ht="14.1" customHeight="1">
      <c r="A12" s="117">
        <f t="shared" si="7"/>
        <v>2015</v>
      </c>
      <c r="B12" s="140"/>
      <c r="C12" s="141">
        <f t="shared" si="9"/>
        <v>377</v>
      </c>
      <c r="D12" s="142">
        <f t="shared" si="10"/>
        <v>379</v>
      </c>
      <c r="E12" s="141">
        <f t="shared" si="11"/>
        <v>379</v>
      </c>
      <c r="F12" s="141">
        <f t="shared" si="12"/>
        <v>352</v>
      </c>
      <c r="G12" s="141">
        <f t="shared" si="13"/>
        <v>377</v>
      </c>
      <c r="H12" s="141">
        <f t="shared" si="14"/>
        <v>375</v>
      </c>
      <c r="I12" s="143">
        <f t="shared" si="6"/>
        <v>379</v>
      </c>
      <c r="J12" s="144"/>
      <c r="K12" s="145"/>
      <c r="L12" s="138">
        <f t="shared" si="8"/>
        <v>10</v>
      </c>
    </row>
    <row r="13" spans="1:12" s="139" customFormat="1" ht="14.1" customHeight="1">
      <c r="A13" s="116">
        <f t="shared" si="7"/>
        <v>2016</v>
      </c>
      <c r="B13" s="133"/>
      <c r="C13" s="110">
        <f t="shared" si="9"/>
        <v>386</v>
      </c>
      <c r="D13" s="134">
        <f t="shared" si="10"/>
        <v>389</v>
      </c>
      <c r="E13" s="110">
        <f t="shared" si="11"/>
        <v>389</v>
      </c>
      <c r="F13" s="110">
        <f t="shared" si="12"/>
        <v>355</v>
      </c>
      <c r="G13" s="110">
        <f t="shared" si="13"/>
        <v>386</v>
      </c>
      <c r="H13" s="110">
        <f t="shared" si="14"/>
        <v>383</v>
      </c>
      <c r="I13" s="135">
        <f t="shared" si="6"/>
        <v>389</v>
      </c>
      <c r="J13" s="136"/>
      <c r="K13" s="137"/>
      <c r="L13" s="138">
        <f t="shared" si="8"/>
        <v>11</v>
      </c>
    </row>
    <row r="14" spans="1:12" s="125" customFormat="1" ht="14.1" customHeight="1">
      <c r="A14" s="116">
        <f t="shared" si="7"/>
        <v>2017</v>
      </c>
      <c r="B14" s="133"/>
      <c r="C14" s="110">
        <f t="shared" si="9"/>
        <v>394</v>
      </c>
      <c r="D14" s="134">
        <f t="shared" si="10"/>
        <v>399</v>
      </c>
      <c r="E14" s="110">
        <f t="shared" si="11"/>
        <v>400</v>
      </c>
      <c r="F14" s="110">
        <f t="shared" si="12"/>
        <v>357</v>
      </c>
      <c r="G14" s="110">
        <f t="shared" si="13"/>
        <v>394</v>
      </c>
      <c r="H14" s="110">
        <f t="shared" si="14"/>
        <v>391</v>
      </c>
      <c r="I14" s="135">
        <f t="shared" si="6"/>
        <v>400</v>
      </c>
      <c r="J14" s="136"/>
      <c r="K14" s="137"/>
      <c r="L14" s="124">
        <f t="shared" si="8"/>
        <v>12</v>
      </c>
    </row>
    <row r="15" spans="1:12" s="139" customFormat="1" ht="14.1" customHeight="1">
      <c r="A15" s="116">
        <f t="shared" si="7"/>
        <v>2018</v>
      </c>
      <c r="B15" s="133"/>
      <c r="C15" s="110">
        <f t="shared" si="9"/>
        <v>403</v>
      </c>
      <c r="D15" s="134">
        <f t="shared" si="10"/>
        <v>410</v>
      </c>
      <c r="E15" s="110">
        <f t="shared" si="11"/>
        <v>410</v>
      </c>
      <c r="F15" s="110">
        <f t="shared" si="12"/>
        <v>359</v>
      </c>
      <c r="G15" s="110">
        <f t="shared" si="13"/>
        <v>403</v>
      </c>
      <c r="H15" s="110">
        <f t="shared" si="14"/>
        <v>398</v>
      </c>
      <c r="I15" s="135">
        <f t="shared" si="6"/>
        <v>410</v>
      </c>
      <c r="J15" s="136"/>
      <c r="K15" s="137"/>
      <c r="L15" s="138">
        <f t="shared" si="8"/>
        <v>13</v>
      </c>
    </row>
    <row r="16" spans="1:12" s="139" customFormat="1" ht="14.1" customHeight="1">
      <c r="A16" s="116">
        <f t="shared" si="7"/>
        <v>2019</v>
      </c>
      <c r="B16" s="133"/>
      <c r="C16" s="110">
        <f t="shared" si="9"/>
        <v>412</v>
      </c>
      <c r="D16" s="134">
        <f t="shared" si="10"/>
        <v>421</v>
      </c>
      <c r="E16" s="110">
        <f t="shared" si="11"/>
        <v>421</v>
      </c>
      <c r="F16" s="110">
        <f t="shared" si="12"/>
        <v>361</v>
      </c>
      <c r="G16" s="110">
        <f t="shared" si="13"/>
        <v>411</v>
      </c>
      <c r="H16" s="110">
        <f t="shared" si="14"/>
        <v>405</v>
      </c>
      <c r="I16" s="135">
        <f t="shared" si="6"/>
        <v>421</v>
      </c>
      <c r="J16" s="136"/>
      <c r="K16" s="137"/>
      <c r="L16" s="138">
        <f t="shared" si="8"/>
        <v>14</v>
      </c>
    </row>
    <row r="17" spans="1:12" s="139" customFormat="1" ht="14.1" customHeight="1">
      <c r="A17" s="117">
        <f t="shared" si="7"/>
        <v>2020</v>
      </c>
      <c r="B17" s="140"/>
      <c r="C17" s="141">
        <f t="shared" si="9"/>
        <v>421</v>
      </c>
      <c r="D17" s="142">
        <f t="shared" si="10"/>
        <v>432</v>
      </c>
      <c r="E17" s="141">
        <f t="shared" si="11"/>
        <v>432</v>
      </c>
      <c r="F17" s="141">
        <f t="shared" si="12"/>
        <v>362</v>
      </c>
      <c r="G17" s="141">
        <f t="shared" si="13"/>
        <v>420</v>
      </c>
      <c r="H17" s="141">
        <f t="shared" si="14"/>
        <v>412</v>
      </c>
      <c r="I17" s="143">
        <f t="shared" si="6"/>
        <v>432</v>
      </c>
      <c r="J17" s="144"/>
      <c r="K17" s="145"/>
      <c r="L17" s="138">
        <f t="shared" si="8"/>
        <v>15</v>
      </c>
    </row>
    <row r="18" spans="1:12" s="139" customFormat="1" ht="14.1" customHeight="1">
      <c r="A18" s="116">
        <f t="shared" si="7"/>
        <v>2021</v>
      </c>
      <c r="B18" s="133"/>
      <c r="C18" s="110">
        <f t="shared" si="9"/>
        <v>429</v>
      </c>
      <c r="D18" s="134">
        <f t="shared" si="10"/>
        <v>443</v>
      </c>
      <c r="E18" s="110">
        <f t="shared" si="11"/>
        <v>444</v>
      </c>
      <c r="F18" s="110">
        <f t="shared" si="12"/>
        <v>364</v>
      </c>
      <c r="G18" s="110">
        <f t="shared" si="13"/>
        <v>428</v>
      </c>
      <c r="H18" s="110">
        <f t="shared" si="14"/>
        <v>419</v>
      </c>
      <c r="I18" s="135">
        <f t="shared" si="6"/>
        <v>444</v>
      </c>
      <c r="J18" s="136"/>
      <c r="K18" s="137"/>
      <c r="L18" s="138">
        <f t="shared" si="8"/>
        <v>16</v>
      </c>
    </row>
    <row r="19" spans="1:12" s="125" customFormat="1" ht="14.1" customHeight="1">
      <c r="A19" s="116">
        <f t="shared" si="7"/>
        <v>2022</v>
      </c>
      <c r="B19" s="133"/>
      <c r="C19" s="110">
        <f t="shared" si="9"/>
        <v>438</v>
      </c>
      <c r="D19" s="134">
        <f t="shared" si="10"/>
        <v>455</v>
      </c>
      <c r="E19" s="110">
        <f t="shared" si="11"/>
        <v>456</v>
      </c>
      <c r="F19" s="110">
        <f t="shared" si="12"/>
        <v>365</v>
      </c>
      <c r="G19" s="110">
        <f t="shared" si="13"/>
        <v>436</v>
      </c>
      <c r="H19" s="110">
        <f t="shared" si="14"/>
        <v>425</v>
      </c>
      <c r="I19" s="135">
        <f t="shared" si="6"/>
        <v>456</v>
      </c>
      <c r="J19" s="136"/>
      <c r="K19" s="137"/>
      <c r="L19" s="124">
        <f t="shared" si="8"/>
        <v>17</v>
      </c>
    </row>
    <row r="20" spans="1:12" s="139" customFormat="1" ht="14.1" customHeight="1">
      <c r="A20" s="116">
        <f t="shared" si="7"/>
        <v>2023</v>
      </c>
      <c r="B20" s="133"/>
      <c r="C20" s="110">
        <f t="shared" si="9"/>
        <v>447</v>
      </c>
      <c r="D20" s="134">
        <f t="shared" si="10"/>
        <v>466</v>
      </c>
      <c r="E20" s="110">
        <f t="shared" si="11"/>
        <v>468</v>
      </c>
      <c r="F20" s="110">
        <f t="shared" si="12"/>
        <v>367</v>
      </c>
      <c r="G20" s="110">
        <f t="shared" si="13"/>
        <v>444</v>
      </c>
      <c r="H20" s="110">
        <f t="shared" si="14"/>
        <v>432</v>
      </c>
      <c r="I20" s="135">
        <f t="shared" si="6"/>
        <v>468</v>
      </c>
      <c r="J20" s="136"/>
      <c r="K20" s="137"/>
      <c r="L20" s="138">
        <f t="shared" si="8"/>
        <v>18</v>
      </c>
    </row>
    <row r="21" spans="1:12" s="139" customFormat="1" ht="14.1" customHeight="1">
      <c r="A21" s="116">
        <f t="shared" si="7"/>
        <v>2024</v>
      </c>
      <c r="B21" s="133"/>
      <c r="C21" s="110">
        <f t="shared" si="9"/>
        <v>455</v>
      </c>
      <c r="D21" s="134">
        <f t="shared" si="10"/>
        <v>479</v>
      </c>
      <c r="E21" s="110">
        <f t="shared" si="11"/>
        <v>481</v>
      </c>
      <c r="F21" s="110">
        <f t="shared" si="12"/>
        <v>368</v>
      </c>
      <c r="G21" s="110">
        <f t="shared" si="13"/>
        <v>453</v>
      </c>
      <c r="H21" s="110">
        <f t="shared" si="14"/>
        <v>438</v>
      </c>
      <c r="I21" s="135">
        <f t="shared" si="6"/>
        <v>481</v>
      </c>
      <c r="J21" s="136"/>
      <c r="K21" s="137"/>
      <c r="L21" s="138">
        <f t="shared" si="8"/>
        <v>19</v>
      </c>
    </row>
    <row r="22" spans="1:12" s="139" customFormat="1" ht="14.1" customHeight="1">
      <c r="A22" s="117">
        <f t="shared" si="7"/>
        <v>2025</v>
      </c>
      <c r="B22" s="140"/>
      <c r="C22" s="141">
        <f t="shared" si="9"/>
        <v>464</v>
      </c>
      <c r="D22" s="142">
        <f t="shared" si="10"/>
        <v>491</v>
      </c>
      <c r="E22" s="141">
        <f t="shared" si="11"/>
        <v>493</v>
      </c>
      <c r="F22" s="141">
        <f t="shared" si="12"/>
        <v>369</v>
      </c>
      <c r="G22" s="141">
        <f t="shared" si="13"/>
        <v>460</v>
      </c>
      <c r="H22" s="141">
        <f t="shared" si="14"/>
        <v>444</v>
      </c>
      <c r="I22" s="143">
        <f t="shared" si="6"/>
        <v>493</v>
      </c>
      <c r="J22" s="144"/>
      <c r="K22" s="145"/>
      <c r="L22" s="138">
        <f t="shared" si="8"/>
        <v>20</v>
      </c>
    </row>
    <row r="23" spans="1:12" s="139" customFormat="1" ht="14.1" customHeight="1">
      <c r="A23" s="116">
        <f t="shared" si="7"/>
        <v>2026</v>
      </c>
      <c r="B23" s="133"/>
      <c r="C23" s="110">
        <f t="shared" si="9"/>
        <v>473</v>
      </c>
      <c r="D23" s="134">
        <f t="shared" si="10"/>
        <v>504</v>
      </c>
      <c r="E23" s="110">
        <f t="shared" si="11"/>
        <v>507</v>
      </c>
      <c r="F23" s="110">
        <f t="shared" si="12"/>
        <v>370</v>
      </c>
      <c r="G23" s="110">
        <f t="shared" si="13"/>
        <v>468</v>
      </c>
      <c r="H23" s="110">
        <f t="shared" si="14"/>
        <v>450</v>
      </c>
      <c r="I23" s="135">
        <f t="shared" si="6"/>
        <v>507</v>
      </c>
      <c r="J23" s="136"/>
      <c r="K23" s="137"/>
      <c r="L23" s="138">
        <f t="shared" si="8"/>
        <v>21</v>
      </c>
    </row>
    <row r="24" spans="1:12" s="125" customFormat="1" ht="14.1" customHeight="1">
      <c r="A24" s="116">
        <f t="shared" si="7"/>
        <v>2027</v>
      </c>
      <c r="B24" s="133"/>
      <c r="C24" s="110">
        <f t="shared" si="9"/>
        <v>481</v>
      </c>
      <c r="D24" s="134">
        <f t="shared" si="10"/>
        <v>517</v>
      </c>
      <c r="E24" s="110">
        <f t="shared" si="11"/>
        <v>520</v>
      </c>
      <c r="F24" s="110">
        <f t="shared" si="12"/>
        <v>372</v>
      </c>
      <c r="G24" s="110">
        <f t="shared" si="13"/>
        <v>476</v>
      </c>
      <c r="H24" s="110">
        <f t="shared" si="14"/>
        <v>456</v>
      </c>
      <c r="I24" s="135">
        <f t="shared" si="6"/>
        <v>520</v>
      </c>
      <c r="J24" s="136"/>
      <c r="K24" s="137"/>
      <c r="L24" s="124">
        <f t="shared" si="8"/>
        <v>22</v>
      </c>
    </row>
    <row r="25" spans="1:12" s="139" customFormat="1" ht="14.1" customHeight="1">
      <c r="A25" s="116">
        <f t="shared" si="7"/>
        <v>2028</v>
      </c>
      <c r="B25" s="133"/>
      <c r="C25" s="110">
        <f t="shared" si="9"/>
        <v>490</v>
      </c>
      <c r="D25" s="134">
        <f t="shared" si="10"/>
        <v>531</v>
      </c>
      <c r="E25" s="110">
        <f t="shared" si="11"/>
        <v>534</v>
      </c>
      <c r="F25" s="110">
        <f t="shared" si="12"/>
        <v>373</v>
      </c>
      <c r="G25" s="110">
        <f t="shared" si="13"/>
        <v>483</v>
      </c>
      <c r="H25" s="110">
        <f t="shared" si="14"/>
        <v>462</v>
      </c>
      <c r="I25" s="135">
        <f t="shared" si="6"/>
        <v>534</v>
      </c>
      <c r="J25" s="136"/>
      <c r="K25" s="137"/>
      <c r="L25" s="138">
        <f t="shared" si="8"/>
        <v>23</v>
      </c>
    </row>
    <row r="26" spans="1:12" s="139" customFormat="1" ht="14.1" customHeight="1">
      <c r="A26" s="116">
        <f t="shared" si="7"/>
        <v>2029</v>
      </c>
      <c r="B26" s="133"/>
      <c r="C26" s="110">
        <f t="shared" si="9"/>
        <v>499</v>
      </c>
      <c r="D26" s="134">
        <f t="shared" si="10"/>
        <v>545</v>
      </c>
      <c r="E26" s="110">
        <f t="shared" si="11"/>
        <v>549</v>
      </c>
      <c r="F26" s="110">
        <f t="shared" si="12"/>
        <v>374</v>
      </c>
      <c r="G26" s="110">
        <f t="shared" si="13"/>
        <v>491</v>
      </c>
      <c r="H26" s="110">
        <f t="shared" si="14"/>
        <v>468</v>
      </c>
      <c r="I26" s="135">
        <f t="shared" si="6"/>
        <v>549</v>
      </c>
      <c r="J26" s="136"/>
      <c r="K26" s="137"/>
      <c r="L26" s="138">
        <f t="shared" si="8"/>
        <v>24</v>
      </c>
    </row>
    <row r="27" spans="1:12" s="107" customFormat="1" ht="14.1" customHeight="1">
      <c r="A27" s="117">
        <f t="shared" si="7"/>
        <v>2030</v>
      </c>
      <c r="B27" s="140"/>
      <c r="C27" s="141">
        <f t="shared" si="9"/>
        <v>507</v>
      </c>
      <c r="D27" s="142">
        <f t="shared" si="10"/>
        <v>559</v>
      </c>
      <c r="E27" s="141">
        <f t="shared" si="11"/>
        <v>563</v>
      </c>
      <c r="F27" s="141">
        <f t="shared" si="12"/>
        <v>375</v>
      </c>
      <c r="G27" s="141">
        <f t="shared" si="13"/>
        <v>498</v>
      </c>
      <c r="H27" s="141">
        <f t="shared" si="14"/>
        <v>473</v>
      </c>
      <c r="I27" s="143">
        <f t="shared" si="6"/>
        <v>563</v>
      </c>
      <c r="J27" s="144"/>
      <c r="K27" s="145"/>
      <c r="L27" s="106">
        <f t="shared" si="8"/>
        <v>25</v>
      </c>
    </row>
    <row r="28" spans="1:12" s="107" customFormat="1" ht="14.1" customHeight="1">
      <c r="A28" s="116">
        <f t="shared" si="7"/>
        <v>2031</v>
      </c>
      <c r="B28" s="133"/>
      <c r="C28" s="110">
        <f>I103</f>
        <v>516</v>
      </c>
      <c r="D28" s="134">
        <f>I152</f>
        <v>574</v>
      </c>
      <c r="E28" s="110">
        <f>I202</f>
        <v>579</v>
      </c>
      <c r="F28" s="110">
        <f>I251</f>
        <v>376</v>
      </c>
      <c r="G28" s="110">
        <f>I300</f>
        <v>505</v>
      </c>
      <c r="H28" s="110">
        <f>I349</f>
        <v>479</v>
      </c>
      <c r="I28" s="135">
        <f t="shared" si="6"/>
        <v>579</v>
      </c>
      <c r="J28" s="136"/>
      <c r="K28" s="137"/>
      <c r="L28" s="106">
        <f t="shared" si="8"/>
        <v>26</v>
      </c>
    </row>
    <row r="29" spans="1:12" s="125" customFormat="1" ht="14.1" customHeight="1">
      <c r="A29" s="116">
        <f t="shared" si="7"/>
        <v>2032</v>
      </c>
      <c r="B29" s="133"/>
      <c r="C29" s="110">
        <f>I104</f>
        <v>525</v>
      </c>
      <c r="D29" s="134">
        <f>I153</f>
        <v>589</v>
      </c>
      <c r="E29" s="110">
        <f>I203</f>
        <v>594</v>
      </c>
      <c r="F29" s="110">
        <f>I252</f>
        <v>377</v>
      </c>
      <c r="G29" s="110">
        <f>I301</f>
        <v>512</v>
      </c>
      <c r="H29" s="110">
        <f>I350</f>
        <v>484</v>
      </c>
      <c r="I29" s="135">
        <f t="shared" si="6"/>
        <v>594</v>
      </c>
      <c r="J29" s="136"/>
      <c r="K29" s="137"/>
      <c r="L29" s="124">
        <f t="shared" si="8"/>
        <v>27</v>
      </c>
    </row>
    <row r="30" spans="1:12" s="107" customFormat="1" ht="14.1" customHeight="1">
      <c r="A30" s="116">
        <f t="shared" si="7"/>
        <v>2033</v>
      </c>
      <c r="B30" s="133"/>
      <c r="C30" s="110">
        <f>I105</f>
        <v>533</v>
      </c>
      <c r="D30" s="134">
        <f>I154</f>
        <v>604</v>
      </c>
      <c r="E30" s="110">
        <f>I204</f>
        <v>610</v>
      </c>
      <c r="F30" s="110">
        <f>I253</f>
        <v>377</v>
      </c>
      <c r="G30" s="110">
        <f>I302</f>
        <v>519</v>
      </c>
      <c r="H30" s="110">
        <f>I351</f>
        <v>489</v>
      </c>
      <c r="I30" s="135">
        <f>ROUND(SUMIF(C$33:H$33,"○",C30:H30),$G$1)</f>
        <v>610</v>
      </c>
      <c r="J30" s="136"/>
      <c r="K30" s="137"/>
      <c r="L30" s="124">
        <f t="shared" si="8"/>
        <v>28</v>
      </c>
    </row>
    <row r="31" spans="1:12" s="107" customFormat="1" ht="14.1" customHeight="1">
      <c r="A31" s="329">
        <f t="shared" si="7"/>
        <v>2034</v>
      </c>
      <c r="B31" s="330"/>
      <c r="C31" s="331">
        <f>I106</f>
        <v>542</v>
      </c>
      <c r="D31" s="332">
        <f>I155</f>
        <v>620</v>
      </c>
      <c r="E31" s="331">
        <f>I205</f>
        <v>627</v>
      </c>
      <c r="F31" s="331">
        <f>I254</f>
        <v>378</v>
      </c>
      <c r="G31" s="331">
        <f>I303</f>
        <v>525</v>
      </c>
      <c r="H31" s="331">
        <f>I352</f>
        <v>494</v>
      </c>
      <c r="I31" s="333">
        <f>ROUND(SUMIF(C$33:H$33,"○",C31:H31),$G$1)</f>
        <v>627</v>
      </c>
      <c r="J31" s="334"/>
      <c r="K31" s="335"/>
      <c r="L31" s="124">
        <f t="shared" si="8"/>
        <v>29</v>
      </c>
    </row>
    <row r="32" spans="1:12" s="107" customFormat="1" ht="14.1" customHeight="1">
      <c r="A32" s="117">
        <f t="shared" si="7"/>
        <v>2035</v>
      </c>
      <c r="B32" s="140"/>
      <c r="C32" s="141">
        <f>I107</f>
        <v>551</v>
      </c>
      <c r="D32" s="142">
        <f>I156</f>
        <v>636</v>
      </c>
      <c r="E32" s="141">
        <f>I206</f>
        <v>644</v>
      </c>
      <c r="F32" s="141">
        <f>I255</f>
        <v>379</v>
      </c>
      <c r="G32" s="141">
        <f>I304</f>
        <v>532</v>
      </c>
      <c r="H32" s="141">
        <f>I353</f>
        <v>499</v>
      </c>
      <c r="I32" s="143">
        <f>ROUND(SUMIF(C$33:H$33,"○",C32:H32),$G$1)</f>
        <v>644</v>
      </c>
      <c r="J32" s="144"/>
      <c r="K32" s="145"/>
      <c r="L32" s="124">
        <f t="shared" si="8"/>
        <v>30</v>
      </c>
    </row>
    <row r="33" spans="1:41" s="107" customFormat="1" ht="14.1" customHeight="1">
      <c r="A33" s="100" t="s">
        <v>106</v>
      </c>
      <c r="B33" s="101"/>
      <c r="C33" s="103"/>
      <c r="D33" s="103"/>
      <c r="E33" s="103" t="s">
        <v>379</v>
      </c>
      <c r="F33" s="103"/>
      <c r="G33" s="103"/>
      <c r="H33" s="103"/>
      <c r="I33" s="103"/>
      <c r="J33" s="146"/>
      <c r="K33" s="105"/>
      <c r="L33" s="147"/>
      <c r="M33" s="148"/>
      <c r="N33" s="148"/>
      <c r="O33" s="148"/>
      <c r="P33" s="148"/>
      <c r="Q33" s="148"/>
      <c r="R33" s="148"/>
      <c r="S33" s="148"/>
      <c r="T33" s="148"/>
      <c r="U33" s="149"/>
      <c r="V33" s="149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</row>
    <row r="34" spans="1:41" s="107" customFormat="1" ht="14.1" customHeight="1">
      <c r="A34" s="454" t="s">
        <v>380</v>
      </c>
      <c r="B34" s="455"/>
      <c r="C34" s="151">
        <f>F67</f>
        <v>0.79140132309231137</v>
      </c>
      <c r="D34" s="151">
        <f>G121</f>
        <v>0.80063912238542911</v>
      </c>
      <c r="E34" s="152">
        <f>G172</f>
        <v>0.80063912238542911</v>
      </c>
      <c r="F34" s="325">
        <f>H220</f>
        <v>0.59163398724490379</v>
      </c>
      <c r="G34" s="151">
        <f>G270</f>
        <v>0.79140132309231137</v>
      </c>
      <c r="H34" s="153">
        <f>G319</f>
        <v>0.77291784038464517</v>
      </c>
      <c r="I34" s="154"/>
      <c r="J34" s="456"/>
      <c r="K34" s="457"/>
      <c r="L34" s="155"/>
      <c r="M34" s="155"/>
      <c r="N34" s="155"/>
      <c r="O34" s="155"/>
      <c r="P34" s="155"/>
      <c r="Q34" s="155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</row>
    <row r="35" spans="1:41" s="107" customFormat="1" ht="14.1" customHeight="1">
      <c r="A35" s="454" t="s">
        <v>109</v>
      </c>
      <c r="B35" s="455"/>
      <c r="C35" s="156">
        <f>F68</f>
        <v>0.35</v>
      </c>
      <c r="D35" s="156">
        <f>G122</f>
        <v>0.33499999999999996</v>
      </c>
      <c r="E35" s="157">
        <f>G173</f>
        <v>0.33499999999999996</v>
      </c>
      <c r="F35" s="326">
        <f>H221</f>
        <v>0.68599999999999994</v>
      </c>
      <c r="G35" s="156">
        <f>G271</f>
        <v>0.35</v>
      </c>
      <c r="H35" s="158">
        <f>G320</f>
        <v>0.38200000000000001</v>
      </c>
      <c r="I35" s="159"/>
      <c r="J35" s="456"/>
      <c r="K35" s="457"/>
      <c r="L35" s="160"/>
      <c r="M35" s="160"/>
      <c r="N35" s="160"/>
      <c r="O35" s="160"/>
      <c r="P35" s="160"/>
      <c r="Q35" s="160"/>
      <c r="R35" s="148"/>
      <c r="S35" s="148"/>
      <c r="T35" s="148"/>
      <c r="U35" s="149"/>
      <c r="V35" s="149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</row>
    <row r="36" spans="1:41" s="107" customFormat="1" ht="14.1" customHeight="1">
      <c r="A36" s="454" t="s">
        <v>381</v>
      </c>
      <c r="B36" s="455"/>
      <c r="C36" s="156">
        <f>F69</f>
        <v>0.26900000000000002</v>
      </c>
      <c r="D36" s="156">
        <f>G123</f>
        <v>0.254</v>
      </c>
      <c r="E36" s="157">
        <f>G174</f>
        <v>0.254</v>
      </c>
      <c r="F36" s="326">
        <f>H222</f>
        <v>0.58600000000000008</v>
      </c>
      <c r="G36" s="156">
        <f>G272</f>
        <v>0.26900000000000002</v>
      </c>
      <c r="H36" s="158">
        <f>G321</f>
        <v>0.28200000000000003</v>
      </c>
      <c r="I36" s="159"/>
      <c r="J36" s="456"/>
      <c r="K36" s="457"/>
      <c r="L36" s="160"/>
      <c r="M36" s="160"/>
      <c r="N36" s="160"/>
      <c r="O36" s="160"/>
      <c r="P36" s="160"/>
      <c r="Q36" s="160"/>
      <c r="R36" s="148"/>
      <c r="S36" s="148"/>
      <c r="T36" s="148"/>
      <c r="U36" s="149"/>
      <c r="V36" s="149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</row>
    <row r="37" spans="1:41" s="107" customFormat="1" ht="14.1" customHeight="1">
      <c r="A37" s="454" t="s">
        <v>382</v>
      </c>
      <c r="B37" s="455"/>
      <c r="C37" s="161">
        <f>F70</f>
        <v>2.0981960386104528</v>
      </c>
      <c r="D37" s="161">
        <f>G124</f>
        <v>2.0470712942341742</v>
      </c>
      <c r="E37" s="162">
        <f>G175</f>
        <v>2.0470712942341742</v>
      </c>
      <c r="F37" s="327">
        <f>H223</f>
        <v>2.898011446673145</v>
      </c>
      <c r="G37" s="161">
        <f>G273</f>
        <v>2.0981960386104528</v>
      </c>
      <c r="H37" s="163">
        <f>G322</f>
        <v>2.2003754487551626</v>
      </c>
      <c r="I37" s="164"/>
      <c r="J37" s="456"/>
      <c r="K37" s="457"/>
      <c r="L37" s="165"/>
      <c r="M37" s="165"/>
      <c r="N37" s="165"/>
      <c r="O37" s="165"/>
      <c r="P37" s="165"/>
      <c r="Q37" s="165"/>
      <c r="R37" s="148"/>
      <c r="S37" s="148"/>
      <c r="T37" s="148"/>
      <c r="U37" s="149"/>
      <c r="V37" s="149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</row>
    <row r="38" spans="1:41" s="107" customFormat="1" ht="14.1" customHeight="1">
      <c r="A38" s="454" t="s">
        <v>383</v>
      </c>
      <c r="B38" s="455"/>
      <c r="C38" s="161">
        <f>F71</f>
        <v>0.97500595124198131</v>
      </c>
      <c r="D38" s="161">
        <f>G125</f>
        <v>0.94433110461621461</v>
      </c>
      <c r="E38" s="162">
        <f>G176</f>
        <v>0.94433110461621461</v>
      </c>
      <c r="F38" s="327">
        <f>H224</f>
        <v>1.4233494547546754</v>
      </c>
      <c r="G38" s="163">
        <f>G274</f>
        <v>0.97500595124198131</v>
      </c>
      <c r="H38" s="163">
        <f>G323</f>
        <v>1.0047678560038862</v>
      </c>
      <c r="I38" s="164"/>
      <c r="J38" s="456"/>
      <c r="K38" s="457"/>
      <c r="L38" s="165"/>
      <c r="M38" s="165"/>
      <c r="N38" s="165"/>
      <c r="O38" s="165"/>
      <c r="P38" s="165"/>
      <c r="Q38" s="165"/>
      <c r="R38" s="148"/>
      <c r="S38" s="148"/>
      <c r="T38" s="148"/>
      <c r="U38" s="149"/>
      <c r="V38" s="149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</row>
    <row r="39" spans="1:41" s="107" customFormat="1" ht="20.100000000000001" customHeight="1">
      <c r="A39" s="166"/>
      <c r="B39" s="167"/>
      <c r="C39" s="168"/>
      <c r="D39" s="168"/>
      <c r="E39" s="168"/>
      <c r="F39" s="169"/>
      <c r="G39" s="169"/>
      <c r="H39" s="169"/>
      <c r="I39" s="169"/>
      <c r="J39" s="170"/>
      <c r="K39" s="171"/>
      <c r="L39" s="172"/>
      <c r="M39" s="172"/>
      <c r="N39" s="172"/>
      <c r="O39" s="172"/>
      <c r="P39" s="172"/>
      <c r="Q39" s="172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</row>
    <row r="40" spans="1:41" s="107" customFormat="1" ht="20.100000000000001" customHeight="1">
      <c r="A40" s="166"/>
      <c r="B40" s="167"/>
      <c r="C40" s="168"/>
      <c r="D40" s="168"/>
      <c r="E40" s="168"/>
      <c r="F40" s="169"/>
      <c r="G40" s="169"/>
      <c r="H40" s="169"/>
      <c r="I40" s="169"/>
      <c r="J40" s="173"/>
      <c r="K40" s="150"/>
      <c r="L40" s="149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</row>
    <row r="41" spans="1:41" s="107" customFormat="1" ht="20.100000000000001" customHeight="1">
      <c r="A41" s="166"/>
      <c r="B41" s="167"/>
      <c r="C41" s="168"/>
      <c r="D41" s="168"/>
      <c r="E41" s="168"/>
      <c r="F41" s="169"/>
      <c r="G41" s="169"/>
      <c r="H41" s="169"/>
      <c r="I41" s="169"/>
      <c r="J41" s="173"/>
      <c r="K41" s="150"/>
      <c r="L41" s="149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</row>
    <row r="42" spans="1:41" s="107" customFormat="1" ht="20.100000000000001" customHeight="1">
      <c r="A42" s="166"/>
      <c r="B42" s="167"/>
      <c r="C42" s="168"/>
      <c r="D42" s="168"/>
      <c r="E42" s="168"/>
      <c r="F42" s="169"/>
      <c r="G42" s="169"/>
      <c r="H42" s="169"/>
      <c r="I42" s="169"/>
      <c r="J42" s="173"/>
      <c r="K42" s="150"/>
      <c r="L42" s="149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</row>
    <row r="43" spans="1:41" s="107" customFormat="1" ht="20.100000000000001" customHeight="1">
      <c r="A43" s="166"/>
      <c r="B43" s="167"/>
      <c r="C43" s="168"/>
      <c r="D43" s="168"/>
      <c r="E43" s="168"/>
      <c r="F43" s="169"/>
      <c r="G43" s="169"/>
      <c r="H43" s="169"/>
      <c r="I43" s="169"/>
      <c r="J43" s="173"/>
      <c r="K43" s="150"/>
      <c r="L43" s="149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</row>
    <row r="44" spans="1:41" s="107" customFormat="1" ht="20.100000000000001" customHeight="1">
      <c r="A44" s="166"/>
      <c r="B44" s="167"/>
      <c r="C44" s="168"/>
      <c r="D44" s="168"/>
      <c r="E44" s="168"/>
      <c r="F44" s="169"/>
      <c r="G44" s="169"/>
      <c r="H44" s="169"/>
      <c r="I44" s="169"/>
      <c r="J44" s="173"/>
      <c r="K44" s="150"/>
      <c r="L44" s="149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</row>
    <row r="45" spans="1:41" s="107" customFormat="1" ht="20.100000000000001" customHeight="1">
      <c r="A45" s="166"/>
      <c r="B45" s="167"/>
      <c r="C45" s="168"/>
      <c r="D45" s="168"/>
      <c r="E45" s="168"/>
      <c r="F45" s="169"/>
      <c r="G45" s="169"/>
      <c r="H45" s="169"/>
      <c r="I45" s="169"/>
      <c r="J45" s="173"/>
      <c r="K45" s="150"/>
      <c r="L45" s="149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</row>
    <row r="46" spans="1:41" s="107" customFormat="1" ht="20.100000000000001" customHeight="1">
      <c r="A46" s="166"/>
      <c r="B46" s="167"/>
      <c r="C46" s="168"/>
      <c r="D46" s="168"/>
      <c r="E46" s="168"/>
      <c r="F46" s="169"/>
      <c r="G46" s="169"/>
      <c r="H46" s="169"/>
      <c r="I46" s="169"/>
      <c r="J46" s="173"/>
      <c r="K46" s="150"/>
      <c r="L46" s="149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</row>
    <row r="47" spans="1:41" s="107" customFormat="1" ht="20.100000000000001" customHeight="1">
      <c r="A47" s="166"/>
      <c r="B47" s="167"/>
      <c r="C47" s="168"/>
      <c r="D47" s="168"/>
      <c r="E47" s="168"/>
      <c r="F47" s="169"/>
      <c r="G47" s="169"/>
      <c r="H47" s="169"/>
      <c r="I47" s="169"/>
      <c r="J47" s="173"/>
      <c r="K47" s="150"/>
      <c r="L47" s="149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</row>
    <row r="48" spans="1:41" s="107" customFormat="1" ht="20.100000000000001" customHeight="1">
      <c r="A48" s="166"/>
      <c r="B48" s="167"/>
      <c r="C48" s="168"/>
      <c r="D48" s="168"/>
      <c r="E48" s="168"/>
      <c r="F48" s="169"/>
      <c r="G48" s="169"/>
      <c r="H48" s="169"/>
      <c r="I48" s="169"/>
      <c r="J48" s="173"/>
      <c r="K48" s="150"/>
      <c r="L48" s="149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</row>
    <row r="49" spans="1:109" s="107" customFormat="1" ht="20.100000000000001" customHeight="1">
      <c r="A49" s="166"/>
      <c r="B49" s="167"/>
      <c r="C49" s="168"/>
      <c r="D49" s="168"/>
      <c r="E49" s="168"/>
      <c r="F49" s="169"/>
      <c r="G49" s="169"/>
      <c r="H49" s="169"/>
      <c r="I49" s="169"/>
      <c r="J49" s="173"/>
      <c r="K49" s="150"/>
      <c r="L49" s="149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</row>
    <row r="50" spans="1:109" s="107" customFormat="1" ht="20.100000000000001" customHeight="1">
      <c r="A50" s="166"/>
      <c r="B50" s="167"/>
      <c r="C50" s="168"/>
      <c r="D50" s="168"/>
      <c r="E50" s="168"/>
      <c r="F50" s="169"/>
      <c r="G50" s="169"/>
      <c r="H50" s="169"/>
      <c r="I50" s="169"/>
      <c r="J50" s="173"/>
      <c r="K50" s="150"/>
      <c r="L50" s="149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</row>
    <row r="51" spans="1:109" s="107" customFormat="1" ht="20.100000000000001" customHeight="1">
      <c r="A51" s="166"/>
      <c r="B51" s="167"/>
      <c r="C51" s="168"/>
      <c r="D51" s="168"/>
      <c r="E51" s="168"/>
      <c r="F51" s="169"/>
      <c r="G51" s="169"/>
      <c r="H51" s="169"/>
      <c r="I51" s="169"/>
      <c r="J51" s="173"/>
      <c r="K51" s="150"/>
      <c r="L51" s="149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</row>
    <row r="52" spans="1:109" s="107" customFormat="1" ht="20.100000000000001" customHeight="1">
      <c r="A52" s="166"/>
      <c r="B52" s="167"/>
      <c r="C52" s="168"/>
      <c r="D52" s="168"/>
      <c r="E52" s="168"/>
      <c r="F52" s="169"/>
      <c r="G52" s="169"/>
      <c r="H52" s="169"/>
      <c r="I52" s="169"/>
      <c r="J52" s="173"/>
      <c r="K52" s="150"/>
      <c r="L52" s="149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</row>
    <row r="53" spans="1:109" s="107" customFormat="1" ht="20.100000000000001" customHeight="1">
      <c r="A53" s="166"/>
      <c r="B53" s="167"/>
      <c r="C53" s="168"/>
      <c r="D53" s="168"/>
      <c r="E53" s="168"/>
      <c r="F53" s="169"/>
      <c r="G53" s="169"/>
      <c r="H53" s="169"/>
      <c r="I53" s="169"/>
      <c r="J53" s="173"/>
      <c r="K53" s="150"/>
      <c r="L53" s="149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</row>
    <row r="54" spans="1:109" s="107" customFormat="1" ht="20.100000000000001" customHeight="1">
      <c r="A54" s="166"/>
      <c r="B54" s="167"/>
      <c r="C54" s="168"/>
      <c r="D54" s="168"/>
      <c r="E54" s="168"/>
      <c r="F54" s="169"/>
      <c r="G54" s="169"/>
      <c r="H54" s="169"/>
      <c r="I54" s="169"/>
      <c r="J54" s="173"/>
      <c r="K54" s="150"/>
      <c r="L54" s="149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</row>
    <row r="55" spans="1:109" s="107" customFormat="1" ht="20.100000000000001" customHeight="1">
      <c r="A55" s="166"/>
      <c r="B55" s="167"/>
      <c r="C55" s="168"/>
      <c r="D55" s="168"/>
      <c r="E55" s="168"/>
      <c r="F55" s="169"/>
      <c r="G55" s="169"/>
      <c r="H55" s="169"/>
      <c r="I55" s="169"/>
      <c r="J55" s="173"/>
      <c r="K55" s="150"/>
      <c r="L55" s="149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</row>
    <row r="56" spans="1:109" s="107" customFormat="1" ht="20.100000000000001" customHeight="1">
      <c r="A56" s="166"/>
      <c r="B56" s="167"/>
      <c r="C56" s="168"/>
      <c r="D56" s="168"/>
      <c r="E56" s="168"/>
      <c r="F56" s="169"/>
      <c r="G56" s="169"/>
      <c r="H56" s="169"/>
      <c r="I56" s="169"/>
      <c r="J56" s="173"/>
      <c r="K56" s="150"/>
      <c r="L56" s="149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</row>
    <row r="57" spans="1:109" s="107" customFormat="1" ht="20.100000000000001" customHeight="1">
      <c r="A57" s="166"/>
      <c r="B57" s="167"/>
      <c r="C57" s="168"/>
      <c r="D57" s="168"/>
      <c r="E57" s="168"/>
      <c r="F57" s="169"/>
      <c r="G57" s="169"/>
      <c r="H57" s="169"/>
      <c r="I57" s="169"/>
      <c r="J57" s="173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</row>
    <row r="58" spans="1:109" s="107" customFormat="1" ht="20.100000000000001" customHeight="1">
      <c r="A58" s="166"/>
      <c r="B58" s="167"/>
      <c r="C58" s="168"/>
      <c r="D58" s="168"/>
      <c r="E58" s="168"/>
      <c r="F58" s="169"/>
      <c r="G58" s="169"/>
      <c r="H58" s="169"/>
      <c r="I58" s="169"/>
      <c r="J58" s="173"/>
      <c r="K58" s="150"/>
      <c r="L58" s="149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</row>
    <row r="59" spans="1:109" s="107" customFormat="1" ht="20.100000000000001" customHeight="1">
      <c r="A59" s="166"/>
      <c r="B59" s="167"/>
      <c r="C59" s="168"/>
      <c r="D59" s="168"/>
      <c r="E59" s="168"/>
      <c r="F59" s="169"/>
      <c r="G59" s="169"/>
      <c r="H59" s="169"/>
      <c r="I59" s="169"/>
      <c r="J59" s="173"/>
      <c r="K59" s="150"/>
      <c r="L59" s="149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</row>
    <row r="60" spans="1:109" s="98" customFormat="1" ht="15" customHeight="1">
      <c r="A60" s="174" t="s">
        <v>384</v>
      </c>
      <c r="B60" s="175"/>
      <c r="C60" s="94"/>
      <c r="D60" s="94"/>
      <c r="E60" s="94"/>
      <c r="F60" s="94"/>
      <c r="G60" s="94"/>
      <c r="H60" s="94"/>
      <c r="I60" s="176"/>
      <c r="J60" s="94"/>
      <c r="K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</row>
    <row r="61" spans="1:109" s="98" customFormat="1" ht="15" customHeight="1">
      <c r="A61" s="177" t="s">
        <v>102</v>
      </c>
      <c r="B61" s="178" t="s">
        <v>385</v>
      </c>
      <c r="C61" s="179" t="s">
        <v>129</v>
      </c>
      <c r="D61" s="180"/>
      <c r="E61" s="180"/>
      <c r="F61" s="181"/>
      <c r="G61" s="182"/>
      <c r="H61" s="182" t="s">
        <v>116</v>
      </c>
      <c r="I61" s="183">
        <f>RSQ(I62:I84,B62:B84)</f>
        <v>0.79140132309231137</v>
      </c>
      <c r="J61" s="184" t="s">
        <v>130</v>
      </c>
      <c r="K61" s="185" t="s">
        <v>131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</row>
    <row r="62" spans="1:109" s="98" customFormat="1" ht="15" customHeight="1">
      <c r="A62" s="186">
        <f t="shared" ref="A62:B67" si="15">A4</f>
        <v>2007</v>
      </c>
      <c r="B62" s="187">
        <f t="shared" si="15"/>
        <v>317</v>
      </c>
      <c r="C62" s="188">
        <f>A62-$E$1+1</f>
        <v>1</v>
      </c>
      <c r="D62" s="189" t="s">
        <v>119</v>
      </c>
      <c r="E62" s="190"/>
      <c r="F62" s="190"/>
      <c r="G62" s="191"/>
      <c r="H62" s="192"/>
      <c r="I62" s="193">
        <f t="shared" ref="I62:I67" si="16">ROUND($E$64*C62+$E$65,$G$1)</f>
        <v>308</v>
      </c>
      <c r="J62" s="194">
        <f t="shared" ref="J62:J67" si="17">ABS(B62-I62)/B62*100</f>
        <v>2.8391167192429023</v>
      </c>
      <c r="K62" s="193">
        <f t="shared" ref="K62:K67" si="18">(B62-I62)^2/1000</f>
        <v>8.1000000000000003E-2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</row>
    <row r="63" spans="1:109" s="98" customFormat="1" ht="15" customHeight="1">
      <c r="A63" s="186">
        <f t="shared" si="15"/>
        <v>2008</v>
      </c>
      <c r="B63" s="187">
        <f t="shared" si="15"/>
        <v>313</v>
      </c>
      <c r="C63" s="188">
        <f t="shared" ref="C63:C103" si="19">A63-$E$1+1</f>
        <v>2</v>
      </c>
      <c r="D63" s="94"/>
      <c r="E63" s="195"/>
      <c r="F63" s="94"/>
      <c r="G63" s="191"/>
      <c r="H63" s="192"/>
      <c r="I63" s="196">
        <f t="shared" si="16"/>
        <v>316</v>
      </c>
      <c r="J63" s="197">
        <f t="shared" si="17"/>
        <v>0.95846645367412142</v>
      </c>
      <c r="K63" s="196">
        <f t="shared" si="18"/>
        <v>8.9999999999999993E-3</v>
      </c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</row>
    <row r="64" spans="1:109" s="98" customFormat="1" ht="15" customHeight="1">
      <c r="A64" s="186">
        <f t="shared" si="15"/>
        <v>2009</v>
      </c>
      <c r="B64" s="187">
        <f t="shared" si="15"/>
        <v>321</v>
      </c>
      <c r="C64" s="188">
        <f t="shared" si="19"/>
        <v>3</v>
      </c>
      <c r="D64" s="189" t="s">
        <v>120</v>
      </c>
      <c r="E64" s="198">
        <f>INDEX(LINEST(B62:B67,C62:C67),1)</f>
        <v>8.6857142857142868</v>
      </c>
      <c r="F64" s="94"/>
      <c r="G64" s="199"/>
      <c r="H64" s="192"/>
      <c r="I64" s="196">
        <f t="shared" si="16"/>
        <v>325</v>
      </c>
      <c r="J64" s="197">
        <f t="shared" si="17"/>
        <v>1.2461059190031152</v>
      </c>
      <c r="K64" s="196">
        <f t="shared" si="18"/>
        <v>1.6E-2</v>
      </c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</row>
    <row r="65" spans="1:109" s="98" customFormat="1" ht="15" customHeight="1">
      <c r="A65" s="186">
        <f t="shared" si="15"/>
        <v>2010</v>
      </c>
      <c r="B65" s="187">
        <f t="shared" si="15"/>
        <v>326</v>
      </c>
      <c r="C65" s="188">
        <f t="shared" si="19"/>
        <v>4</v>
      </c>
      <c r="D65" s="189" t="s">
        <v>121</v>
      </c>
      <c r="E65" s="198">
        <f>INDEX(LINEST(B62:B67,C62:C67),2)</f>
        <v>298.93333333333328</v>
      </c>
      <c r="F65" s="94"/>
      <c r="G65" s="199"/>
      <c r="H65" s="192"/>
      <c r="I65" s="196">
        <f t="shared" si="16"/>
        <v>334</v>
      </c>
      <c r="J65" s="197">
        <f t="shared" si="17"/>
        <v>2.4539877300613497</v>
      </c>
      <c r="K65" s="196">
        <f t="shared" si="18"/>
        <v>6.4000000000000001E-2</v>
      </c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</row>
    <row r="66" spans="1:109" s="98" customFormat="1" ht="15" customHeight="1">
      <c r="A66" s="186">
        <f t="shared" si="15"/>
        <v>2011</v>
      </c>
      <c r="B66" s="187">
        <f t="shared" si="15"/>
        <v>336</v>
      </c>
      <c r="C66" s="188">
        <f t="shared" si="19"/>
        <v>5</v>
      </c>
      <c r="D66" s="94"/>
      <c r="E66" s="94"/>
      <c r="F66" s="94"/>
      <c r="G66" s="199"/>
      <c r="H66" s="192"/>
      <c r="I66" s="196">
        <f t="shared" si="16"/>
        <v>342</v>
      </c>
      <c r="J66" s="197">
        <f t="shared" si="17"/>
        <v>1.7857142857142856</v>
      </c>
      <c r="K66" s="196">
        <f t="shared" si="18"/>
        <v>3.5999999999999997E-2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</row>
    <row r="67" spans="1:109" s="98" customFormat="1" ht="15" customHeight="1">
      <c r="A67" s="186">
        <f t="shared" si="15"/>
        <v>2012</v>
      </c>
      <c r="B67" s="187">
        <f t="shared" si="15"/>
        <v>363</v>
      </c>
      <c r="C67" s="188">
        <f t="shared" si="19"/>
        <v>6</v>
      </c>
      <c r="D67" s="454" t="s">
        <v>108</v>
      </c>
      <c r="E67" s="458"/>
      <c r="F67" s="200">
        <f>I61</f>
        <v>0.79140132309231137</v>
      </c>
      <c r="G67" s="199"/>
      <c r="H67" s="192"/>
      <c r="I67" s="196">
        <f t="shared" si="16"/>
        <v>351</v>
      </c>
      <c r="J67" s="197">
        <f t="shared" si="17"/>
        <v>3.3057851239669422</v>
      </c>
      <c r="K67" s="196">
        <f t="shared" si="18"/>
        <v>0.14399999999999999</v>
      </c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</row>
    <row r="68" spans="1:109" s="98" customFormat="1" ht="15" customHeight="1">
      <c r="A68" s="186"/>
      <c r="B68" s="187"/>
      <c r="C68" s="188"/>
      <c r="D68" s="454" t="s">
        <v>109</v>
      </c>
      <c r="E68" s="458"/>
      <c r="F68" s="201">
        <f>SUM(K62:K84)</f>
        <v>0.35</v>
      </c>
      <c r="G68" s="199"/>
      <c r="H68" s="192"/>
      <c r="I68" s="196"/>
      <c r="J68" s="197"/>
      <c r="K68" s="196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</row>
    <row r="69" spans="1:109" s="98" customFormat="1" ht="15" customHeight="1">
      <c r="A69" s="186"/>
      <c r="B69" s="187"/>
      <c r="C69" s="188"/>
      <c r="D69" s="454" t="s">
        <v>174</v>
      </c>
      <c r="E69" s="458"/>
      <c r="F69" s="201">
        <f>SUM(K63:K72)</f>
        <v>0.26900000000000002</v>
      </c>
      <c r="G69" s="199"/>
      <c r="H69" s="192"/>
      <c r="I69" s="196"/>
      <c r="J69" s="197"/>
      <c r="K69" s="196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</row>
    <row r="70" spans="1:109" s="98" customFormat="1" ht="15" customHeight="1">
      <c r="A70" s="186"/>
      <c r="B70" s="187"/>
      <c r="C70" s="188"/>
      <c r="D70" s="454" t="s">
        <v>111</v>
      </c>
      <c r="E70" s="458"/>
      <c r="F70" s="202">
        <f>SUM(J62:J72)/C67</f>
        <v>2.0981960386104528</v>
      </c>
      <c r="G70" s="189"/>
      <c r="H70" s="195"/>
      <c r="I70" s="196"/>
      <c r="J70" s="197"/>
      <c r="K70" s="196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</row>
    <row r="71" spans="1:109" s="98" customFormat="1" ht="15" customHeight="1">
      <c r="A71" s="186"/>
      <c r="B71" s="187"/>
      <c r="C71" s="188"/>
      <c r="D71" s="454" t="s">
        <v>112</v>
      </c>
      <c r="E71" s="458"/>
      <c r="F71" s="202">
        <f>SUM(J63:J72)/10</f>
        <v>0.97500595124198131</v>
      </c>
      <c r="G71" s="189"/>
      <c r="H71" s="195"/>
      <c r="I71" s="196"/>
      <c r="J71" s="197"/>
      <c r="K71" s="196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</row>
    <row r="72" spans="1:109" s="98" customFormat="1" ht="15" customHeight="1">
      <c r="A72" s="186"/>
      <c r="B72" s="187"/>
      <c r="C72" s="188"/>
      <c r="D72" s="94"/>
      <c r="E72" s="94"/>
      <c r="F72" s="94"/>
      <c r="G72" s="189"/>
      <c r="H72" s="195"/>
      <c r="I72" s="196"/>
      <c r="J72" s="197"/>
      <c r="K72" s="196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</row>
    <row r="73" spans="1:109" s="98" customFormat="1" ht="15" customHeight="1">
      <c r="A73" s="186"/>
      <c r="B73" s="187"/>
      <c r="C73" s="188"/>
      <c r="D73" s="94"/>
      <c r="E73" s="94"/>
      <c r="F73" s="195"/>
      <c r="G73" s="189"/>
      <c r="H73" s="195"/>
      <c r="I73" s="196"/>
      <c r="J73" s="197"/>
      <c r="K73" s="196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</row>
    <row r="74" spans="1:109" s="98" customFormat="1" ht="15" customHeight="1">
      <c r="A74" s="186"/>
      <c r="B74" s="187"/>
      <c r="C74" s="188"/>
      <c r="D74" s="94"/>
      <c r="E74" s="94"/>
      <c r="F74" s="195"/>
      <c r="G74" s="189"/>
      <c r="H74" s="195"/>
      <c r="I74" s="196"/>
      <c r="J74" s="197"/>
      <c r="K74" s="196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</row>
    <row r="75" spans="1:109" s="98" customFormat="1" ht="15" customHeight="1">
      <c r="A75" s="186"/>
      <c r="B75" s="187"/>
      <c r="C75" s="188"/>
      <c r="D75" s="94"/>
      <c r="E75" s="94"/>
      <c r="F75" s="195"/>
      <c r="G75" s="189"/>
      <c r="H75" s="195"/>
      <c r="I75" s="196"/>
      <c r="J75" s="197"/>
      <c r="K75" s="196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</row>
    <row r="76" spans="1:109" ht="15" customHeight="1">
      <c r="A76" s="186"/>
      <c r="B76" s="187"/>
      <c r="C76" s="188"/>
      <c r="F76" s="195"/>
      <c r="G76" s="189"/>
      <c r="H76" s="195"/>
      <c r="I76" s="196"/>
      <c r="J76" s="197"/>
      <c r="K76" s="196"/>
    </row>
    <row r="77" spans="1:109" ht="15" customHeight="1">
      <c r="A77" s="186"/>
      <c r="B77" s="187"/>
      <c r="C77" s="188"/>
      <c r="D77" s="189"/>
      <c r="E77" s="189"/>
      <c r="F77" s="195"/>
      <c r="G77" s="189"/>
      <c r="H77" s="195"/>
      <c r="I77" s="196"/>
      <c r="J77" s="197"/>
      <c r="K77" s="196"/>
    </row>
    <row r="78" spans="1:109" ht="15" customHeight="1">
      <c r="A78" s="186"/>
      <c r="B78" s="187"/>
      <c r="C78" s="188"/>
      <c r="D78" s="189"/>
      <c r="E78" s="189"/>
      <c r="F78" s="195"/>
      <c r="G78" s="189"/>
      <c r="H78" s="195"/>
      <c r="I78" s="196"/>
      <c r="J78" s="197"/>
      <c r="K78" s="196"/>
    </row>
    <row r="79" spans="1:109" s="195" customFormat="1" ht="15" customHeight="1">
      <c r="A79" s="186"/>
      <c r="B79" s="187"/>
      <c r="C79" s="188"/>
      <c r="G79" s="189"/>
      <c r="H79" s="189"/>
      <c r="I79" s="196"/>
      <c r="J79" s="197"/>
      <c r="K79" s="196"/>
      <c r="L79" s="203"/>
    </row>
    <row r="80" spans="1:109" s="195" customFormat="1" ht="15" customHeight="1">
      <c r="A80" s="186"/>
      <c r="B80" s="187"/>
      <c r="C80" s="188"/>
      <c r="G80" s="189"/>
      <c r="H80" s="189"/>
      <c r="I80" s="196"/>
      <c r="J80" s="197"/>
      <c r="K80" s="196"/>
      <c r="L80" s="203"/>
    </row>
    <row r="81" spans="1:109" s="195" customFormat="1" ht="15" customHeight="1">
      <c r="A81" s="186"/>
      <c r="B81" s="187"/>
      <c r="C81" s="188"/>
      <c r="G81" s="189"/>
      <c r="H81" s="189"/>
      <c r="I81" s="196"/>
      <c r="J81" s="197"/>
      <c r="K81" s="196"/>
      <c r="L81" s="203"/>
    </row>
    <row r="82" spans="1:109" ht="15" customHeight="1">
      <c r="A82" s="186"/>
      <c r="B82" s="187"/>
      <c r="C82" s="188"/>
      <c r="D82" s="195"/>
      <c r="E82" s="195"/>
      <c r="F82" s="195"/>
      <c r="G82" s="189"/>
      <c r="H82" s="195"/>
      <c r="I82" s="196"/>
      <c r="J82" s="197"/>
      <c r="K82" s="196"/>
    </row>
    <row r="83" spans="1:109" s="195" customFormat="1" ht="15" customHeight="1">
      <c r="A83" s="186"/>
      <c r="B83" s="187"/>
      <c r="C83" s="188"/>
      <c r="G83" s="189"/>
      <c r="I83" s="196"/>
      <c r="J83" s="197"/>
      <c r="K83" s="196"/>
      <c r="L83" s="203"/>
    </row>
    <row r="84" spans="1:109" s="195" customFormat="1" ht="15" customHeight="1" thickBot="1">
      <c r="A84" s="204"/>
      <c r="B84" s="205"/>
      <c r="C84" s="206"/>
      <c r="D84" s="207"/>
      <c r="E84" s="207"/>
      <c r="F84" s="207"/>
      <c r="G84" s="207"/>
      <c r="H84" s="207"/>
      <c r="I84" s="208"/>
      <c r="J84" s="209"/>
      <c r="K84" s="208"/>
      <c r="L84" s="203"/>
    </row>
    <row r="85" spans="1:109" s="195" customFormat="1" ht="15" customHeight="1" thickTop="1">
      <c r="A85" s="186">
        <f>A67+1</f>
        <v>2013</v>
      </c>
      <c r="B85" s="187">
        <f t="shared" ref="B85:B107" si="20">ROUND(E$64*C85+E$65,$G$1)</f>
        <v>360</v>
      </c>
      <c r="C85" s="188">
        <f t="shared" si="19"/>
        <v>7</v>
      </c>
      <c r="D85" s="210"/>
      <c r="E85" s="210"/>
      <c r="I85" s="196">
        <f t="shared" ref="I85:I107" si="21">ROUND($E$64*C85+$E$65,$G$1)</f>
        <v>360</v>
      </c>
      <c r="J85" s="211"/>
      <c r="K85" s="211"/>
      <c r="L85" s="203"/>
    </row>
    <row r="86" spans="1:109" ht="15" customHeight="1">
      <c r="A86" s="186">
        <f t="shared" ref="A86:A107" si="22">A85+1</f>
        <v>2014</v>
      </c>
      <c r="B86" s="187">
        <f t="shared" si="20"/>
        <v>368</v>
      </c>
      <c r="C86" s="188">
        <f t="shared" si="19"/>
        <v>8</v>
      </c>
      <c r="D86" s="210"/>
      <c r="E86" s="210"/>
      <c r="F86" s="195"/>
      <c r="G86" s="195"/>
      <c r="H86" s="195"/>
      <c r="I86" s="196">
        <f t="shared" si="21"/>
        <v>368</v>
      </c>
      <c r="J86" s="211"/>
      <c r="K86" s="211"/>
    </row>
    <row r="87" spans="1:109" ht="15" customHeight="1">
      <c r="A87" s="186">
        <f t="shared" si="22"/>
        <v>2015</v>
      </c>
      <c r="B87" s="187">
        <f t="shared" si="20"/>
        <v>377</v>
      </c>
      <c r="C87" s="188">
        <f t="shared" si="19"/>
        <v>9</v>
      </c>
      <c r="D87" s="210"/>
      <c r="E87" s="210"/>
      <c r="F87" s="195"/>
      <c r="G87" s="195"/>
      <c r="H87" s="195"/>
      <c r="I87" s="196">
        <f t="shared" si="21"/>
        <v>377</v>
      </c>
      <c r="J87" s="211"/>
      <c r="K87" s="211"/>
    </row>
    <row r="88" spans="1:109" ht="15" customHeight="1">
      <c r="A88" s="186">
        <f t="shared" si="22"/>
        <v>2016</v>
      </c>
      <c r="B88" s="187">
        <f t="shared" si="20"/>
        <v>386</v>
      </c>
      <c r="C88" s="188">
        <f t="shared" si="19"/>
        <v>10</v>
      </c>
      <c r="D88" s="210"/>
      <c r="E88" s="210"/>
      <c r="F88" s="195"/>
      <c r="G88" s="195"/>
      <c r="H88" s="195"/>
      <c r="I88" s="196">
        <f t="shared" si="21"/>
        <v>386</v>
      </c>
      <c r="J88" s="211"/>
      <c r="K88" s="211"/>
    </row>
    <row r="89" spans="1:109" ht="15" customHeight="1">
      <c r="A89" s="186">
        <f t="shared" si="22"/>
        <v>2017</v>
      </c>
      <c r="B89" s="187">
        <f t="shared" si="20"/>
        <v>394</v>
      </c>
      <c r="C89" s="188">
        <f t="shared" si="19"/>
        <v>11</v>
      </c>
      <c r="D89" s="210"/>
      <c r="E89" s="210"/>
      <c r="F89" s="195"/>
      <c r="G89" s="195"/>
      <c r="H89" s="195"/>
      <c r="I89" s="196">
        <f t="shared" si="21"/>
        <v>394</v>
      </c>
      <c r="J89" s="211"/>
      <c r="K89" s="211"/>
    </row>
    <row r="90" spans="1:109" ht="15" customHeight="1">
      <c r="A90" s="186">
        <f t="shared" si="22"/>
        <v>2018</v>
      </c>
      <c r="B90" s="187">
        <f t="shared" si="20"/>
        <v>403</v>
      </c>
      <c r="C90" s="188">
        <f t="shared" si="19"/>
        <v>12</v>
      </c>
      <c r="D90" s="210"/>
      <c r="E90" s="210"/>
      <c r="F90" s="195"/>
      <c r="G90" s="195"/>
      <c r="H90" s="195"/>
      <c r="I90" s="196">
        <f t="shared" si="21"/>
        <v>403</v>
      </c>
      <c r="J90" s="211"/>
      <c r="K90" s="211"/>
    </row>
    <row r="91" spans="1:109" ht="15" customHeight="1">
      <c r="A91" s="186">
        <f t="shared" si="22"/>
        <v>2019</v>
      </c>
      <c r="B91" s="187">
        <f t="shared" si="20"/>
        <v>412</v>
      </c>
      <c r="C91" s="188">
        <f t="shared" si="19"/>
        <v>13</v>
      </c>
      <c r="D91" s="210"/>
      <c r="E91" s="210"/>
      <c r="F91" s="195"/>
      <c r="G91" s="195"/>
      <c r="H91" s="195"/>
      <c r="I91" s="196">
        <f t="shared" si="21"/>
        <v>412</v>
      </c>
      <c r="J91" s="211"/>
      <c r="K91" s="211"/>
    </row>
    <row r="92" spans="1:109" ht="15" customHeight="1">
      <c r="A92" s="186">
        <f t="shared" si="22"/>
        <v>2020</v>
      </c>
      <c r="B92" s="187">
        <f t="shared" si="20"/>
        <v>421</v>
      </c>
      <c r="C92" s="188">
        <f t="shared" si="19"/>
        <v>14</v>
      </c>
      <c r="D92" s="210"/>
      <c r="E92" s="210"/>
      <c r="F92" s="195"/>
      <c r="G92" s="195"/>
      <c r="H92" s="195"/>
      <c r="I92" s="196">
        <f t="shared" si="21"/>
        <v>421</v>
      </c>
      <c r="J92" s="211"/>
      <c r="K92" s="211"/>
    </row>
    <row r="93" spans="1:109" ht="15" customHeight="1">
      <c r="A93" s="186">
        <f t="shared" si="22"/>
        <v>2021</v>
      </c>
      <c r="B93" s="187">
        <f t="shared" si="20"/>
        <v>429</v>
      </c>
      <c r="C93" s="188">
        <f t="shared" si="19"/>
        <v>15</v>
      </c>
      <c r="D93" s="210"/>
      <c r="E93" s="210"/>
      <c r="F93" s="195"/>
      <c r="G93" s="195"/>
      <c r="H93" s="195"/>
      <c r="I93" s="196">
        <f t="shared" si="21"/>
        <v>429</v>
      </c>
      <c r="J93" s="211"/>
      <c r="K93" s="211"/>
    </row>
    <row r="94" spans="1:109" ht="15" customHeight="1">
      <c r="A94" s="186">
        <f t="shared" si="22"/>
        <v>2022</v>
      </c>
      <c r="B94" s="187">
        <f t="shared" si="20"/>
        <v>438</v>
      </c>
      <c r="C94" s="188">
        <f t="shared" si="19"/>
        <v>16</v>
      </c>
      <c r="D94" s="210"/>
      <c r="E94" s="210"/>
      <c r="F94" s="195"/>
      <c r="G94" s="195"/>
      <c r="H94" s="195"/>
      <c r="I94" s="196">
        <f t="shared" si="21"/>
        <v>438</v>
      </c>
      <c r="J94" s="211"/>
      <c r="K94" s="211"/>
    </row>
    <row r="95" spans="1:109" ht="15" customHeight="1">
      <c r="A95" s="186">
        <f t="shared" si="22"/>
        <v>2023</v>
      </c>
      <c r="B95" s="187">
        <f t="shared" si="20"/>
        <v>447</v>
      </c>
      <c r="C95" s="188">
        <f t="shared" si="19"/>
        <v>17</v>
      </c>
      <c r="D95" s="210"/>
      <c r="E95" s="210"/>
      <c r="F95" s="195"/>
      <c r="G95" s="195"/>
      <c r="H95" s="195"/>
      <c r="I95" s="196">
        <f t="shared" si="21"/>
        <v>447</v>
      </c>
      <c r="J95" s="211"/>
      <c r="K95" s="211"/>
    </row>
    <row r="96" spans="1:109" s="98" customFormat="1" ht="15" customHeight="1">
      <c r="A96" s="186">
        <f t="shared" si="22"/>
        <v>2024</v>
      </c>
      <c r="B96" s="187">
        <f t="shared" si="20"/>
        <v>455</v>
      </c>
      <c r="C96" s="188">
        <f t="shared" si="19"/>
        <v>18</v>
      </c>
      <c r="D96" s="210"/>
      <c r="E96" s="210"/>
      <c r="F96" s="195"/>
      <c r="G96" s="195"/>
      <c r="H96" s="195"/>
      <c r="I96" s="196">
        <f t="shared" si="21"/>
        <v>455</v>
      </c>
      <c r="J96" s="211"/>
      <c r="K96" s="211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</row>
    <row r="97" spans="1:109" s="98" customFormat="1" ht="15" customHeight="1">
      <c r="A97" s="186">
        <f t="shared" si="22"/>
        <v>2025</v>
      </c>
      <c r="B97" s="187">
        <f t="shared" si="20"/>
        <v>464</v>
      </c>
      <c r="C97" s="188">
        <f t="shared" si="19"/>
        <v>19</v>
      </c>
      <c r="D97" s="210"/>
      <c r="E97" s="210"/>
      <c r="F97" s="195"/>
      <c r="G97" s="195"/>
      <c r="H97" s="195"/>
      <c r="I97" s="196">
        <f t="shared" si="21"/>
        <v>464</v>
      </c>
      <c r="J97" s="211"/>
      <c r="K97" s="211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</row>
    <row r="98" spans="1:109" s="98" customFormat="1" ht="15" customHeight="1">
      <c r="A98" s="186">
        <f t="shared" si="22"/>
        <v>2026</v>
      </c>
      <c r="B98" s="187">
        <f t="shared" si="20"/>
        <v>473</v>
      </c>
      <c r="C98" s="188">
        <f t="shared" si="19"/>
        <v>20</v>
      </c>
      <c r="D98" s="210"/>
      <c r="E98" s="210"/>
      <c r="F98" s="195"/>
      <c r="G98" s="195"/>
      <c r="H98" s="195"/>
      <c r="I98" s="196">
        <f t="shared" si="21"/>
        <v>473</v>
      </c>
      <c r="J98" s="211"/>
      <c r="K98" s="211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4"/>
    </row>
    <row r="99" spans="1:109" s="98" customFormat="1" ht="15" customHeight="1">
      <c r="A99" s="186">
        <f t="shared" si="22"/>
        <v>2027</v>
      </c>
      <c r="B99" s="187">
        <f t="shared" si="20"/>
        <v>481</v>
      </c>
      <c r="C99" s="188">
        <f t="shared" si="19"/>
        <v>21</v>
      </c>
      <c r="D99" s="210"/>
      <c r="E99" s="210"/>
      <c r="F99" s="195"/>
      <c r="G99" s="195"/>
      <c r="H99" s="195"/>
      <c r="I99" s="196">
        <f t="shared" si="21"/>
        <v>481</v>
      </c>
      <c r="J99" s="211"/>
      <c r="K99" s="211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</row>
    <row r="100" spans="1:109" s="98" customFormat="1" ht="15" customHeight="1">
      <c r="A100" s="186">
        <f t="shared" si="22"/>
        <v>2028</v>
      </c>
      <c r="B100" s="187">
        <f t="shared" si="20"/>
        <v>490</v>
      </c>
      <c r="C100" s="188">
        <f t="shared" si="19"/>
        <v>22</v>
      </c>
      <c r="D100" s="210"/>
      <c r="E100" s="210"/>
      <c r="F100" s="195"/>
      <c r="G100" s="195"/>
      <c r="H100" s="195"/>
      <c r="I100" s="196">
        <f t="shared" si="21"/>
        <v>490</v>
      </c>
      <c r="J100" s="211"/>
      <c r="K100" s="211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</row>
    <row r="101" spans="1:109" s="98" customFormat="1" ht="15" customHeight="1">
      <c r="A101" s="186">
        <f t="shared" si="22"/>
        <v>2029</v>
      </c>
      <c r="B101" s="187">
        <f t="shared" si="20"/>
        <v>499</v>
      </c>
      <c r="C101" s="188">
        <f t="shared" si="19"/>
        <v>23</v>
      </c>
      <c r="D101" s="210"/>
      <c r="E101" s="210"/>
      <c r="F101" s="195"/>
      <c r="G101" s="195"/>
      <c r="H101" s="195"/>
      <c r="I101" s="196">
        <f t="shared" si="21"/>
        <v>499</v>
      </c>
      <c r="J101" s="211"/>
      <c r="K101" s="211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</row>
    <row r="102" spans="1:109" s="98" customFormat="1" ht="15" customHeight="1">
      <c r="A102" s="186">
        <f t="shared" si="22"/>
        <v>2030</v>
      </c>
      <c r="B102" s="212">
        <f t="shared" si="20"/>
        <v>507</v>
      </c>
      <c r="C102" s="188">
        <f t="shared" si="19"/>
        <v>24</v>
      </c>
      <c r="D102" s="213"/>
      <c r="E102" s="210"/>
      <c r="F102" s="195"/>
      <c r="G102" s="195"/>
      <c r="H102" s="214"/>
      <c r="I102" s="196">
        <f t="shared" si="21"/>
        <v>507</v>
      </c>
      <c r="J102" s="211"/>
      <c r="K102" s="211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</row>
    <row r="103" spans="1:109" s="98" customFormat="1" ht="15" customHeight="1">
      <c r="A103" s="186">
        <f t="shared" si="22"/>
        <v>2031</v>
      </c>
      <c r="B103" s="212">
        <f t="shared" si="20"/>
        <v>516</v>
      </c>
      <c r="C103" s="188">
        <f t="shared" si="19"/>
        <v>25</v>
      </c>
      <c r="D103" s="213"/>
      <c r="E103" s="210"/>
      <c r="F103" s="195"/>
      <c r="G103" s="195"/>
      <c r="H103" s="214"/>
      <c r="I103" s="196">
        <f t="shared" si="21"/>
        <v>516</v>
      </c>
      <c r="J103" s="211"/>
      <c r="K103" s="211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</row>
    <row r="104" spans="1:109" s="98" customFormat="1" ht="15" customHeight="1">
      <c r="A104" s="186">
        <f t="shared" si="22"/>
        <v>2032</v>
      </c>
      <c r="B104" s="212">
        <f t="shared" si="20"/>
        <v>525</v>
      </c>
      <c r="C104" s="188">
        <f>A104-$E$1+1</f>
        <v>26</v>
      </c>
      <c r="D104" s="213"/>
      <c r="E104" s="210"/>
      <c r="F104" s="195"/>
      <c r="G104" s="195"/>
      <c r="H104" s="214"/>
      <c r="I104" s="196">
        <f t="shared" si="21"/>
        <v>525</v>
      </c>
      <c r="J104" s="215"/>
      <c r="K104" s="211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</row>
    <row r="105" spans="1:109" s="98" customFormat="1" ht="15" customHeight="1">
      <c r="A105" s="186">
        <f t="shared" si="22"/>
        <v>2033</v>
      </c>
      <c r="B105" s="212">
        <f t="shared" si="20"/>
        <v>533</v>
      </c>
      <c r="C105" s="188">
        <f>A105-$E$1+1</f>
        <v>27</v>
      </c>
      <c r="D105" s="213"/>
      <c r="E105" s="210"/>
      <c r="F105" s="195"/>
      <c r="G105" s="195"/>
      <c r="H105" s="214"/>
      <c r="I105" s="196">
        <f t="shared" si="21"/>
        <v>533</v>
      </c>
      <c r="J105" s="215"/>
      <c r="K105" s="211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</row>
    <row r="106" spans="1:109" s="98" customFormat="1" ht="15" customHeight="1">
      <c r="A106" s="186">
        <f t="shared" si="22"/>
        <v>2034</v>
      </c>
      <c r="B106" s="212">
        <f t="shared" si="20"/>
        <v>542</v>
      </c>
      <c r="C106" s="188">
        <f>A106-$E$1+1</f>
        <v>28</v>
      </c>
      <c r="D106" s="213"/>
      <c r="E106" s="210"/>
      <c r="F106" s="195"/>
      <c r="G106" s="195"/>
      <c r="H106" s="214"/>
      <c r="I106" s="196">
        <f t="shared" si="21"/>
        <v>542</v>
      </c>
      <c r="J106" s="215"/>
      <c r="K106" s="211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</row>
    <row r="107" spans="1:109" s="98" customFormat="1" ht="15" customHeight="1">
      <c r="A107" s="216">
        <f t="shared" si="22"/>
        <v>2035</v>
      </c>
      <c r="B107" s="217">
        <f t="shared" si="20"/>
        <v>551</v>
      </c>
      <c r="C107" s="218">
        <f>A107-$E$1+1</f>
        <v>29</v>
      </c>
      <c r="D107" s="219"/>
      <c r="E107" s="220"/>
      <c r="F107" s="176"/>
      <c r="G107" s="176"/>
      <c r="H107" s="221"/>
      <c r="I107" s="222">
        <f t="shared" si="21"/>
        <v>551</v>
      </c>
      <c r="J107" s="223"/>
      <c r="K107" s="22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</row>
    <row r="108" spans="1:109" s="98" customFormat="1" ht="15" customHeight="1">
      <c r="A108" s="225"/>
      <c r="B108" s="226"/>
      <c r="C108" s="189"/>
      <c r="D108" s="210"/>
      <c r="E108" s="210"/>
      <c r="F108" s="195"/>
      <c r="G108" s="195"/>
      <c r="H108" s="195"/>
      <c r="I108" s="227"/>
      <c r="J108" s="227"/>
      <c r="K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</row>
    <row r="109" spans="1:109" s="98" customFormat="1" ht="15" customHeight="1">
      <c r="A109" s="174" t="s">
        <v>126</v>
      </c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</row>
    <row r="110" spans="1:109" s="98" customFormat="1" ht="15" customHeight="1">
      <c r="A110" s="177" t="s">
        <v>102</v>
      </c>
      <c r="B110" s="178" t="s">
        <v>127</v>
      </c>
      <c r="C110" s="179" t="s">
        <v>128</v>
      </c>
      <c r="D110" s="179" t="s">
        <v>129</v>
      </c>
      <c r="E110" s="228"/>
      <c r="F110" s="180"/>
      <c r="G110" s="181"/>
      <c r="H110" s="182" t="s">
        <v>116</v>
      </c>
      <c r="I110" s="183">
        <f>RSQ(I111:I133,B111:B133)</f>
        <v>0.80063912238542911</v>
      </c>
      <c r="J110" s="184" t="s">
        <v>130</v>
      </c>
      <c r="K110" s="185" t="s">
        <v>131</v>
      </c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</row>
    <row r="111" spans="1:109" s="98" customFormat="1" ht="15" customHeight="1">
      <c r="A111" s="186">
        <f t="shared" ref="A111:B116" si="23">A62</f>
        <v>2007</v>
      </c>
      <c r="B111" s="187">
        <f t="shared" si="23"/>
        <v>317</v>
      </c>
      <c r="C111" s="229">
        <f t="shared" ref="C111:C116" si="24">LN(B111)</f>
        <v>5.7589017738772803</v>
      </c>
      <c r="D111" s="188">
        <f>C62</f>
        <v>1</v>
      </c>
      <c r="E111" s="230" t="s">
        <v>386</v>
      </c>
      <c r="F111" s="231"/>
      <c r="G111" s="232"/>
      <c r="H111" s="233"/>
      <c r="I111" s="193">
        <f t="shared" ref="I111:I116" si="25">ROUND($F$118*(1+$F$119)^D111,$G$1)</f>
        <v>308</v>
      </c>
      <c r="J111" s="194">
        <f t="shared" ref="J111:J116" si="26">ABS(B111-I111)/B111*100</f>
        <v>2.8391167192429023</v>
      </c>
      <c r="K111" s="193">
        <f t="shared" ref="K111:K116" si="27">(B111-I111)^2/1000</f>
        <v>8.1000000000000003E-2</v>
      </c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</row>
    <row r="112" spans="1:109" s="98" customFormat="1" ht="15" customHeight="1">
      <c r="A112" s="186">
        <f t="shared" si="23"/>
        <v>2008</v>
      </c>
      <c r="B112" s="187">
        <f t="shared" si="23"/>
        <v>313</v>
      </c>
      <c r="C112" s="229">
        <f t="shared" si="24"/>
        <v>5.7462031905401529</v>
      </c>
      <c r="D112" s="188">
        <f t="shared" ref="D112:D152" si="28">C63</f>
        <v>2</v>
      </c>
      <c r="E112" s="230" t="s">
        <v>387</v>
      </c>
      <c r="F112" s="189"/>
      <c r="G112" s="195"/>
      <c r="H112" s="192"/>
      <c r="I112" s="196">
        <f t="shared" si="25"/>
        <v>316</v>
      </c>
      <c r="J112" s="197">
        <f t="shared" si="26"/>
        <v>0.95846645367412142</v>
      </c>
      <c r="K112" s="196">
        <f t="shared" si="27"/>
        <v>8.9999999999999993E-3</v>
      </c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</row>
    <row r="113" spans="1:109" s="98" customFormat="1" ht="15" customHeight="1">
      <c r="A113" s="186">
        <f t="shared" si="23"/>
        <v>2009</v>
      </c>
      <c r="B113" s="187">
        <f t="shared" si="23"/>
        <v>321</v>
      </c>
      <c r="C113" s="229">
        <f t="shared" si="24"/>
        <v>5.7714411231300158</v>
      </c>
      <c r="D113" s="188">
        <f t="shared" si="28"/>
        <v>3</v>
      </c>
      <c r="E113" s="94" t="s">
        <v>388</v>
      </c>
      <c r="F113" s="94"/>
      <c r="G113" s="195"/>
      <c r="H113" s="192"/>
      <c r="I113" s="196">
        <f t="shared" si="25"/>
        <v>325</v>
      </c>
      <c r="J113" s="197">
        <f t="shared" si="26"/>
        <v>1.2461059190031152</v>
      </c>
      <c r="K113" s="196">
        <f t="shared" si="27"/>
        <v>1.6E-2</v>
      </c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</row>
    <row r="114" spans="1:109" s="98" customFormat="1" ht="15" customHeight="1">
      <c r="A114" s="186">
        <f t="shared" si="23"/>
        <v>2010</v>
      </c>
      <c r="B114" s="187">
        <f t="shared" si="23"/>
        <v>326</v>
      </c>
      <c r="C114" s="229">
        <f t="shared" si="24"/>
        <v>5.7868973813667077</v>
      </c>
      <c r="D114" s="188">
        <f t="shared" si="28"/>
        <v>4</v>
      </c>
      <c r="E114" s="94"/>
      <c r="F114" s="94"/>
      <c r="G114" s="94"/>
      <c r="H114" s="192"/>
      <c r="I114" s="196">
        <f t="shared" si="25"/>
        <v>333</v>
      </c>
      <c r="J114" s="197">
        <f t="shared" si="26"/>
        <v>2.147239263803681</v>
      </c>
      <c r="K114" s="196">
        <f t="shared" si="27"/>
        <v>4.9000000000000002E-2</v>
      </c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</row>
    <row r="115" spans="1:109" s="98" customFormat="1" ht="15" customHeight="1">
      <c r="A115" s="186">
        <f t="shared" si="23"/>
        <v>2011</v>
      </c>
      <c r="B115" s="187">
        <f t="shared" si="23"/>
        <v>336</v>
      </c>
      <c r="C115" s="229">
        <f t="shared" si="24"/>
        <v>5.8171111599632042</v>
      </c>
      <c r="D115" s="188">
        <f t="shared" si="28"/>
        <v>5</v>
      </c>
      <c r="E115" s="97" t="s">
        <v>389</v>
      </c>
      <c r="F115" s="199" t="s">
        <v>390</v>
      </c>
      <c r="G115" s="234">
        <f>INDEX(LINEST(C111:C116,D111:D116),2)</f>
        <v>5.7052576970126658</v>
      </c>
      <c r="H115" s="192"/>
      <c r="I115" s="196">
        <f t="shared" si="25"/>
        <v>342</v>
      </c>
      <c r="J115" s="197">
        <f t="shared" si="26"/>
        <v>1.7857142857142856</v>
      </c>
      <c r="K115" s="196">
        <f t="shared" si="27"/>
        <v>3.5999999999999997E-2</v>
      </c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</row>
    <row r="116" spans="1:109" s="98" customFormat="1" ht="15" customHeight="1">
      <c r="A116" s="186">
        <f t="shared" si="23"/>
        <v>2012</v>
      </c>
      <c r="B116" s="187">
        <f t="shared" si="23"/>
        <v>363</v>
      </c>
      <c r="C116" s="229">
        <f t="shared" si="24"/>
        <v>5.8944028342648505</v>
      </c>
      <c r="D116" s="188">
        <f t="shared" si="28"/>
        <v>6</v>
      </c>
      <c r="E116" s="97" t="s">
        <v>391</v>
      </c>
      <c r="F116" s="199" t="s">
        <v>392</v>
      </c>
      <c r="G116" s="234">
        <f>INDEX(LINEST(C111:C116,D111:D116),1)</f>
        <v>2.58767276698199E-2</v>
      </c>
      <c r="H116" s="192"/>
      <c r="I116" s="196">
        <f t="shared" si="25"/>
        <v>351</v>
      </c>
      <c r="J116" s="197">
        <f t="shared" si="26"/>
        <v>3.3057851239669422</v>
      </c>
      <c r="K116" s="196">
        <f t="shared" si="27"/>
        <v>0.14399999999999999</v>
      </c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</row>
    <row r="117" spans="1:109" s="98" customFormat="1" ht="15" customHeight="1">
      <c r="A117" s="186"/>
      <c r="B117" s="187"/>
      <c r="C117" s="229"/>
      <c r="D117" s="188"/>
      <c r="E117" s="94"/>
      <c r="F117" s="94"/>
      <c r="G117" s="94"/>
      <c r="H117" s="192"/>
      <c r="I117" s="196"/>
      <c r="J117" s="197"/>
      <c r="K117" s="196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</row>
    <row r="118" spans="1:109" s="98" customFormat="1" ht="15" customHeight="1">
      <c r="A118" s="186"/>
      <c r="B118" s="187"/>
      <c r="C118" s="229"/>
      <c r="D118" s="188"/>
      <c r="E118" s="97" t="s">
        <v>393</v>
      </c>
      <c r="F118" s="235">
        <f>EXP(G115)</f>
        <v>300.44289330967371</v>
      </c>
      <c r="G118" s="195"/>
      <c r="H118" s="192"/>
      <c r="I118" s="196"/>
      <c r="J118" s="197"/>
      <c r="K118" s="196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</row>
    <row r="119" spans="1:109" s="98" customFormat="1" ht="15" customHeight="1">
      <c r="A119" s="186"/>
      <c r="B119" s="187"/>
      <c r="C119" s="229"/>
      <c r="D119" s="188"/>
      <c r="E119" s="97" t="s">
        <v>394</v>
      </c>
      <c r="F119" s="236">
        <f>EXP(G116)-1</f>
        <v>2.6214436831017318E-2</v>
      </c>
      <c r="G119" s="195"/>
      <c r="H119" s="195"/>
      <c r="I119" s="196"/>
      <c r="J119" s="197"/>
      <c r="K119" s="196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</row>
    <row r="120" spans="1:109" s="98" customFormat="1" ht="15" customHeight="1">
      <c r="A120" s="186"/>
      <c r="B120" s="187"/>
      <c r="C120" s="229"/>
      <c r="D120" s="188"/>
      <c r="E120" s="94"/>
      <c r="F120" s="94"/>
      <c r="G120" s="237"/>
      <c r="H120" s="195"/>
      <c r="I120" s="196"/>
      <c r="J120" s="197"/>
      <c r="K120" s="196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</row>
    <row r="121" spans="1:109" s="98" customFormat="1" ht="15" customHeight="1">
      <c r="A121" s="186"/>
      <c r="B121" s="187"/>
      <c r="C121" s="229"/>
      <c r="D121" s="188"/>
      <c r="E121" s="454" t="s">
        <v>395</v>
      </c>
      <c r="F121" s="458"/>
      <c r="G121" s="200">
        <f>I110</f>
        <v>0.80063912238542911</v>
      </c>
      <c r="H121" s="195"/>
      <c r="I121" s="196"/>
      <c r="J121" s="197"/>
      <c r="K121" s="196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</row>
    <row r="122" spans="1:109" s="98" customFormat="1" ht="15" customHeight="1">
      <c r="A122" s="186"/>
      <c r="B122" s="187"/>
      <c r="C122" s="229"/>
      <c r="D122" s="188"/>
      <c r="E122" s="454" t="s">
        <v>396</v>
      </c>
      <c r="F122" s="458"/>
      <c r="G122" s="201">
        <f>SUM(K111:K133)</f>
        <v>0.33499999999999996</v>
      </c>
      <c r="H122" s="195"/>
      <c r="I122" s="196"/>
      <c r="J122" s="197"/>
      <c r="K122" s="196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</row>
    <row r="123" spans="1:109" s="98" customFormat="1" ht="15" customHeight="1">
      <c r="A123" s="186"/>
      <c r="B123" s="187"/>
      <c r="C123" s="229"/>
      <c r="D123" s="188"/>
      <c r="E123" s="454" t="s">
        <v>397</v>
      </c>
      <c r="F123" s="458"/>
      <c r="G123" s="201">
        <f>SUM(K112:K121)</f>
        <v>0.254</v>
      </c>
      <c r="H123" s="195"/>
      <c r="I123" s="196"/>
      <c r="J123" s="197"/>
      <c r="K123" s="196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</row>
    <row r="124" spans="1:109" s="98" customFormat="1" ht="15" customHeight="1">
      <c r="A124" s="186"/>
      <c r="B124" s="187"/>
      <c r="C124" s="229"/>
      <c r="D124" s="188"/>
      <c r="E124" s="454" t="s">
        <v>398</v>
      </c>
      <c r="F124" s="458"/>
      <c r="G124" s="202">
        <f>SUM(J111:J121)/D116</f>
        <v>2.0470712942341742</v>
      </c>
      <c r="H124" s="195"/>
      <c r="I124" s="196"/>
      <c r="J124" s="197"/>
      <c r="K124" s="196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</row>
    <row r="125" spans="1:109" s="98" customFormat="1" ht="15" customHeight="1">
      <c r="A125" s="186"/>
      <c r="B125" s="187"/>
      <c r="C125" s="229"/>
      <c r="D125" s="188"/>
      <c r="E125" s="454" t="s">
        <v>399</v>
      </c>
      <c r="F125" s="458"/>
      <c r="G125" s="202">
        <f>SUM(J112:J121)/10</f>
        <v>0.94433110461621461</v>
      </c>
      <c r="H125" s="195"/>
      <c r="I125" s="196"/>
      <c r="J125" s="197"/>
      <c r="K125" s="196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</row>
    <row r="126" spans="1:109" s="98" customFormat="1" ht="15" customHeight="1">
      <c r="A126" s="186"/>
      <c r="B126" s="187"/>
      <c r="C126" s="229"/>
      <c r="D126" s="188"/>
      <c r="E126" s="230"/>
      <c r="F126" s="189"/>
      <c r="G126" s="195"/>
      <c r="H126" s="195"/>
      <c r="I126" s="196"/>
      <c r="J126" s="197"/>
      <c r="K126" s="196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</row>
    <row r="127" spans="1:109" s="98" customFormat="1" ht="15" customHeight="1">
      <c r="A127" s="186"/>
      <c r="B127" s="187"/>
      <c r="C127" s="229"/>
      <c r="D127" s="188"/>
      <c r="E127" s="195"/>
      <c r="F127" s="195"/>
      <c r="G127" s="238"/>
      <c r="H127" s="195"/>
      <c r="I127" s="196"/>
      <c r="J127" s="197"/>
      <c r="K127" s="196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</row>
    <row r="128" spans="1:109" s="195" customFormat="1" ht="15" customHeight="1">
      <c r="A128" s="186"/>
      <c r="B128" s="187"/>
      <c r="C128" s="229"/>
      <c r="D128" s="188"/>
      <c r="G128" s="238"/>
      <c r="I128" s="196"/>
      <c r="J128" s="197"/>
      <c r="K128" s="196"/>
      <c r="L128" s="203"/>
    </row>
    <row r="129" spans="1:109" ht="15" customHeight="1">
      <c r="A129" s="186"/>
      <c r="B129" s="187"/>
      <c r="C129" s="229"/>
      <c r="D129" s="188"/>
      <c r="E129" s="239"/>
      <c r="F129" s="195"/>
      <c r="G129" s="195"/>
      <c r="H129" s="195"/>
      <c r="I129" s="196"/>
      <c r="J129" s="197"/>
      <c r="K129" s="196"/>
    </row>
    <row r="130" spans="1:109" s="195" customFormat="1" ht="15" customHeight="1">
      <c r="A130" s="186"/>
      <c r="B130" s="187"/>
      <c r="C130" s="229"/>
      <c r="D130" s="188"/>
      <c r="E130" s="239"/>
      <c r="I130" s="196"/>
      <c r="J130" s="197"/>
      <c r="K130" s="196"/>
      <c r="L130" s="203"/>
    </row>
    <row r="131" spans="1:109" s="195" customFormat="1" ht="15" customHeight="1">
      <c r="A131" s="186"/>
      <c r="B131" s="187"/>
      <c r="C131" s="229"/>
      <c r="D131" s="188"/>
      <c r="E131" s="239"/>
      <c r="I131" s="196"/>
      <c r="J131" s="197"/>
      <c r="K131" s="196"/>
      <c r="L131" s="203"/>
    </row>
    <row r="132" spans="1:109" s="195" customFormat="1" ht="15" customHeight="1">
      <c r="A132" s="186"/>
      <c r="B132" s="187"/>
      <c r="C132" s="229"/>
      <c r="D132" s="188"/>
      <c r="E132" s="239"/>
      <c r="I132" s="196"/>
      <c r="J132" s="197"/>
      <c r="K132" s="196"/>
      <c r="L132" s="203"/>
    </row>
    <row r="133" spans="1:109" s="195" customFormat="1" ht="15" customHeight="1" thickBot="1">
      <c r="A133" s="204"/>
      <c r="B133" s="205"/>
      <c r="C133" s="240"/>
      <c r="D133" s="206"/>
      <c r="E133" s="241"/>
      <c r="F133" s="207"/>
      <c r="G133" s="207"/>
      <c r="H133" s="207"/>
      <c r="I133" s="208"/>
      <c r="J133" s="209"/>
      <c r="K133" s="208"/>
      <c r="L133" s="203"/>
    </row>
    <row r="134" spans="1:109" ht="15" customHeight="1" thickTop="1">
      <c r="A134" s="186">
        <f t="shared" ref="A134:A156" si="29">A85</f>
        <v>2013</v>
      </c>
      <c r="B134" s="187">
        <f t="shared" ref="B134:B156" si="30">ROUND($F$118*(1+$F$119)^D134,$G$1)</f>
        <v>360</v>
      </c>
      <c r="C134" s="242"/>
      <c r="D134" s="188">
        <f t="shared" si="28"/>
        <v>7</v>
      </c>
      <c r="E134" s="243"/>
      <c r="F134" s="210"/>
      <c r="G134" s="195"/>
      <c r="H134" s="195"/>
      <c r="I134" s="196">
        <f t="shared" ref="I134:I156" si="31">ROUND($F$118*(1+$F$119)^D134,$G$1)</f>
        <v>360</v>
      </c>
      <c r="J134" s="211"/>
      <c r="K134" s="211"/>
    </row>
    <row r="135" spans="1:109" ht="15" customHeight="1">
      <c r="A135" s="186">
        <f t="shared" si="29"/>
        <v>2014</v>
      </c>
      <c r="B135" s="187">
        <f t="shared" si="30"/>
        <v>370</v>
      </c>
      <c r="C135" s="242"/>
      <c r="D135" s="188">
        <f t="shared" si="28"/>
        <v>8</v>
      </c>
      <c r="E135" s="243"/>
      <c r="F135" s="210"/>
      <c r="G135" s="195"/>
      <c r="H135" s="195"/>
      <c r="I135" s="196">
        <f t="shared" si="31"/>
        <v>370</v>
      </c>
      <c r="J135" s="211"/>
      <c r="K135" s="211"/>
    </row>
    <row r="136" spans="1:109" ht="15" customHeight="1">
      <c r="A136" s="186">
        <f t="shared" si="29"/>
        <v>2015</v>
      </c>
      <c r="B136" s="187">
        <f t="shared" si="30"/>
        <v>379</v>
      </c>
      <c r="C136" s="242"/>
      <c r="D136" s="188">
        <f t="shared" si="28"/>
        <v>9</v>
      </c>
      <c r="E136" s="243"/>
      <c r="F136" s="210"/>
      <c r="G136" s="195"/>
      <c r="H136" s="195"/>
      <c r="I136" s="196">
        <f t="shared" si="31"/>
        <v>379</v>
      </c>
      <c r="J136" s="211"/>
      <c r="K136" s="211"/>
    </row>
    <row r="137" spans="1:109" ht="15" customHeight="1">
      <c r="A137" s="186">
        <f t="shared" si="29"/>
        <v>2016</v>
      </c>
      <c r="B137" s="187">
        <f t="shared" si="30"/>
        <v>389</v>
      </c>
      <c r="C137" s="242"/>
      <c r="D137" s="188">
        <f t="shared" si="28"/>
        <v>10</v>
      </c>
      <c r="E137" s="243"/>
      <c r="F137" s="210"/>
      <c r="G137" s="195"/>
      <c r="H137" s="195"/>
      <c r="I137" s="196">
        <f t="shared" si="31"/>
        <v>389</v>
      </c>
      <c r="J137" s="211"/>
      <c r="K137" s="211"/>
    </row>
    <row r="138" spans="1:109" ht="15" customHeight="1">
      <c r="A138" s="186">
        <f t="shared" si="29"/>
        <v>2017</v>
      </c>
      <c r="B138" s="187">
        <f t="shared" si="30"/>
        <v>399</v>
      </c>
      <c r="C138" s="242"/>
      <c r="D138" s="188">
        <f t="shared" si="28"/>
        <v>11</v>
      </c>
      <c r="E138" s="243"/>
      <c r="F138" s="210"/>
      <c r="G138" s="195"/>
      <c r="H138" s="195"/>
      <c r="I138" s="196">
        <f t="shared" si="31"/>
        <v>399</v>
      </c>
      <c r="J138" s="211"/>
      <c r="K138" s="211"/>
    </row>
    <row r="139" spans="1:109" ht="15" customHeight="1">
      <c r="A139" s="186">
        <f t="shared" si="29"/>
        <v>2018</v>
      </c>
      <c r="B139" s="187">
        <f t="shared" si="30"/>
        <v>410</v>
      </c>
      <c r="C139" s="242"/>
      <c r="D139" s="188">
        <f t="shared" si="28"/>
        <v>12</v>
      </c>
      <c r="E139" s="243"/>
      <c r="F139" s="210"/>
      <c r="G139" s="195"/>
      <c r="H139" s="195"/>
      <c r="I139" s="196">
        <f t="shared" si="31"/>
        <v>410</v>
      </c>
      <c r="J139" s="211"/>
      <c r="K139" s="211"/>
    </row>
    <row r="140" spans="1:109" ht="15" customHeight="1">
      <c r="A140" s="186">
        <f t="shared" si="29"/>
        <v>2019</v>
      </c>
      <c r="B140" s="187">
        <f t="shared" si="30"/>
        <v>421</v>
      </c>
      <c r="C140" s="242"/>
      <c r="D140" s="188">
        <f t="shared" si="28"/>
        <v>13</v>
      </c>
      <c r="E140" s="243"/>
      <c r="F140" s="210"/>
      <c r="G140" s="195"/>
      <c r="H140" s="195"/>
      <c r="I140" s="196">
        <f t="shared" si="31"/>
        <v>421</v>
      </c>
      <c r="J140" s="211"/>
      <c r="K140" s="211"/>
    </row>
    <row r="141" spans="1:109" ht="15" customHeight="1">
      <c r="A141" s="186">
        <f t="shared" si="29"/>
        <v>2020</v>
      </c>
      <c r="B141" s="187">
        <f t="shared" si="30"/>
        <v>432</v>
      </c>
      <c r="C141" s="242"/>
      <c r="D141" s="188">
        <f t="shared" si="28"/>
        <v>14</v>
      </c>
      <c r="E141" s="243"/>
      <c r="F141" s="210"/>
      <c r="G141" s="195"/>
      <c r="H141" s="195"/>
      <c r="I141" s="196">
        <f t="shared" si="31"/>
        <v>432</v>
      </c>
      <c r="J141" s="211"/>
      <c r="K141" s="211"/>
    </row>
    <row r="142" spans="1:109" ht="15" customHeight="1">
      <c r="A142" s="186">
        <f t="shared" si="29"/>
        <v>2021</v>
      </c>
      <c r="B142" s="187">
        <f t="shared" si="30"/>
        <v>443</v>
      </c>
      <c r="C142" s="242"/>
      <c r="D142" s="188">
        <f t="shared" si="28"/>
        <v>15</v>
      </c>
      <c r="E142" s="243"/>
      <c r="F142" s="210"/>
      <c r="G142" s="195"/>
      <c r="H142" s="195"/>
      <c r="I142" s="196">
        <f t="shared" si="31"/>
        <v>443</v>
      </c>
      <c r="J142" s="211"/>
      <c r="K142" s="211"/>
    </row>
    <row r="143" spans="1:109" ht="15" customHeight="1">
      <c r="A143" s="186">
        <f t="shared" si="29"/>
        <v>2022</v>
      </c>
      <c r="B143" s="187">
        <f t="shared" si="30"/>
        <v>455</v>
      </c>
      <c r="C143" s="242"/>
      <c r="D143" s="188">
        <f t="shared" si="28"/>
        <v>16</v>
      </c>
      <c r="E143" s="243"/>
      <c r="F143" s="210"/>
      <c r="G143" s="195"/>
      <c r="H143" s="195"/>
      <c r="I143" s="196">
        <f t="shared" si="31"/>
        <v>455</v>
      </c>
      <c r="J143" s="211"/>
      <c r="K143" s="211"/>
    </row>
    <row r="144" spans="1:109" s="98" customFormat="1" ht="15" customHeight="1">
      <c r="A144" s="186">
        <f t="shared" si="29"/>
        <v>2023</v>
      </c>
      <c r="B144" s="187">
        <f t="shared" si="30"/>
        <v>466</v>
      </c>
      <c r="C144" s="242"/>
      <c r="D144" s="188">
        <f t="shared" si="28"/>
        <v>17</v>
      </c>
      <c r="E144" s="243"/>
      <c r="F144" s="210"/>
      <c r="G144" s="195"/>
      <c r="H144" s="195"/>
      <c r="I144" s="196">
        <f t="shared" si="31"/>
        <v>466</v>
      </c>
      <c r="J144" s="211"/>
      <c r="K144" s="211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</row>
    <row r="145" spans="1:109" s="98" customFormat="1" ht="15" customHeight="1">
      <c r="A145" s="186">
        <f t="shared" si="29"/>
        <v>2024</v>
      </c>
      <c r="B145" s="187">
        <f t="shared" si="30"/>
        <v>479</v>
      </c>
      <c r="C145" s="242"/>
      <c r="D145" s="188">
        <f t="shared" si="28"/>
        <v>18</v>
      </c>
      <c r="E145" s="243"/>
      <c r="F145" s="210"/>
      <c r="G145" s="195"/>
      <c r="H145" s="195"/>
      <c r="I145" s="196">
        <f t="shared" si="31"/>
        <v>479</v>
      </c>
      <c r="J145" s="211"/>
      <c r="K145" s="211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</row>
    <row r="146" spans="1:109" s="98" customFormat="1" ht="15" customHeight="1">
      <c r="A146" s="186">
        <f t="shared" si="29"/>
        <v>2025</v>
      </c>
      <c r="B146" s="187">
        <f t="shared" si="30"/>
        <v>491</v>
      </c>
      <c r="C146" s="242"/>
      <c r="D146" s="188">
        <f t="shared" si="28"/>
        <v>19</v>
      </c>
      <c r="E146" s="243"/>
      <c r="F146" s="210"/>
      <c r="G146" s="195"/>
      <c r="H146" s="195"/>
      <c r="I146" s="196">
        <f t="shared" si="31"/>
        <v>491</v>
      </c>
      <c r="J146" s="211"/>
      <c r="K146" s="211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  <c r="DA146" s="94"/>
      <c r="DB146" s="94"/>
      <c r="DC146" s="94"/>
      <c r="DD146" s="94"/>
      <c r="DE146" s="94"/>
    </row>
    <row r="147" spans="1:109" s="98" customFormat="1" ht="15" customHeight="1">
      <c r="A147" s="186">
        <f t="shared" si="29"/>
        <v>2026</v>
      </c>
      <c r="B147" s="187">
        <f t="shared" si="30"/>
        <v>504</v>
      </c>
      <c r="C147" s="242"/>
      <c r="D147" s="188">
        <f t="shared" si="28"/>
        <v>20</v>
      </c>
      <c r="E147" s="243"/>
      <c r="F147" s="210"/>
      <c r="G147" s="195"/>
      <c r="H147" s="195"/>
      <c r="I147" s="196">
        <f t="shared" si="31"/>
        <v>504</v>
      </c>
      <c r="J147" s="211"/>
      <c r="K147" s="211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  <c r="DD147" s="94"/>
      <c r="DE147" s="94"/>
    </row>
    <row r="148" spans="1:109" s="98" customFormat="1" ht="15" customHeight="1">
      <c r="A148" s="186">
        <f t="shared" si="29"/>
        <v>2027</v>
      </c>
      <c r="B148" s="187">
        <f t="shared" si="30"/>
        <v>517</v>
      </c>
      <c r="C148" s="242"/>
      <c r="D148" s="188">
        <f t="shared" si="28"/>
        <v>21</v>
      </c>
      <c r="E148" s="243"/>
      <c r="F148" s="210"/>
      <c r="G148" s="195"/>
      <c r="H148" s="195"/>
      <c r="I148" s="196">
        <f t="shared" si="31"/>
        <v>517</v>
      </c>
      <c r="J148" s="211"/>
      <c r="K148" s="211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</row>
    <row r="149" spans="1:109" s="98" customFormat="1" ht="15" customHeight="1">
      <c r="A149" s="186">
        <f t="shared" si="29"/>
        <v>2028</v>
      </c>
      <c r="B149" s="187">
        <f t="shared" si="30"/>
        <v>531</v>
      </c>
      <c r="C149" s="242"/>
      <c r="D149" s="188">
        <f t="shared" si="28"/>
        <v>22</v>
      </c>
      <c r="E149" s="243"/>
      <c r="F149" s="210"/>
      <c r="G149" s="195"/>
      <c r="H149" s="195"/>
      <c r="I149" s="196">
        <f t="shared" si="31"/>
        <v>531</v>
      </c>
      <c r="J149" s="211"/>
      <c r="K149" s="211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</row>
    <row r="150" spans="1:109" s="98" customFormat="1" ht="15" customHeight="1">
      <c r="A150" s="186">
        <f t="shared" si="29"/>
        <v>2029</v>
      </c>
      <c r="B150" s="187">
        <f t="shared" si="30"/>
        <v>545</v>
      </c>
      <c r="C150" s="242"/>
      <c r="D150" s="188">
        <f t="shared" si="28"/>
        <v>23</v>
      </c>
      <c r="E150" s="243"/>
      <c r="F150" s="210"/>
      <c r="G150" s="195"/>
      <c r="H150" s="195"/>
      <c r="I150" s="196">
        <f t="shared" si="31"/>
        <v>545</v>
      </c>
      <c r="J150" s="211"/>
      <c r="K150" s="211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</row>
    <row r="151" spans="1:109" s="98" customFormat="1" ht="15" customHeight="1">
      <c r="A151" s="186">
        <f t="shared" si="29"/>
        <v>2030</v>
      </c>
      <c r="B151" s="212">
        <f t="shared" si="30"/>
        <v>559</v>
      </c>
      <c r="C151" s="244"/>
      <c r="D151" s="188">
        <f t="shared" si="28"/>
        <v>24</v>
      </c>
      <c r="E151" s="243"/>
      <c r="F151" s="210"/>
      <c r="G151" s="195"/>
      <c r="H151" s="214"/>
      <c r="I151" s="196">
        <f t="shared" si="31"/>
        <v>559</v>
      </c>
      <c r="J151" s="211"/>
      <c r="K151" s="211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</row>
    <row r="152" spans="1:109" s="98" customFormat="1" ht="15" customHeight="1">
      <c r="A152" s="186">
        <f t="shared" si="29"/>
        <v>2031</v>
      </c>
      <c r="B152" s="212">
        <f t="shared" si="30"/>
        <v>574</v>
      </c>
      <c r="C152" s="244"/>
      <c r="D152" s="188">
        <f t="shared" si="28"/>
        <v>25</v>
      </c>
      <c r="E152" s="243"/>
      <c r="F152" s="210"/>
      <c r="G152" s="195"/>
      <c r="H152" s="214"/>
      <c r="I152" s="196">
        <f t="shared" si="31"/>
        <v>574</v>
      </c>
      <c r="J152" s="211"/>
      <c r="K152" s="211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</row>
    <row r="153" spans="1:109" s="98" customFormat="1" ht="15" customHeight="1">
      <c r="A153" s="186">
        <f t="shared" si="29"/>
        <v>2032</v>
      </c>
      <c r="B153" s="212">
        <f t="shared" si="30"/>
        <v>589</v>
      </c>
      <c r="C153" s="244"/>
      <c r="D153" s="188">
        <f>C104</f>
        <v>26</v>
      </c>
      <c r="E153" s="243"/>
      <c r="F153" s="210"/>
      <c r="G153" s="195"/>
      <c r="H153" s="214"/>
      <c r="I153" s="196">
        <f t="shared" si="31"/>
        <v>589</v>
      </c>
      <c r="J153" s="211"/>
      <c r="K153" s="211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</row>
    <row r="154" spans="1:109" s="98" customFormat="1" ht="15" customHeight="1">
      <c r="A154" s="186">
        <f t="shared" si="29"/>
        <v>2033</v>
      </c>
      <c r="B154" s="212">
        <f t="shared" si="30"/>
        <v>604</v>
      </c>
      <c r="C154" s="244"/>
      <c r="D154" s="188">
        <f>C105</f>
        <v>27</v>
      </c>
      <c r="E154" s="243"/>
      <c r="F154" s="210"/>
      <c r="G154" s="195"/>
      <c r="H154" s="214"/>
      <c r="I154" s="196">
        <f t="shared" si="31"/>
        <v>604</v>
      </c>
      <c r="J154" s="211"/>
      <c r="K154" s="211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</row>
    <row r="155" spans="1:109" s="98" customFormat="1" ht="15" customHeight="1">
      <c r="A155" s="186">
        <f t="shared" si="29"/>
        <v>2034</v>
      </c>
      <c r="B155" s="212">
        <f t="shared" si="30"/>
        <v>620</v>
      </c>
      <c r="C155" s="244"/>
      <c r="D155" s="188">
        <f>C106</f>
        <v>28</v>
      </c>
      <c r="E155" s="243"/>
      <c r="F155" s="210"/>
      <c r="G155" s="195"/>
      <c r="H155" s="214"/>
      <c r="I155" s="196">
        <f t="shared" si="31"/>
        <v>620</v>
      </c>
      <c r="J155" s="211"/>
      <c r="K155" s="211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</row>
    <row r="156" spans="1:109" s="98" customFormat="1" ht="15" customHeight="1">
      <c r="A156" s="216">
        <f t="shared" si="29"/>
        <v>2035</v>
      </c>
      <c r="B156" s="217">
        <f t="shared" si="30"/>
        <v>636</v>
      </c>
      <c r="C156" s="245"/>
      <c r="D156" s="218">
        <f>C107</f>
        <v>29</v>
      </c>
      <c r="E156" s="246"/>
      <c r="F156" s="220"/>
      <c r="G156" s="176"/>
      <c r="H156" s="221"/>
      <c r="I156" s="222">
        <f t="shared" si="31"/>
        <v>636</v>
      </c>
      <c r="J156" s="224"/>
      <c r="K156" s="22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</row>
    <row r="157" spans="1:109" s="98" customFormat="1" ht="15" customHeight="1">
      <c r="A157" s="225"/>
      <c r="B157" s="247"/>
      <c r="C157" s="195"/>
      <c r="D157" s="189"/>
      <c r="E157" s="248"/>
      <c r="F157" s="210"/>
      <c r="G157" s="195"/>
      <c r="H157" s="195"/>
      <c r="I157" s="247"/>
      <c r="J157" s="215"/>
      <c r="K157" s="215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</row>
    <row r="158" spans="1:109" s="98" customFormat="1" ht="15" customHeight="1">
      <c r="A158" s="225"/>
      <c r="B158" s="249"/>
      <c r="C158" s="195"/>
      <c r="D158" s="189"/>
      <c r="E158" s="248"/>
      <c r="F158" s="210"/>
      <c r="G158" s="195"/>
      <c r="H158" s="195"/>
      <c r="I158" s="250"/>
      <c r="J158" s="250"/>
      <c r="K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</row>
    <row r="159" spans="1:109" s="98" customFormat="1" ht="15" customHeight="1">
      <c r="A159" s="174" t="s">
        <v>400</v>
      </c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</row>
    <row r="160" spans="1:109" ht="15" customHeight="1">
      <c r="A160" s="177" t="s">
        <v>102</v>
      </c>
      <c r="B160" s="178" t="s">
        <v>401</v>
      </c>
      <c r="C160" s="179" t="s">
        <v>402</v>
      </c>
      <c r="D160" s="179" t="s">
        <v>403</v>
      </c>
      <c r="E160" s="228"/>
      <c r="F160" s="180"/>
      <c r="G160" s="181"/>
      <c r="H160" s="182" t="s">
        <v>404</v>
      </c>
      <c r="I160" s="183">
        <f>RSQ(I161:I183,B161:B183)</f>
        <v>0.80063912238542911</v>
      </c>
      <c r="J160" s="184" t="s">
        <v>405</v>
      </c>
      <c r="K160" s="185" t="s">
        <v>406</v>
      </c>
      <c r="M160" s="251" t="s">
        <v>402</v>
      </c>
      <c r="N160" s="181"/>
      <c r="O160" s="181"/>
      <c r="P160" s="252" t="s">
        <v>407</v>
      </c>
      <c r="Q160" s="253">
        <f>RSQ($B161:$B183,Q161:Q183)</f>
        <v>0.80063912238542911</v>
      </c>
      <c r="R160" s="185" t="s">
        <v>406</v>
      </c>
      <c r="T160" s="251" t="s">
        <v>402</v>
      </c>
      <c r="U160" s="181"/>
      <c r="V160" s="181"/>
      <c r="W160" s="252" t="s">
        <v>407</v>
      </c>
      <c r="X160" s="253">
        <f>RSQ($B161:$B183,X161:X183)</f>
        <v>0.80063912238542911</v>
      </c>
      <c r="Y160" s="185" t="s">
        <v>406</v>
      </c>
      <c r="AA160" s="251" t="s">
        <v>402</v>
      </c>
      <c r="AB160" s="181"/>
      <c r="AC160" s="181"/>
      <c r="AD160" s="252" t="s">
        <v>407</v>
      </c>
      <c r="AE160" s="253">
        <f>RSQ($B161:$B183,AE161:AE183)</f>
        <v>0.80063912238542911</v>
      </c>
      <c r="AF160" s="185" t="s">
        <v>406</v>
      </c>
      <c r="AH160" s="251" t="s">
        <v>402</v>
      </c>
      <c r="AI160" s="181"/>
      <c r="AJ160" s="181"/>
      <c r="AK160" s="252" t="s">
        <v>407</v>
      </c>
      <c r="AL160" s="253">
        <f>RSQ($B161:$B183,AL161:AL183)</f>
        <v>0.80063912238542911</v>
      </c>
      <c r="AM160" s="185" t="s">
        <v>406</v>
      </c>
      <c r="AO160" s="251" t="s">
        <v>402</v>
      </c>
      <c r="AP160" s="181"/>
      <c r="AQ160" s="181"/>
      <c r="AR160" s="252" t="s">
        <v>407</v>
      </c>
      <c r="AS160" s="253">
        <f>RSQ($B161:$B183,AS161:AS183)</f>
        <v>0.80063912238542911</v>
      </c>
      <c r="AT160" s="185" t="s">
        <v>406</v>
      </c>
      <c r="AV160" s="251" t="s">
        <v>402</v>
      </c>
      <c r="AW160" s="181"/>
      <c r="AX160" s="181"/>
      <c r="AY160" s="252" t="s">
        <v>407</v>
      </c>
      <c r="AZ160" s="253">
        <f>RSQ($B161:$B183,AZ161:AZ183)</f>
        <v>0.80063912238542911</v>
      </c>
      <c r="BA160" s="185" t="s">
        <v>406</v>
      </c>
      <c r="BC160" s="251" t="s">
        <v>402</v>
      </c>
      <c r="BD160" s="181"/>
      <c r="BE160" s="181"/>
      <c r="BF160" s="252" t="s">
        <v>407</v>
      </c>
      <c r="BG160" s="253">
        <f>RSQ($B161:$B183,BG161:BG183)</f>
        <v>0.80063912238542911</v>
      </c>
      <c r="BH160" s="185" t="s">
        <v>406</v>
      </c>
      <c r="BJ160" s="251" t="s">
        <v>402</v>
      </c>
      <c r="BK160" s="181"/>
      <c r="BL160" s="181"/>
      <c r="BM160" s="252" t="s">
        <v>407</v>
      </c>
      <c r="BN160" s="253">
        <f>RSQ($B161:$B183,BN161:BN183)</f>
        <v>0.80063912238542911</v>
      </c>
      <c r="BO160" s="185" t="s">
        <v>406</v>
      </c>
      <c r="BQ160" s="251" t="s">
        <v>402</v>
      </c>
      <c r="BR160" s="181"/>
      <c r="BS160" s="181"/>
      <c r="BT160" s="252" t="s">
        <v>407</v>
      </c>
      <c r="BU160" s="253">
        <f>RSQ($B161:$B183,BU161:BU183)</f>
        <v>0.80063912238542911</v>
      </c>
      <c r="BV160" s="185" t="s">
        <v>406</v>
      </c>
      <c r="BX160" s="251" t="s">
        <v>402</v>
      </c>
      <c r="BY160" s="181"/>
      <c r="BZ160" s="181"/>
      <c r="CA160" s="252" t="s">
        <v>407</v>
      </c>
      <c r="CB160" s="253">
        <f>RSQ($B161:$B183,CB161:CB183)</f>
        <v>0.80063912238542911</v>
      </c>
      <c r="CC160" s="185" t="s">
        <v>406</v>
      </c>
      <c r="CE160" s="251" t="s">
        <v>402</v>
      </c>
      <c r="CF160" s="181"/>
      <c r="CG160" s="181"/>
      <c r="CH160" s="252" t="s">
        <v>407</v>
      </c>
      <c r="CI160" s="253">
        <f>RSQ($B161:$B183,CI161:CI183)</f>
        <v>0.80063912238542911</v>
      </c>
      <c r="CJ160" s="185" t="s">
        <v>406</v>
      </c>
      <c r="CL160" s="251" t="s">
        <v>402</v>
      </c>
      <c r="CM160" s="181"/>
      <c r="CN160" s="181"/>
      <c r="CO160" s="252" t="s">
        <v>407</v>
      </c>
      <c r="CP160" s="253">
        <f>RSQ($B161:$B183,CP161:CP183)</f>
        <v>0.80063912238542911</v>
      </c>
      <c r="CQ160" s="185" t="s">
        <v>406</v>
      </c>
      <c r="CS160" s="251" t="s">
        <v>402</v>
      </c>
      <c r="CT160" s="181"/>
      <c r="CU160" s="181"/>
      <c r="CV160" s="252" t="s">
        <v>407</v>
      </c>
      <c r="CW160" s="253">
        <f>RSQ($B161:$B183,CW161:CW183)</f>
        <v>0.80063912238542911</v>
      </c>
      <c r="CX160" s="185" t="s">
        <v>406</v>
      </c>
      <c r="CZ160" s="251" t="s">
        <v>402</v>
      </c>
      <c r="DA160" s="181"/>
      <c r="DB160" s="181"/>
      <c r="DC160" s="252" t="s">
        <v>407</v>
      </c>
      <c r="DD160" s="253">
        <f>RSQ($B161:$B183,DD161:DD183)</f>
        <v>0.80063912238542911</v>
      </c>
      <c r="DE160" s="185" t="s">
        <v>406</v>
      </c>
    </row>
    <row r="161" spans="1:109" ht="15" customHeight="1">
      <c r="A161" s="186">
        <f t="shared" ref="A161:B166" si="32">A111</f>
        <v>2007</v>
      </c>
      <c r="B161" s="187">
        <f t="shared" si="32"/>
        <v>317</v>
      </c>
      <c r="C161" s="229">
        <f t="shared" ref="C161:C166" si="33">LN(B161-$F$165)</f>
        <v>5.6869753563398202</v>
      </c>
      <c r="D161" s="188">
        <f>D111</f>
        <v>1</v>
      </c>
      <c r="E161" s="230" t="s">
        <v>153</v>
      </c>
      <c r="F161" s="231"/>
      <c r="G161" s="232"/>
      <c r="H161" s="233"/>
      <c r="I161" s="193">
        <f t="shared" ref="I161:I166" si="34">ROUND($F$169*(1+$F$170)^D161+$F$165,$G$1)</f>
        <v>308</v>
      </c>
      <c r="J161" s="194">
        <f t="shared" ref="J161:J166" si="35">ABS(B161-I161)/B161*100</f>
        <v>2.8391167192429023</v>
      </c>
      <c r="K161" s="193">
        <f t="shared" ref="K161:K166" si="36">(B161-I161)^2/1000</f>
        <v>8.1000000000000003E-2</v>
      </c>
      <c r="M161" s="254">
        <f t="shared" ref="M161:M166" si="37">LN($B161-O$165)</f>
        <v>5.7589017738772803</v>
      </c>
      <c r="N161" s="255"/>
      <c r="O161" s="255"/>
      <c r="P161" s="255"/>
      <c r="Q161" s="256">
        <f t="shared" ref="Q161:Q166" si="38">ROUND(O$169*(1+O$170)^$D161+O$165,$G$1)</f>
        <v>308</v>
      </c>
      <c r="R161" s="193">
        <f t="shared" ref="R161:R166" si="39">($B161-Q161)^2/1000</f>
        <v>8.1000000000000003E-2</v>
      </c>
      <c r="T161" s="254">
        <f t="shared" ref="T161:T166" si="40">LN($B161-V$165)</f>
        <v>5.7268477475871968</v>
      </c>
      <c r="U161" s="255"/>
      <c r="V161" s="255"/>
      <c r="W161" s="255"/>
      <c r="X161" s="256">
        <f t="shared" ref="X161:X166" si="41">ROUND(V$169*(1+V$170)^$D161+V$165,$G$1)</f>
        <v>308</v>
      </c>
      <c r="Y161" s="193">
        <f t="shared" ref="Y161:Y171" si="42">($B161-X161)^2/1000</f>
        <v>8.1000000000000003E-2</v>
      </c>
      <c r="AA161" s="254">
        <f t="shared" ref="AA161:AA166" si="43">LN($B161-AC$165)</f>
        <v>5.7235851019523807</v>
      </c>
      <c r="AB161" s="255"/>
      <c r="AC161" s="255"/>
      <c r="AD161" s="255"/>
      <c r="AE161" s="256">
        <f t="shared" ref="AE161:AE166" si="44">ROUND(AC$169*(1+AC$170)^$D161+AC$165,$G$1)</f>
        <v>308</v>
      </c>
      <c r="AF161" s="193">
        <f t="shared" ref="AF161:AF166" si="45">($B161-AE161)^2/1000</f>
        <v>8.1000000000000003E-2</v>
      </c>
      <c r="AH161" s="254">
        <f t="shared" ref="AH161:AH166" si="46">LN($B161-AJ$165)</f>
        <v>5.7203117766074119</v>
      </c>
      <c r="AI161" s="255"/>
      <c r="AJ161" s="255"/>
      <c r="AK161" s="255"/>
      <c r="AL161" s="256">
        <f t="shared" ref="AL161:AL166" si="47">ROUND(AJ$169*(1+AJ$170)^$D161+AJ$165,$G$1)</f>
        <v>308</v>
      </c>
      <c r="AM161" s="193">
        <f t="shared" ref="AM161:AM166" si="48">($B161-AL161)^2/1000</f>
        <v>8.1000000000000003E-2</v>
      </c>
      <c r="AO161" s="254">
        <f t="shared" ref="AO161:AO166" si="49">LN($B161-AQ$165)</f>
        <v>5.7170277014062219</v>
      </c>
      <c r="AP161" s="255"/>
      <c r="AQ161" s="255"/>
      <c r="AR161" s="255"/>
      <c r="AS161" s="256">
        <f t="shared" ref="AS161:AS166" si="50">ROUND(AQ$169*(1+AQ$170)^$D161+AQ$165,$G$1)</f>
        <v>308</v>
      </c>
      <c r="AT161" s="193">
        <f t="shared" ref="AT161:AT166" si="51">($B161-AS161)^2/1000</f>
        <v>8.1000000000000003E-2</v>
      </c>
      <c r="AV161" s="254">
        <f t="shared" ref="AV161:AV166" si="52">LN($B161-AX$165)</f>
        <v>5.7137328055093688</v>
      </c>
      <c r="AW161" s="255"/>
      <c r="AX161" s="255"/>
      <c r="AY161" s="255"/>
      <c r="AZ161" s="256">
        <f t="shared" ref="AZ161:AZ166" si="53">ROUND(AX$169*(1+AX$170)^$D161+AX$165,$G$1)</f>
        <v>308</v>
      </c>
      <c r="BA161" s="193">
        <f t="shared" ref="BA161:BA166" si="54">($B161-AZ161)^2/1000</f>
        <v>8.1000000000000003E-2</v>
      </c>
      <c r="BC161" s="254">
        <f t="shared" ref="BC161:BC166" si="55">LN($B161-BE$165)</f>
        <v>5.7104270173748697</v>
      </c>
      <c r="BD161" s="255"/>
      <c r="BE161" s="255"/>
      <c r="BF161" s="255"/>
      <c r="BG161" s="256">
        <f t="shared" ref="BG161:BG166" si="56">ROUND(BE$169*(1+BE$170)^$D161+BE$165,$G$1)</f>
        <v>308</v>
      </c>
      <c r="BH161" s="193">
        <f t="shared" ref="BH161:BH166" si="57">($B161-BG161)^2/1000</f>
        <v>8.1000000000000003E-2</v>
      </c>
      <c r="BJ161" s="254">
        <f t="shared" ref="BJ161:BJ166" si="58">LN($B161-BL$165)</f>
        <v>5.7071102647488754</v>
      </c>
      <c r="BK161" s="255"/>
      <c r="BL161" s="255"/>
      <c r="BM161" s="255"/>
      <c r="BN161" s="256">
        <f t="shared" ref="BN161:BN166" si="59">ROUND(BL$169*(1+BL$170)^$D161+BL$165,$G$1)</f>
        <v>308</v>
      </c>
      <c r="BO161" s="193">
        <f t="shared" ref="BO161:BO166" si="60">($B161-BN161)^2/1000</f>
        <v>8.1000000000000003E-2</v>
      </c>
      <c r="BQ161" s="254">
        <f t="shared" ref="BQ161:BQ166" si="61">LN($B161-BS$165)</f>
        <v>5.7037824746562009</v>
      </c>
      <c r="BR161" s="255"/>
      <c r="BS161" s="255"/>
      <c r="BT161" s="255"/>
      <c r="BU161" s="256">
        <f t="shared" ref="BU161:BU166" si="62">ROUND(BS$169*(1+BS$170)^$D161+BS$165,$G$1)</f>
        <v>308</v>
      </c>
      <c r="BV161" s="193">
        <f t="shared" ref="BV161:BV166" si="63">($B161-BU161)^2/1000</f>
        <v>8.1000000000000003E-2</v>
      </c>
      <c r="BX161" s="254">
        <f t="shared" ref="BX161:BX166" si="64">LN($B161-BZ$165)</f>
        <v>5.7004435733906869</v>
      </c>
      <c r="BY161" s="255"/>
      <c r="BZ161" s="255"/>
      <c r="CA161" s="255"/>
      <c r="CB161" s="256">
        <f t="shared" ref="CB161:CB166" si="65">ROUND(BZ$169*(1+BZ$170)^$D161+BZ$165,$G$1)</f>
        <v>308</v>
      </c>
      <c r="CC161" s="193">
        <f t="shared" ref="CC161:CC166" si="66">($B161-CB161)^2/1000</f>
        <v>8.1000000000000003E-2</v>
      </c>
      <c r="CE161" s="254">
        <f t="shared" ref="CE161:CE166" si="67">LN($B161-CG$165)</f>
        <v>5.6970934865054046</v>
      </c>
      <c r="CF161" s="255"/>
      <c r="CG161" s="255"/>
      <c r="CH161" s="255"/>
      <c r="CI161" s="256">
        <f t="shared" ref="CI161:CI166" si="68">ROUND(CG$169*(1+CG$170)^$D161+CG$165,$G$1)</f>
        <v>308</v>
      </c>
      <c r="CJ161" s="193">
        <f t="shared" ref="CJ161:CJ166" si="69">($B161-CI161)^2/1000</f>
        <v>8.1000000000000003E-2</v>
      </c>
      <c r="CL161" s="254">
        <f t="shared" ref="CL161:CL166" si="70">LN($B161-CN$165)</f>
        <v>5.6937321388026998</v>
      </c>
      <c r="CM161" s="255"/>
      <c r="CN161" s="255"/>
      <c r="CO161" s="255"/>
      <c r="CP161" s="256">
        <f t="shared" ref="CP161:CP166" si="71">ROUND(CN$169*(1+CN$170)^$D161+CN$165,$G$1)</f>
        <v>308</v>
      </c>
      <c r="CQ161" s="193">
        <f t="shared" ref="CQ161:CQ166" si="72">($B161-CP161)^2/1000</f>
        <v>8.1000000000000003E-2</v>
      </c>
      <c r="CS161" s="254">
        <f t="shared" ref="CS161:CS166" si="73">LN($B161-CU$165)</f>
        <v>5.6903594543240601</v>
      </c>
      <c r="CT161" s="255"/>
      <c r="CU161" s="255"/>
      <c r="CV161" s="255"/>
      <c r="CW161" s="256">
        <f t="shared" ref="CW161:CW166" si="74">ROUND(CU$169*(1+CU$170)^$D161+CU$165,$G$1)</f>
        <v>308</v>
      </c>
      <c r="CX161" s="193">
        <f t="shared" ref="CX161:CX166" si="75">($B161-CW161)^2/1000</f>
        <v>8.1000000000000003E-2</v>
      </c>
      <c r="CZ161" s="254">
        <f t="shared" ref="CZ161:CZ166" si="76">LN($B161-DB$165)</f>
        <v>5.6869753563398202</v>
      </c>
      <c r="DA161" s="255"/>
      <c r="DB161" s="255"/>
      <c r="DC161" s="255"/>
      <c r="DD161" s="256">
        <f t="shared" ref="DD161:DD166" si="77">ROUND(DB$169*(1+DB$170)^$D161+DB$165,$G$1)</f>
        <v>308</v>
      </c>
      <c r="DE161" s="193">
        <f t="shared" ref="DE161:DE166" si="78">($B161-DD161)^2/1000</f>
        <v>8.1000000000000003E-2</v>
      </c>
    </row>
    <row r="162" spans="1:109" ht="15" customHeight="1">
      <c r="A162" s="186">
        <f t="shared" si="32"/>
        <v>2008</v>
      </c>
      <c r="B162" s="187">
        <f t="shared" si="32"/>
        <v>313</v>
      </c>
      <c r="C162" s="229">
        <f t="shared" si="33"/>
        <v>5.6733232671714928</v>
      </c>
      <c r="D162" s="188">
        <f t="shared" ref="D162:D206" si="79">D112</f>
        <v>2</v>
      </c>
      <c r="E162" s="230" t="s">
        <v>408</v>
      </c>
      <c r="F162" s="189"/>
      <c r="G162" s="195"/>
      <c r="H162" s="192"/>
      <c r="I162" s="196">
        <f t="shared" si="34"/>
        <v>316</v>
      </c>
      <c r="J162" s="197">
        <f t="shared" si="35"/>
        <v>0.95846645367412142</v>
      </c>
      <c r="K162" s="196">
        <f t="shared" si="36"/>
        <v>8.9999999999999993E-3</v>
      </c>
      <c r="M162" s="257">
        <f t="shared" si="37"/>
        <v>5.7462031905401529</v>
      </c>
      <c r="N162" s="195"/>
      <c r="O162" s="195"/>
      <c r="P162" s="195"/>
      <c r="Q162" s="196">
        <f t="shared" si="38"/>
        <v>316</v>
      </c>
      <c r="R162" s="196">
        <f t="shared" si="39"/>
        <v>8.9999999999999993E-3</v>
      </c>
      <c r="T162" s="257">
        <f t="shared" si="40"/>
        <v>5.7137328055093688</v>
      </c>
      <c r="U162" s="195"/>
      <c r="V162" s="195"/>
      <c r="W162" s="195"/>
      <c r="X162" s="196">
        <f t="shared" si="41"/>
        <v>316</v>
      </c>
      <c r="Y162" s="196">
        <f t="shared" si="42"/>
        <v>8.9999999999999993E-3</v>
      </c>
      <c r="AA162" s="257">
        <f t="shared" si="43"/>
        <v>5.7104270173748697</v>
      </c>
      <c r="AB162" s="195"/>
      <c r="AC162" s="195"/>
      <c r="AD162" s="195"/>
      <c r="AE162" s="196">
        <f t="shared" si="44"/>
        <v>316</v>
      </c>
      <c r="AF162" s="196">
        <f t="shared" si="45"/>
        <v>8.9999999999999993E-3</v>
      </c>
      <c r="AH162" s="257">
        <f t="shared" si="46"/>
        <v>5.7071102647488754</v>
      </c>
      <c r="AI162" s="195"/>
      <c r="AJ162" s="195"/>
      <c r="AK162" s="195"/>
      <c r="AL162" s="196">
        <f t="shared" si="47"/>
        <v>316</v>
      </c>
      <c r="AM162" s="196">
        <f t="shared" si="48"/>
        <v>8.9999999999999993E-3</v>
      </c>
      <c r="AO162" s="257">
        <f t="shared" si="49"/>
        <v>5.7037824746562009</v>
      </c>
      <c r="AP162" s="195"/>
      <c r="AQ162" s="195"/>
      <c r="AR162" s="195"/>
      <c r="AS162" s="196">
        <f t="shared" si="50"/>
        <v>316</v>
      </c>
      <c r="AT162" s="196">
        <f t="shared" si="51"/>
        <v>8.9999999999999993E-3</v>
      </c>
      <c r="AV162" s="257">
        <f t="shared" si="52"/>
        <v>5.7004435733906869</v>
      </c>
      <c r="AW162" s="195"/>
      <c r="AX162" s="195"/>
      <c r="AY162" s="195"/>
      <c r="AZ162" s="196">
        <f t="shared" si="53"/>
        <v>316</v>
      </c>
      <c r="BA162" s="196">
        <f t="shared" si="54"/>
        <v>8.9999999999999993E-3</v>
      </c>
      <c r="BC162" s="257">
        <f t="shared" si="55"/>
        <v>5.6970934865054046</v>
      </c>
      <c r="BD162" s="195"/>
      <c r="BE162" s="195"/>
      <c r="BF162" s="195"/>
      <c r="BG162" s="196">
        <f t="shared" si="56"/>
        <v>316</v>
      </c>
      <c r="BH162" s="196">
        <f t="shared" si="57"/>
        <v>8.9999999999999993E-3</v>
      </c>
      <c r="BJ162" s="257">
        <f t="shared" si="58"/>
        <v>5.6937321388026998</v>
      </c>
      <c r="BK162" s="195"/>
      <c r="BL162" s="195"/>
      <c r="BM162" s="195"/>
      <c r="BN162" s="196">
        <f t="shared" si="59"/>
        <v>316</v>
      </c>
      <c r="BO162" s="196">
        <f t="shared" si="60"/>
        <v>8.9999999999999993E-3</v>
      </c>
      <c r="BQ162" s="257">
        <f t="shared" si="61"/>
        <v>5.6903594543240601</v>
      </c>
      <c r="BR162" s="195"/>
      <c r="BS162" s="195"/>
      <c r="BT162" s="195"/>
      <c r="BU162" s="196">
        <f t="shared" si="62"/>
        <v>316</v>
      </c>
      <c r="BV162" s="196">
        <f t="shared" si="63"/>
        <v>8.9999999999999993E-3</v>
      </c>
      <c r="BX162" s="257">
        <f t="shared" si="64"/>
        <v>5.6869753563398202</v>
      </c>
      <c r="BY162" s="195"/>
      <c r="BZ162" s="195"/>
      <c r="CA162" s="195"/>
      <c r="CB162" s="196">
        <f t="shared" si="65"/>
        <v>316</v>
      </c>
      <c r="CC162" s="196">
        <f t="shared" si="66"/>
        <v>8.9999999999999993E-3</v>
      </c>
      <c r="CE162" s="257">
        <f t="shared" si="67"/>
        <v>5.6835797673386814</v>
      </c>
      <c r="CF162" s="195"/>
      <c r="CG162" s="195"/>
      <c r="CH162" s="195"/>
      <c r="CI162" s="196">
        <f t="shared" si="68"/>
        <v>316</v>
      </c>
      <c r="CJ162" s="196">
        <f t="shared" si="69"/>
        <v>8.9999999999999993E-3</v>
      </c>
      <c r="CL162" s="257">
        <f t="shared" si="70"/>
        <v>5.6801726090170677</v>
      </c>
      <c r="CM162" s="195"/>
      <c r="CN162" s="195"/>
      <c r="CO162" s="195"/>
      <c r="CP162" s="196">
        <f t="shared" si="71"/>
        <v>316</v>
      </c>
      <c r="CQ162" s="196">
        <f t="shared" si="72"/>
        <v>8.9999999999999993E-3</v>
      </c>
      <c r="CS162" s="257">
        <f t="shared" si="73"/>
        <v>5.6767538022682817</v>
      </c>
      <c r="CT162" s="195"/>
      <c r="CU162" s="195"/>
      <c r="CV162" s="195"/>
      <c r="CW162" s="196">
        <f t="shared" si="74"/>
        <v>316</v>
      </c>
      <c r="CX162" s="196">
        <f t="shared" si="75"/>
        <v>8.9999999999999993E-3</v>
      </c>
      <c r="CZ162" s="257">
        <f t="shared" si="76"/>
        <v>5.6733232671714928</v>
      </c>
      <c r="DA162" s="195"/>
      <c r="DB162" s="195"/>
      <c r="DC162" s="195"/>
      <c r="DD162" s="196">
        <f t="shared" si="77"/>
        <v>316</v>
      </c>
      <c r="DE162" s="196">
        <f t="shared" si="78"/>
        <v>8.9999999999999993E-3</v>
      </c>
    </row>
    <row r="163" spans="1:109" ht="15" customHeight="1">
      <c r="A163" s="186">
        <f t="shared" si="32"/>
        <v>2009</v>
      </c>
      <c r="B163" s="187">
        <f t="shared" si="32"/>
        <v>321</v>
      </c>
      <c r="C163" s="229">
        <f t="shared" si="33"/>
        <v>5.7004435733906869</v>
      </c>
      <c r="D163" s="188">
        <f t="shared" si="79"/>
        <v>3</v>
      </c>
      <c r="E163" s="94" t="s">
        <v>409</v>
      </c>
      <c r="G163" s="195"/>
      <c r="H163" s="192"/>
      <c r="I163" s="196">
        <f t="shared" si="34"/>
        <v>325</v>
      </c>
      <c r="J163" s="197">
        <f t="shared" si="35"/>
        <v>1.2461059190031152</v>
      </c>
      <c r="K163" s="196">
        <f t="shared" si="36"/>
        <v>1.6E-2</v>
      </c>
      <c r="M163" s="257">
        <f t="shared" si="37"/>
        <v>5.7714411231300158</v>
      </c>
      <c r="N163" s="195"/>
      <c r="O163" s="195"/>
      <c r="P163" s="195"/>
      <c r="Q163" s="196">
        <f t="shared" si="38"/>
        <v>325</v>
      </c>
      <c r="R163" s="196">
        <f t="shared" si="39"/>
        <v>1.6E-2</v>
      </c>
      <c r="T163" s="257">
        <f t="shared" si="40"/>
        <v>5.7397929121792339</v>
      </c>
      <c r="U163" s="195"/>
      <c r="V163" s="195"/>
      <c r="W163" s="195"/>
      <c r="X163" s="196">
        <f t="shared" si="41"/>
        <v>325</v>
      </c>
      <c r="Y163" s="196">
        <f t="shared" si="42"/>
        <v>1.6E-2</v>
      </c>
      <c r="AA163" s="257">
        <f t="shared" si="43"/>
        <v>5.7365722974791922</v>
      </c>
      <c r="AB163" s="195"/>
      <c r="AC163" s="195"/>
      <c r="AD163" s="195"/>
      <c r="AE163" s="196">
        <f t="shared" si="44"/>
        <v>325</v>
      </c>
      <c r="AF163" s="196">
        <f t="shared" si="45"/>
        <v>1.6E-2</v>
      </c>
      <c r="AH163" s="257">
        <f t="shared" si="46"/>
        <v>5.7333412768977459</v>
      </c>
      <c r="AI163" s="195"/>
      <c r="AJ163" s="195"/>
      <c r="AK163" s="195"/>
      <c r="AL163" s="196">
        <f t="shared" si="47"/>
        <v>325</v>
      </c>
      <c r="AM163" s="196">
        <f t="shared" si="48"/>
        <v>1.6E-2</v>
      </c>
      <c r="AO163" s="257">
        <f t="shared" si="49"/>
        <v>5.730099782973574</v>
      </c>
      <c r="AP163" s="195"/>
      <c r="AQ163" s="195"/>
      <c r="AR163" s="195"/>
      <c r="AS163" s="196">
        <f t="shared" si="50"/>
        <v>325</v>
      </c>
      <c r="AT163" s="196">
        <f t="shared" si="51"/>
        <v>1.6E-2</v>
      </c>
      <c r="AV163" s="257">
        <f t="shared" si="52"/>
        <v>5.7268477475871968</v>
      </c>
      <c r="AW163" s="195"/>
      <c r="AX163" s="195"/>
      <c r="AY163" s="195"/>
      <c r="AZ163" s="196">
        <f t="shared" si="53"/>
        <v>325</v>
      </c>
      <c r="BA163" s="196">
        <f t="shared" si="54"/>
        <v>1.6E-2</v>
      </c>
      <c r="BC163" s="257">
        <f t="shared" si="55"/>
        <v>5.7235851019523807</v>
      </c>
      <c r="BD163" s="195"/>
      <c r="BE163" s="195"/>
      <c r="BF163" s="195"/>
      <c r="BG163" s="196">
        <f t="shared" si="56"/>
        <v>325</v>
      </c>
      <c r="BH163" s="196">
        <f t="shared" si="57"/>
        <v>1.6E-2</v>
      </c>
      <c r="BJ163" s="257">
        <f t="shared" si="58"/>
        <v>5.7203117766074119</v>
      </c>
      <c r="BK163" s="195"/>
      <c r="BL163" s="195"/>
      <c r="BM163" s="195"/>
      <c r="BN163" s="196">
        <f t="shared" si="59"/>
        <v>325</v>
      </c>
      <c r="BO163" s="196">
        <f t="shared" si="60"/>
        <v>1.6E-2</v>
      </c>
      <c r="BQ163" s="257">
        <f t="shared" si="61"/>
        <v>5.7170277014062219</v>
      </c>
      <c r="BR163" s="195"/>
      <c r="BS163" s="195"/>
      <c r="BT163" s="195"/>
      <c r="BU163" s="196">
        <f t="shared" si="62"/>
        <v>325</v>
      </c>
      <c r="BV163" s="196">
        <f t="shared" si="63"/>
        <v>1.6E-2</v>
      </c>
      <c r="BX163" s="257">
        <f t="shared" si="64"/>
        <v>5.7137328055093688</v>
      </c>
      <c r="BY163" s="195"/>
      <c r="BZ163" s="195"/>
      <c r="CA163" s="195"/>
      <c r="CB163" s="196">
        <f t="shared" si="65"/>
        <v>325</v>
      </c>
      <c r="CC163" s="196">
        <f t="shared" si="66"/>
        <v>1.6E-2</v>
      </c>
      <c r="CE163" s="257">
        <f t="shared" si="67"/>
        <v>5.7104270173748697</v>
      </c>
      <c r="CF163" s="195"/>
      <c r="CG163" s="195"/>
      <c r="CH163" s="195"/>
      <c r="CI163" s="196">
        <f t="shared" si="68"/>
        <v>325</v>
      </c>
      <c r="CJ163" s="196">
        <f t="shared" si="69"/>
        <v>1.6E-2</v>
      </c>
      <c r="CL163" s="257">
        <f t="shared" si="70"/>
        <v>5.7071102647488754</v>
      </c>
      <c r="CM163" s="195"/>
      <c r="CN163" s="195"/>
      <c r="CO163" s="195"/>
      <c r="CP163" s="196">
        <f t="shared" si="71"/>
        <v>325</v>
      </c>
      <c r="CQ163" s="196">
        <f t="shared" si="72"/>
        <v>1.6E-2</v>
      </c>
      <c r="CS163" s="257">
        <f t="shared" si="73"/>
        <v>5.7037824746562009</v>
      </c>
      <c r="CT163" s="195"/>
      <c r="CU163" s="195"/>
      <c r="CV163" s="195"/>
      <c r="CW163" s="196">
        <f t="shared" si="74"/>
        <v>325</v>
      </c>
      <c r="CX163" s="196">
        <f t="shared" si="75"/>
        <v>1.6E-2</v>
      </c>
      <c r="CZ163" s="257">
        <f t="shared" si="76"/>
        <v>5.7004435733906869</v>
      </c>
      <c r="DA163" s="195"/>
      <c r="DB163" s="195"/>
      <c r="DC163" s="195"/>
      <c r="DD163" s="196">
        <f t="shared" si="77"/>
        <v>325</v>
      </c>
      <c r="DE163" s="196">
        <f t="shared" si="78"/>
        <v>1.6E-2</v>
      </c>
    </row>
    <row r="164" spans="1:109" ht="15" customHeight="1">
      <c r="A164" s="186">
        <f t="shared" si="32"/>
        <v>2010</v>
      </c>
      <c r="B164" s="187">
        <f t="shared" si="32"/>
        <v>326</v>
      </c>
      <c r="C164" s="229">
        <f t="shared" si="33"/>
        <v>5.7170277014062219</v>
      </c>
      <c r="D164" s="188">
        <f t="shared" si="79"/>
        <v>4</v>
      </c>
      <c r="H164" s="192"/>
      <c r="I164" s="196">
        <f t="shared" si="34"/>
        <v>333</v>
      </c>
      <c r="J164" s="197">
        <f t="shared" si="35"/>
        <v>2.147239263803681</v>
      </c>
      <c r="K164" s="196">
        <f t="shared" si="36"/>
        <v>4.9000000000000002E-2</v>
      </c>
      <c r="M164" s="257">
        <f t="shared" si="37"/>
        <v>5.7868973813667077</v>
      </c>
      <c r="N164" s="195"/>
      <c r="O164" s="195"/>
      <c r="P164" s="195"/>
      <c r="Q164" s="196">
        <f t="shared" si="38"/>
        <v>333</v>
      </c>
      <c r="R164" s="196">
        <f t="shared" si="39"/>
        <v>4.9000000000000002E-2</v>
      </c>
      <c r="T164" s="257">
        <f t="shared" si="40"/>
        <v>5.7557422135869123</v>
      </c>
      <c r="U164" s="195"/>
      <c r="V164" s="195"/>
      <c r="W164" s="195"/>
      <c r="X164" s="196">
        <f t="shared" si="41"/>
        <v>333</v>
      </c>
      <c r="Y164" s="196">
        <f t="shared" si="42"/>
        <v>4.9000000000000002E-2</v>
      </c>
      <c r="AA164" s="257">
        <f t="shared" si="43"/>
        <v>5.7525726388256331</v>
      </c>
      <c r="AB164" s="195"/>
      <c r="AC164" s="195"/>
      <c r="AD164" s="195"/>
      <c r="AE164" s="196">
        <f t="shared" si="44"/>
        <v>333</v>
      </c>
      <c r="AF164" s="196">
        <f t="shared" si="45"/>
        <v>4.9000000000000002E-2</v>
      </c>
      <c r="AH164" s="257">
        <f t="shared" si="46"/>
        <v>5.7493929859082531</v>
      </c>
      <c r="AI164" s="195"/>
      <c r="AJ164" s="195"/>
      <c r="AK164" s="195"/>
      <c r="AL164" s="196">
        <f t="shared" si="47"/>
        <v>333</v>
      </c>
      <c r="AM164" s="196">
        <f t="shared" si="48"/>
        <v>4.9000000000000002E-2</v>
      </c>
      <c r="AO164" s="257">
        <f t="shared" si="49"/>
        <v>5.7462031905401529</v>
      </c>
      <c r="AP164" s="195"/>
      <c r="AQ164" s="195"/>
      <c r="AR164" s="195"/>
      <c r="AS164" s="196">
        <f t="shared" si="50"/>
        <v>333</v>
      </c>
      <c r="AT164" s="196">
        <f t="shared" si="51"/>
        <v>4.9000000000000002E-2</v>
      </c>
      <c r="AV164" s="257">
        <f t="shared" si="52"/>
        <v>5.7430031878094825</v>
      </c>
      <c r="AW164" s="195"/>
      <c r="AX164" s="195"/>
      <c r="AY164" s="195"/>
      <c r="AZ164" s="196">
        <f t="shared" si="53"/>
        <v>333</v>
      </c>
      <c r="BA164" s="196">
        <f t="shared" si="54"/>
        <v>4.9000000000000002E-2</v>
      </c>
      <c r="BC164" s="257">
        <f t="shared" si="55"/>
        <v>5.7397929121792339</v>
      </c>
      <c r="BD164" s="195"/>
      <c r="BE164" s="195"/>
      <c r="BF164" s="195"/>
      <c r="BG164" s="196">
        <f t="shared" si="56"/>
        <v>333</v>
      </c>
      <c r="BH164" s="196">
        <f t="shared" si="57"/>
        <v>4.9000000000000002E-2</v>
      </c>
      <c r="BJ164" s="257">
        <f t="shared" si="58"/>
        <v>5.7365722974791922</v>
      </c>
      <c r="BK164" s="195"/>
      <c r="BL164" s="195"/>
      <c r="BM164" s="195"/>
      <c r="BN164" s="196">
        <f t="shared" si="59"/>
        <v>333</v>
      </c>
      <c r="BO164" s="196">
        <f t="shared" si="60"/>
        <v>4.9000000000000002E-2</v>
      </c>
      <c r="BQ164" s="257">
        <f t="shared" si="61"/>
        <v>5.7333412768977459</v>
      </c>
      <c r="BR164" s="195"/>
      <c r="BS164" s="195"/>
      <c r="BT164" s="195"/>
      <c r="BU164" s="196">
        <f t="shared" si="62"/>
        <v>333</v>
      </c>
      <c r="BV164" s="196">
        <f t="shared" si="63"/>
        <v>4.9000000000000002E-2</v>
      </c>
      <c r="BX164" s="257">
        <f t="shared" si="64"/>
        <v>5.730099782973574</v>
      </c>
      <c r="BY164" s="195"/>
      <c r="BZ164" s="195"/>
      <c r="CA164" s="195"/>
      <c r="CB164" s="196">
        <f t="shared" si="65"/>
        <v>333</v>
      </c>
      <c r="CC164" s="196">
        <f t="shared" si="66"/>
        <v>4.9000000000000002E-2</v>
      </c>
      <c r="CE164" s="257">
        <f t="shared" si="67"/>
        <v>5.7268477475871968</v>
      </c>
      <c r="CF164" s="195"/>
      <c r="CG164" s="195"/>
      <c r="CH164" s="195"/>
      <c r="CI164" s="196">
        <f t="shared" si="68"/>
        <v>333</v>
      </c>
      <c r="CJ164" s="196">
        <f t="shared" si="69"/>
        <v>4.9000000000000002E-2</v>
      </c>
      <c r="CL164" s="257">
        <f t="shared" si="70"/>
        <v>5.7235851019523807</v>
      </c>
      <c r="CM164" s="195"/>
      <c r="CN164" s="195"/>
      <c r="CO164" s="195"/>
      <c r="CP164" s="196">
        <f t="shared" si="71"/>
        <v>333</v>
      </c>
      <c r="CQ164" s="196">
        <f t="shared" si="72"/>
        <v>4.9000000000000002E-2</v>
      </c>
      <c r="CS164" s="257">
        <f t="shared" si="73"/>
        <v>5.7203117766074119</v>
      </c>
      <c r="CT164" s="195"/>
      <c r="CU164" s="195"/>
      <c r="CV164" s="195"/>
      <c r="CW164" s="196">
        <f t="shared" si="74"/>
        <v>333</v>
      </c>
      <c r="CX164" s="196">
        <f t="shared" si="75"/>
        <v>4.9000000000000002E-2</v>
      </c>
      <c r="CZ164" s="257">
        <f t="shared" si="76"/>
        <v>5.7170277014062219</v>
      </c>
      <c r="DA164" s="195"/>
      <c r="DB164" s="195"/>
      <c r="DC164" s="195"/>
      <c r="DD164" s="196">
        <f t="shared" si="77"/>
        <v>333</v>
      </c>
      <c r="DE164" s="196">
        <f t="shared" si="78"/>
        <v>4.9000000000000002E-2</v>
      </c>
    </row>
    <row r="165" spans="1:109" ht="15" customHeight="1">
      <c r="A165" s="186">
        <f t="shared" si="32"/>
        <v>2011</v>
      </c>
      <c r="B165" s="187">
        <f t="shared" si="32"/>
        <v>336</v>
      </c>
      <c r="C165" s="229">
        <f t="shared" si="33"/>
        <v>5.7493929859082531</v>
      </c>
      <c r="D165" s="188">
        <f t="shared" si="79"/>
        <v>5</v>
      </c>
      <c r="E165" s="97" t="s">
        <v>410</v>
      </c>
      <c r="F165" s="258">
        <f>E199</f>
        <v>22</v>
      </c>
      <c r="H165" s="192"/>
      <c r="I165" s="196">
        <f t="shared" si="34"/>
        <v>342</v>
      </c>
      <c r="J165" s="197">
        <f t="shared" si="35"/>
        <v>1.7857142857142856</v>
      </c>
      <c r="K165" s="196">
        <f t="shared" si="36"/>
        <v>3.5999999999999997E-2</v>
      </c>
      <c r="M165" s="257">
        <f t="shared" si="37"/>
        <v>5.8171111599632042</v>
      </c>
      <c r="N165" s="199" t="s">
        <v>410</v>
      </c>
      <c r="O165" s="195">
        <v>0</v>
      </c>
      <c r="P165" s="195"/>
      <c r="Q165" s="196">
        <f t="shared" si="38"/>
        <v>342</v>
      </c>
      <c r="R165" s="196">
        <f t="shared" si="39"/>
        <v>3.5999999999999997E-2</v>
      </c>
      <c r="T165" s="257">
        <f t="shared" si="40"/>
        <v>5.7868973813667077</v>
      </c>
      <c r="U165" s="199" t="s">
        <v>410</v>
      </c>
      <c r="V165" s="203">
        <f>10^U187</f>
        <v>10</v>
      </c>
      <c r="W165" s="195"/>
      <c r="X165" s="196">
        <f t="shared" si="41"/>
        <v>342</v>
      </c>
      <c r="Y165" s="196">
        <f t="shared" si="42"/>
        <v>3.5999999999999997E-2</v>
      </c>
      <c r="AA165" s="257">
        <f t="shared" si="43"/>
        <v>5.7838251823297373</v>
      </c>
      <c r="AB165" s="199" t="s">
        <v>411</v>
      </c>
      <c r="AC165" s="203">
        <f>V165+AB188</f>
        <v>11</v>
      </c>
      <c r="AD165" s="195"/>
      <c r="AE165" s="196">
        <f t="shared" si="44"/>
        <v>342</v>
      </c>
      <c r="AF165" s="196">
        <f t="shared" si="45"/>
        <v>3.5999999999999997E-2</v>
      </c>
      <c r="AH165" s="257">
        <f t="shared" si="46"/>
        <v>5.780743515792329</v>
      </c>
      <c r="AI165" s="199" t="s">
        <v>411</v>
      </c>
      <c r="AJ165" s="203">
        <f>AC165+AI188</f>
        <v>12</v>
      </c>
      <c r="AK165" s="195"/>
      <c r="AL165" s="196">
        <f t="shared" si="47"/>
        <v>342</v>
      </c>
      <c r="AM165" s="196">
        <f t="shared" si="48"/>
        <v>3.5999999999999997E-2</v>
      </c>
      <c r="AO165" s="257">
        <f t="shared" si="49"/>
        <v>5.7776523232226564</v>
      </c>
      <c r="AP165" s="199" t="s">
        <v>411</v>
      </c>
      <c r="AQ165" s="203">
        <f>AJ165+AP188</f>
        <v>13</v>
      </c>
      <c r="AR165" s="195"/>
      <c r="AS165" s="196">
        <f t="shared" si="50"/>
        <v>342</v>
      </c>
      <c r="AT165" s="196">
        <f t="shared" si="51"/>
        <v>3.5999999999999997E-2</v>
      </c>
      <c r="AV165" s="257">
        <f t="shared" si="52"/>
        <v>5.7745515455444085</v>
      </c>
      <c r="AW165" s="199" t="s">
        <v>411</v>
      </c>
      <c r="AX165" s="203">
        <f>AQ165+AW188</f>
        <v>14</v>
      </c>
      <c r="AY165" s="195"/>
      <c r="AZ165" s="196">
        <f t="shared" si="53"/>
        <v>342</v>
      </c>
      <c r="BA165" s="196">
        <f t="shared" si="54"/>
        <v>3.5999999999999997E-2</v>
      </c>
      <c r="BC165" s="257">
        <f t="shared" si="55"/>
        <v>5.7714411231300158</v>
      </c>
      <c r="BD165" s="199" t="s">
        <v>411</v>
      </c>
      <c r="BE165" s="203">
        <f>AX165+BD188</f>
        <v>15</v>
      </c>
      <c r="BF165" s="195"/>
      <c r="BG165" s="196">
        <f t="shared" si="56"/>
        <v>342</v>
      </c>
      <c r="BH165" s="196">
        <f t="shared" si="57"/>
        <v>3.5999999999999997E-2</v>
      </c>
      <c r="BJ165" s="257">
        <f t="shared" si="58"/>
        <v>5.768320995793772</v>
      </c>
      <c r="BK165" s="199" t="s">
        <v>411</v>
      </c>
      <c r="BL165" s="203">
        <f>BE165+BK188</f>
        <v>16</v>
      </c>
      <c r="BM165" s="195"/>
      <c r="BN165" s="196">
        <f t="shared" si="59"/>
        <v>342</v>
      </c>
      <c r="BO165" s="196">
        <f t="shared" si="60"/>
        <v>3.5999999999999997E-2</v>
      </c>
      <c r="BQ165" s="257">
        <f t="shared" si="61"/>
        <v>5.7651911027848444</v>
      </c>
      <c r="BR165" s="199" t="s">
        <v>411</v>
      </c>
      <c r="BS165" s="203">
        <f>BL165+BR188</f>
        <v>17</v>
      </c>
      <c r="BT165" s="195"/>
      <c r="BU165" s="196">
        <f t="shared" si="62"/>
        <v>342</v>
      </c>
      <c r="BV165" s="196">
        <f t="shared" si="63"/>
        <v>3.5999999999999997E-2</v>
      </c>
      <c r="BX165" s="257">
        <f t="shared" si="64"/>
        <v>5.7620513827801769</v>
      </c>
      <c r="BY165" s="199" t="s">
        <v>411</v>
      </c>
      <c r="BZ165" s="203">
        <f>BS165+BY188</f>
        <v>18</v>
      </c>
      <c r="CA165" s="195"/>
      <c r="CB165" s="196">
        <f t="shared" si="65"/>
        <v>342</v>
      </c>
      <c r="CC165" s="196">
        <f t="shared" si="66"/>
        <v>3.5999999999999997E-2</v>
      </c>
      <c r="CE165" s="257">
        <f t="shared" si="67"/>
        <v>5.7589017738772803</v>
      </c>
      <c r="CF165" s="199" t="s">
        <v>411</v>
      </c>
      <c r="CG165" s="203">
        <f>BZ165+CF188</f>
        <v>19</v>
      </c>
      <c r="CH165" s="195"/>
      <c r="CI165" s="196">
        <f t="shared" si="68"/>
        <v>342</v>
      </c>
      <c r="CJ165" s="196">
        <f t="shared" si="69"/>
        <v>3.5999999999999997E-2</v>
      </c>
      <c r="CL165" s="257">
        <f t="shared" si="70"/>
        <v>5.7557422135869123</v>
      </c>
      <c r="CM165" s="199" t="s">
        <v>411</v>
      </c>
      <c r="CN165" s="203">
        <f>CG165+CM188</f>
        <v>20</v>
      </c>
      <c r="CO165" s="195"/>
      <c r="CP165" s="196">
        <f t="shared" si="71"/>
        <v>342</v>
      </c>
      <c r="CQ165" s="196">
        <f t="shared" si="72"/>
        <v>3.5999999999999997E-2</v>
      </c>
      <c r="CS165" s="257">
        <f t="shared" si="73"/>
        <v>5.7525726388256331</v>
      </c>
      <c r="CT165" s="199" t="s">
        <v>411</v>
      </c>
      <c r="CU165" s="203">
        <f>CN165+CT188</f>
        <v>21</v>
      </c>
      <c r="CV165" s="195"/>
      <c r="CW165" s="196">
        <f t="shared" si="74"/>
        <v>342</v>
      </c>
      <c r="CX165" s="196">
        <f t="shared" si="75"/>
        <v>3.5999999999999997E-2</v>
      </c>
      <c r="CZ165" s="257">
        <f t="shared" si="76"/>
        <v>5.7493929859082531</v>
      </c>
      <c r="DA165" s="199" t="s">
        <v>411</v>
      </c>
      <c r="DB165" s="203">
        <f>CU165+DA188</f>
        <v>22</v>
      </c>
      <c r="DC165" s="195"/>
      <c r="DD165" s="196">
        <f t="shared" si="77"/>
        <v>342</v>
      </c>
      <c r="DE165" s="196">
        <f t="shared" si="78"/>
        <v>3.5999999999999997E-2</v>
      </c>
    </row>
    <row r="166" spans="1:109" ht="15" customHeight="1">
      <c r="A166" s="186">
        <f t="shared" si="32"/>
        <v>2012</v>
      </c>
      <c r="B166" s="187">
        <f t="shared" si="32"/>
        <v>363</v>
      </c>
      <c r="C166" s="229">
        <f t="shared" si="33"/>
        <v>5.8318824772835169</v>
      </c>
      <c r="D166" s="188">
        <f t="shared" si="79"/>
        <v>6</v>
      </c>
      <c r="E166" s="97" t="s">
        <v>412</v>
      </c>
      <c r="F166" s="199" t="s">
        <v>413</v>
      </c>
      <c r="G166" s="234">
        <f>INDEX(LINEST(C161:C166,D161:D166),2)</f>
        <v>5.6295746713555683</v>
      </c>
      <c r="H166" s="192"/>
      <c r="I166" s="196">
        <f t="shared" si="34"/>
        <v>351</v>
      </c>
      <c r="J166" s="197">
        <f t="shared" si="35"/>
        <v>3.3057851239669422</v>
      </c>
      <c r="K166" s="196">
        <f t="shared" si="36"/>
        <v>0.14399999999999999</v>
      </c>
      <c r="M166" s="257">
        <f t="shared" si="37"/>
        <v>5.8944028342648505</v>
      </c>
      <c r="N166" s="199" t="s">
        <v>412</v>
      </c>
      <c r="O166" s="199" t="s">
        <v>413</v>
      </c>
      <c r="P166" s="234">
        <f>INDEX(LINEST(M161:M166,$D161:$D166),2)</f>
        <v>5.7052576970126658</v>
      </c>
      <c r="Q166" s="196">
        <f t="shared" si="38"/>
        <v>351</v>
      </c>
      <c r="R166" s="196">
        <f t="shared" si="39"/>
        <v>0.14399999999999999</v>
      </c>
      <c r="T166" s="257">
        <f t="shared" si="40"/>
        <v>5.8664680569332965</v>
      </c>
      <c r="U166" s="199" t="s">
        <v>412</v>
      </c>
      <c r="V166" s="199" t="s">
        <v>413</v>
      </c>
      <c r="W166" s="234">
        <f>INDEX(LINEST(T161:T166,$D161:$D166),2)</f>
        <v>5.6715590619561009</v>
      </c>
      <c r="X166" s="196">
        <f t="shared" si="41"/>
        <v>351</v>
      </c>
      <c r="Y166" s="196">
        <f t="shared" si="42"/>
        <v>0.14399999999999999</v>
      </c>
      <c r="AA166" s="257">
        <f t="shared" si="43"/>
        <v>5.8636311755980968</v>
      </c>
      <c r="AB166" s="199" t="s">
        <v>412</v>
      </c>
      <c r="AC166" s="199" t="s">
        <v>413</v>
      </c>
      <c r="AD166" s="234">
        <f>INDEX(LINEST(AA161:AA166,$D161:$D166),2)</f>
        <v>5.6681263818160215</v>
      </c>
      <c r="AE166" s="196">
        <f t="shared" si="44"/>
        <v>351</v>
      </c>
      <c r="AF166" s="196">
        <f t="shared" si="45"/>
        <v>0.14399999999999999</v>
      </c>
      <c r="AH166" s="257">
        <f t="shared" si="46"/>
        <v>5.8607862234658654</v>
      </c>
      <c r="AI166" s="199" t="s">
        <v>412</v>
      </c>
      <c r="AJ166" s="199" t="s">
        <v>413</v>
      </c>
      <c r="AK166" s="234">
        <f>INDEX(LINEST(AH161:AH166,$D161:$D166),2)</f>
        <v>5.6646819709267664</v>
      </c>
      <c r="AL166" s="196">
        <f t="shared" si="47"/>
        <v>351</v>
      </c>
      <c r="AM166" s="196">
        <f t="shared" si="48"/>
        <v>0.14399999999999999</v>
      </c>
      <c r="AO166" s="257">
        <f t="shared" si="49"/>
        <v>5.857933154483459</v>
      </c>
      <c r="AP166" s="199" t="s">
        <v>412</v>
      </c>
      <c r="AQ166" s="199" t="s">
        <v>413</v>
      </c>
      <c r="AR166" s="234">
        <f>INDEX(LINEST(AO161:AO166,$D161:$D166),2)</f>
        <v>5.6612257493484979</v>
      </c>
      <c r="AS166" s="196">
        <f t="shared" si="50"/>
        <v>351</v>
      </c>
      <c r="AT166" s="196">
        <f t="shared" si="51"/>
        <v>0.14399999999999999</v>
      </c>
      <c r="AV166" s="257">
        <f t="shared" si="52"/>
        <v>5.855071922202427</v>
      </c>
      <c r="AW166" s="199" t="s">
        <v>412</v>
      </c>
      <c r="AX166" s="199" t="s">
        <v>413</v>
      </c>
      <c r="AY166" s="234">
        <f>INDEX(LINEST(AV161:AV166,$D161:$D166),2)</f>
        <v>5.6577576363257212</v>
      </c>
      <c r="AZ166" s="196">
        <f t="shared" si="53"/>
        <v>351</v>
      </c>
      <c r="BA166" s="196">
        <f t="shared" si="54"/>
        <v>0.14399999999999999</v>
      </c>
      <c r="BC166" s="257">
        <f t="shared" si="55"/>
        <v>5.8522024797744745</v>
      </c>
      <c r="BD166" s="199" t="s">
        <v>412</v>
      </c>
      <c r="BE166" s="199" t="s">
        <v>413</v>
      </c>
      <c r="BF166" s="234">
        <f>INDEX(LINEST(BC161:BC166,$D161:$D166),2)</f>
        <v>5.6542775502761922</v>
      </c>
      <c r="BG166" s="196">
        <f t="shared" si="56"/>
        <v>351</v>
      </c>
      <c r="BH166" s="196">
        <f t="shared" si="57"/>
        <v>0.14399999999999999</v>
      </c>
      <c r="BJ166" s="257">
        <f t="shared" si="58"/>
        <v>5.8493247799468593</v>
      </c>
      <c r="BK166" s="199" t="s">
        <v>412</v>
      </c>
      <c r="BL166" s="199" t="s">
        <v>413</v>
      </c>
      <c r="BM166" s="234">
        <f>INDEX(LINEST(BJ161:BJ166,$D161:$D166),2)</f>
        <v>5.6507854087796447</v>
      </c>
      <c r="BN166" s="196">
        <f t="shared" si="59"/>
        <v>351</v>
      </c>
      <c r="BO166" s="196">
        <f t="shared" si="60"/>
        <v>0.14399999999999999</v>
      </c>
      <c r="BQ166" s="257">
        <f t="shared" si="61"/>
        <v>5.8464387750577247</v>
      </c>
      <c r="BR166" s="199" t="s">
        <v>412</v>
      </c>
      <c r="BS166" s="199" t="s">
        <v>413</v>
      </c>
      <c r="BT166" s="234">
        <f>INDEX(LINEST(BQ161:BQ166,$D161:$D166),2)</f>
        <v>5.6472811285663171</v>
      </c>
      <c r="BU166" s="196">
        <f t="shared" si="62"/>
        <v>351</v>
      </c>
      <c r="BV166" s="196">
        <f t="shared" si="63"/>
        <v>0.14399999999999999</v>
      </c>
      <c r="BX166" s="257">
        <f t="shared" si="64"/>
        <v>5.8435444170313602</v>
      </c>
      <c r="BY166" s="199" t="s">
        <v>412</v>
      </c>
      <c r="BZ166" s="199" t="s">
        <v>413</v>
      </c>
      <c r="CA166" s="234">
        <f>INDEX(LINEST(BX161:BX166,$D161:$D166),2)</f>
        <v>5.6437646255053009</v>
      </c>
      <c r="CB166" s="196">
        <f t="shared" si="65"/>
        <v>351</v>
      </c>
      <c r="CC166" s="196">
        <f t="shared" si="66"/>
        <v>0.14399999999999999</v>
      </c>
      <c r="CE166" s="257">
        <f t="shared" si="67"/>
        <v>5.8406416573733981</v>
      </c>
      <c r="CF166" s="199" t="s">
        <v>412</v>
      </c>
      <c r="CG166" s="199" t="s">
        <v>413</v>
      </c>
      <c r="CH166" s="234">
        <f>INDEX(LINEST(CE161:CE166,$D161:$D166),2)</f>
        <v>5.6402358145926623</v>
      </c>
      <c r="CI166" s="196">
        <f t="shared" si="68"/>
        <v>351</v>
      </c>
      <c r="CJ166" s="196">
        <f t="shared" si="69"/>
        <v>0.14399999999999999</v>
      </c>
      <c r="CL166" s="257">
        <f t="shared" si="70"/>
        <v>5.8377304471659395</v>
      </c>
      <c r="CM166" s="199" t="s">
        <v>412</v>
      </c>
      <c r="CN166" s="199" t="s">
        <v>413</v>
      </c>
      <c r="CO166" s="234">
        <f>INDEX(LINEST(CL161:CL166,$D161:$D166),2)</f>
        <v>5.6366946099393882</v>
      </c>
      <c r="CP166" s="196">
        <f t="shared" si="71"/>
        <v>351</v>
      </c>
      <c r="CQ166" s="196">
        <f t="shared" si="72"/>
        <v>0.14399999999999999</v>
      </c>
      <c r="CS166" s="257">
        <f t="shared" si="73"/>
        <v>5.8348107370626048</v>
      </c>
      <c r="CT166" s="199" t="s">
        <v>412</v>
      </c>
      <c r="CU166" s="199" t="s">
        <v>413</v>
      </c>
      <c r="CV166" s="234">
        <f>INDEX(LINEST(CS161:CS166,$D161:$D166),2)</f>
        <v>5.6331409247590996</v>
      </c>
      <c r="CW166" s="196">
        <f t="shared" si="74"/>
        <v>351</v>
      </c>
      <c r="CX166" s="196">
        <f t="shared" si="75"/>
        <v>0.14399999999999999</v>
      </c>
      <c r="CZ166" s="257">
        <f t="shared" si="76"/>
        <v>5.8318824772835169</v>
      </c>
      <c r="DA166" s="199" t="s">
        <v>412</v>
      </c>
      <c r="DB166" s="199" t="s">
        <v>413</v>
      </c>
      <c r="DC166" s="234">
        <f>INDEX(LINEST(CZ161:CZ166,$D161:$D166),2)</f>
        <v>5.6295746713555683</v>
      </c>
      <c r="DD166" s="196">
        <f t="shared" si="77"/>
        <v>351</v>
      </c>
      <c r="DE166" s="196">
        <f t="shared" si="78"/>
        <v>0.14399999999999999</v>
      </c>
    </row>
    <row r="167" spans="1:109" ht="15" customHeight="1">
      <c r="A167" s="186"/>
      <c r="B167" s="187"/>
      <c r="C167" s="229"/>
      <c r="D167" s="188"/>
      <c r="E167" s="97" t="s">
        <v>414</v>
      </c>
      <c r="F167" s="199" t="s">
        <v>415</v>
      </c>
      <c r="G167" s="234">
        <f>INDEX(LINEST(C161:C166,D161:D166),1)</f>
        <v>2.7695111112694272E-2</v>
      </c>
      <c r="H167" s="192"/>
      <c r="I167" s="196"/>
      <c r="J167" s="197"/>
      <c r="K167" s="196"/>
      <c r="M167" s="257"/>
      <c r="N167" s="199" t="s">
        <v>414</v>
      </c>
      <c r="O167" s="199" t="s">
        <v>415</v>
      </c>
      <c r="P167" s="234">
        <f>INDEX(LINEST(M161:M166,$D161:$D166),1)</f>
        <v>2.58767276698199E-2</v>
      </c>
      <c r="Q167" s="196"/>
      <c r="R167" s="196"/>
      <c r="T167" s="257"/>
      <c r="U167" s="199" t="s">
        <v>414</v>
      </c>
      <c r="V167" s="199" t="s">
        <v>415</v>
      </c>
      <c r="W167" s="234">
        <f>INDEX(LINEST(T161:T166,$D161:$D166),1)</f>
        <v>2.667270216314839E-2</v>
      </c>
      <c r="X167" s="196"/>
      <c r="Y167" s="196">
        <f t="shared" si="42"/>
        <v>0</v>
      </c>
      <c r="AA167" s="257"/>
      <c r="AB167" s="199" t="s">
        <v>414</v>
      </c>
      <c r="AC167" s="199" t="s">
        <v>415</v>
      </c>
      <c r="AD167" s="234">
        <f>INDEX(LINEST(AA161:AA166,$D161:$D166),1)</f>
        <v>2.6755005841132121E-2</v>
      </c>
      <c r="AE167" s="196"/>
      <c r="AF167" s="196"/>
      <c r="AH167" s="257"/>
      <c r="AI167" s="199" t="s">
        <v>414</v>
      </c>
      <c r="AJ167" s="199" t="s">
        <v>415</v>
      </c>
      <c r="AK167" s="234">
        <f>INDEX(LINEST(AH161:AH166,$D161:$D166),1)</f>
        <v>2.6837819898089598E-2</v>
      </c>
      <c r="AL167" s="196"/>
      <c r="AM167" s="196"/>
      <c r="AO167" s="257"/>
      <c r="AP167" s="199" t="s">
        <v>414</v>
      </c>
      <c r="AQ167" s="199" t="s">
        <v>415</v>
      </c>
      <c r="AR167" s="234">
        <f>INDEX(LINEST(AO161:AO166,$D161:$D166),1)</f>
        <v>2.6921149104346603E-2</v>
      </c>
      <c r="AS167" s="196"/>
      <c r="AT167" s="196"/>
      <c r="AV167" s="257"/>
      <c r="AW167" s="199" t="s">
        <v>414</v>
      </c>
      <c r="AX167" s="199" t="s">
        <v>415</v>
      </c>
      <c r="AY167" s="234">
        <f>INDEX(LINEST(AV161:AV166,$D161:$D166),1)</f>
        <v>2.7004998289964048E-2</v>
      </c>
      <c r="AZ167" s="196"/>
      <c r="BA167" s="196"/>
      <c r="BC167" s="257"/>
      <c r="BD167" s="199" t="s">
        <v>414</v>
      </c>
      <c r="BE167" s="199" t="s">
        <v>415</v>
      </c>
      <c r="BF167" s="234">
        <f>INDEX(LINEST(BC161:BC166,$D161:$D166),1)</f>
        <v>2.7089372345677456E-2</v>
      </c>
      <c r="BG167" s="196"/>
      <c r="BH167" s="196"/>
      <c r="BJ167" s="257"/>
      <c r="BK167" s="199" t="s">
        <v>414</v>
      </c>
      <c r="BL167" s="199" t="s">
        <v>415</v>
      </c>
      <c r="BM167" s="234">
        <f>INDEX(LINEST(BJ161:BJ166,$D161:$D166),1)</f>
        <v>2.7174276223854744E-2</v>
      </c>
      <c r="BN167" s="196"/>
      <c r="BO167" s="196"/>
      <c r="BQ167" s="257"/>
      <c r="BR167" s="199" t="s">
        <v>414</v>
      </c>
      <c r="BS167" s="199" t="s">
        <v>415</v>
      </c>
      <c r="BT167" s="234">
        <f>INDEX(LINEST(BQ161:BQ166,$D161:$D166),1)</f>
        <v>2.7259714939471304E-2</v>
      </c>
      <c r="BU167" s="196"/>
      <c r="BV167" s="196"/>
      <c r="BX167" s="257"/>
      <c r="BY167" s="199" t="s">
        <v>414</v>
      </c>
      <c r="BZ167" s="199" t="s">
        <v>415</v>
      </c>
      <c r="CA167" s="234">
        <f>INDEX(LINEST(BX161:BX166,$D161:$D166),1)</f>
        <v>2.734569357110405E-2</v>
      </c>
      <c r="CB167" s="196"/>
      <c r="CC167" s="196"/>
      <c r="CE167" s="257"/>
      <c r="CF167" s="199" t="s">
        <v>414</v>
      </c>
      <c r="CG167" s="199" t="s">
        <v>415</v>
      </c>
      <c r="CH167" s="234">
        <f>INDEX(LINEST(CE161:CE166,$D161:$D166),1)</f>
        <v>2.7432217261945474E-2</v>
      </c>
      <c r="CI167" s="196"/>
      <c r="CJ167" s="196"/>
      <c r="CL167" s="257"/>
      <c r="CM167" s="199" t="s">
        <v>414</v>
      </c>
      <c r="CN167" s="199" t="s">
        <v>415</v>
      </c>
      <c r="CO167" s="234">
        <f>INDEX(LINEST(CL161:CL166,$D161:$D166),1)</f>
        <v>2.7519291220835358E-2</v>
      </c>
      <c r="CP167" s="196"/>
      <c r="CQ167" s="196"/>
      <c r="CS167" s="257"/>
      <c r="CT167" s="199" t="s">
        <v>414</v>
      </c>
      <c r="CU167" s="199" t="s">
        <v>415</v>
      </c>
      <c r="CV167" s="234">
        <f>INDEX(LINEST(CS161:CS166,$D161:$D166),1)</f>
        <v>2.7606920723313957E-2</v>
      </c>
      <c r="CW167" s="196"/>
      <c r="CX167" s="196"/>
      <c r="CZ167" s="257"/>
      <c r="DA167" s="199" t="s">
        <v>414</v>
      </c>
      <c r="DB167" s="199" t="s">
        <v>415</v>
      </c>
      <c r="DC167" s="234">
        <f>INDEX(LINEST(CZ161:CZ166,$D161:$D166),1)</f>
        <v>2.7695111112694272E-2</v>
      </c>
      <c r="DD167" s="196"/>
      <c r="DE167" s="196"/>
    </row>
    <row r="168" spans="1:109" ht="15" customHeight="1">
      <c r="A168" s="186"/>
      <c r="B168" s="187"/>
      <c r="C168" s="229"/>
      <c r="D168" s="188"/>
      <c r="H168" s="192"/>
      <c r="I168" s="196"/>
      <c r="J168" s="197"/>
      <c r="K168" s="196"/>
      <c r="M168" s="257"/>
      <c r="N168" s="195"/>
      <c r="O168" s="195"/>
      <c r="P168" s="195"/>
      <c r="Q168" s="196"/>
      <c r="R168" s="196"/>
      <c r="T168" s="257"/>
      <c r="U168" s="195"/>
      <c r="V168" s="195"/>
      <c r="W168" s="195"/>
      <c r="X168" s="196"/>
      <c r="Y168" s="196">
        <f t="shared" si="42"/>
        <v>0</v>
      </c>
      <c r="AA168" s="257"/>
      <c r="AB168" s="195"/>
      <c r="AC168" s="195"/>
      <c r="AD168" s="195"/>
      <c r="AE168" s="196"/>
      <c r="AF168" s="196"/>
      <c r="AH168" s="257"/>
      <c r="AI168" s="195"/>
      <c r="AJ168" s="195"/>
      <c r="AK168" s="195"/>
      <c r="AL168" s="196"/>
      <c r="AM168" s="196"/>
      <c r="AO168" s="257"/>
      <c r="AP168" s="195"/>
      <c r="AQ168" s="195"/>
      <c r="AR168" s="195"/>
      <c r="AS168" s="196"/>
      <c r="AT168" s="196"/>
      <c r="AV168" s="257"/>
      <c r="AW168" s="195"/>
      <c r="AX168" s="195"/>
      <c r="AY168" s="195"/>
      <c r="AZ168" s="196"/>
      <c r="BA168" s="196"/>
      <c r="BC168" s="257"/>
      <c r="BD168" s="195"/>
      <c r="BE168" s="195"/>
      <c r="BF168" s="195"/>
      <c r="BG168" s="196"/>
      <c r="BH168" s="196"/>
      <c r="BJ168" s="257"/>
      <c r="BK168" s="195"/>
      <c r="BL168" s="195"/>
      <c r="BM168" s="195"/>
      <c r="BN168" s="196"/>
      <c r="BO168" s="196"/>
      <c r="BQ168" s="257"/>
      <c r="BR168" s="195"/>
      <c r="BS168" s="195"/>
      <c r="BT168" s="195"/>
      <c r="BU168" s="196"/>
      <c r="BV168" s="196"/>
      <c r="BX168" s="257"/>
      <c r="BY168" s="195"/>
      <c r="BZ168" s="195"/>
      <c r="CA168" s="195"/>
      <c r="CB168" s="196"/>
      <c r="CC168" s="196"/>
      <c r="CE168" s="257"/>
      <c r="CF168" s="195"/>
      <c r="CG168" s="195"/>
      <c r="CH168" s="195"/>
      <c r="CI168" s="196"/>
      <c r="CJ168" s="196"/>
      <c r="CL168" s="257"/>
      <c r="CM168" s="195"/>
      <c r="CN168" s="195"/>
      <c r="CO168" s="195"/>
      <c r="CP168" s="196"/>
      <c r="CQ168" s="196"/>
      <c r="CS168" s="257"/>
      <c r="CT168" s="195"/>
      <c r="CU168" s="195"/>
      <c r="CV168" s="195"/>
      <c r="CW168" s="196"/>
      <c r="CX168" s="196"/>
      <c r="CZ168" s="257"/>
      <c r="DA168" s="195"/>
      <c r="DB168" s="195"/>
      <c r="DC168" s="195"/>
      <c r="DD168" s="196"/>
      <c r="DE168" s="196"/>
    </row>
    <row r="169" spans="1:109" ht="15" customHeight="1">
      <c r="A169" s="186"/>
      <c r="B169" s="187"/>
      <c r="C169" s="229"/>
      <c r="D169" s="188"/>
      <c r="E169" s="97" t="s">
        <v>416</v>
      </c>
      <c r="F169" s="235">
        <f>EXP(G166)</f>
        <v>278.54361985432882</v>
      </c>
      <c r="G169" s="195"/>
      <c r="H169" s="195"/>
      <c r="I169" s="196"/>
      <c r="J169" s="197"/>
      <c r="K169" s="196"/>
      <c r="M169" s="257"/>
      <c r="N169" s="199" t="s">
        <v>417</v>
      </c>
      <c r="O169" s="259">
        <f>EXP(P166)</f>
        <v>300.44289330967371</v>
      </c>
      <c r="P169" s="195"/>
      <c r="Q169" s="196"/>
      <c r="R169" s="196"/>
      <c r="T169" s="257"/>
      <c r="U169" s="199" t="s">
        <v>417</v>
      </c>
      <c r="V169" s="259">
        <f>EXP(W166)</f>
        <v>290.48706887324363</v>
      </c>
      <c r="W169" s="195"/>
      <c r="X169" s="196"/>
      <c r="Y169" s="196">
        <f t="shared" si="42"/>
        <v>0</v>
      </c>
      <c r="AA169" s="257"/>
      <c r="AB169" s="199" t="s">
        <v>416</v>
      </c>
      <c r="AC169" s="259">
        <f>EXP(AD166)</f>
        <v>289.49162917148294</v>
      </c>
      <c r="AD169" s="195"/>
      <c r="AE169" s="196"/>
      <c r="AF169" s="196"/>
      <c r="AH169" s="257"/>
      <c r="AI169" s="199" t="s">
        <v>417</v>
      </c>
      <c r="AJ169" s="259">
        <f>EXP(AK166)</f>
        <v>288.49621634114106</v>
      </c>
      <c r="AK169" s="195"/>
      <c r="AL169" s="196"/>
      <c r="AM169" s="196"/>
      <c r="AO169" s="257"/>
      <c r="AP169" s="199" t="s">
        <v>417</v>
      </c>
      <c r="AQ169" s="259">
        <f>EXP(AR166)</f>
        <v>287.50083062063902</v>
      </c>
      <c r="AR169" s="195"/>
      <c r="AS169" s="196"/>
      <c r="AT169" s="196"/>
      <c r="AV169" s="257"/>
      <c r="AW169" s="199" t="s">
        <v>139</v>
      </c>
      <c r="AX169" s="259">
        <f>EXP(AY166)</f>
        <v>286.50547225123086</v>
      </c>
      <c r="AY169" s="195"/>
      <c r="AZ169" s="196"/>
      <c r="BA169" s="196"/>
      <c r="BC169" s="257"/>
      <c r="BD169" s="199" t="s">
        <v>418</v>
      </c>
      <c r="BE169" s="259">
        <f>EXP(BF166)</f>
        <v>285.51014147704387</v>
      </c>
      <c r="BF169" s="195"/>
      <c r="BG169" s="196"/>
      <c r="BH169" s="196"/>
      <c r="BJ169" s="257"/>
      <c r="BK169" s="199" t="s">
        <v>418</v>
      </c>
      <c r="BL169" s="259">
        <f>EXP(BM166)</f>
        <v>284.51483854512259</v>
      </c>
      <c r="BM169" s="195"/>
      <c r="BN169" s="196"/>
      <c r="BO169" s="196"/>
      <c r="BQ169" s="257"/>
      <c r="BR169" s="199" t="s">
        <v>139</v>
      </c>
      <c r="BS169" s="259">
        <f>EXP(BT166)</f>
        <v>283.5195637054706</v>
      </c>
      <c r="BT169" s="195"/>
      <c r="BU169" s="196"/>
      <c r="BV169" s="196"/>
      <c r="BX169" s="257"/>
      <c r="BY169" s="199" t="s">
        <v>139</v>
      </c>
      <c r="BZ169" s="259">
        <f>EXP(CA166)</f>
        <v>282.52431721109843</v>
      </c>
      <c r="CA169" s="195"/>
      <c r="CB169" s="196"/>
      <c r="CC169" s="196"/>
      <c r="CE169" s="257"/>
      <c r="CF169" s="199" t="s">
        <v>139</v>
      </c>
      <c r="CG169" s="259">
        <f>EXP(CH166)</f>
        <v>281.52909931806511</v>
      </c>
      <c r="CH169" s="195"/>
      <c r="CI169" s="196"/>
      <c r="CJ169" s="196"/>
      <c r="CL169" s="257"/>
      <c r="CM169" s="199" t="s">
        <v>139</v>
      </c>
      <c r="CN169" s="259">
        <f>EXP(CO166)</f>
        <v>280.5339102855275</v>
      </c>
      <c r="CO169" s="195"/>
      <c r="CP169" s="196"/>
      <c r="CQ169" s="196"/>
      <c r="CS169" s="257"/>
      <c r="CT169" s="199" t="s">
        <v>419</v>
      </c>
      <c r="CU169" s="259">
        <f>EXP(CV166)</f>
        <v>279.53875037578501</v>
      </c>
      <c r="CV169" s="195"/>
      <c r="CW169" s="196"/>
      <c r="CX169" s="196"/>
      <c r="CZ169" s="257"/>
      <c r="DA169" s="199" t="s">
        <v>419</v>
      </c>
      <c r="DB169" s="259">
        <f>EXP(DC166)</f>
        <v>278.54361985432882</v>
      </c>
      <c r="DC169" s="195"/>
      <c r="DD169" s="196"/>
      <c r="DE169" s="196"/>
    </row>
    <row r="170" spans="1:109" ht="15" customHeight="1">
      <c r="A170" s="186"/>
      <c r="B170" s="187"/>
      <c r="C170" s="229"/>
      <c r="D170" s="188"/>
      <c r="E170" s="97" t="s">
        <v>420</v>
      </c>
      <c r="F170" s="236">
        <f>EXP(G167)-1</f>
        <v>2.8082185799043424E-2</v>
      </c>
      <c r="G170" s="195"/>
      <c r="H170" s="195"/>
      <c r="I170" s="196"/>
      <c r="J170" s="197"/>
      <c r="K170" s="196"/>
      <c r="M170" s="257"/>
      <c r="N170" s="199" t="s">
        <v>420</v>
      </c>
      <c r="O170" s="238">
        <f>EXP(P167)-1</f>
        <v>2.6214436831017318E-2</v>
      </c>
      <c r="P170" s="195"/>
      <c r="Q170" s="196"/>
      <c r="R170" s="196"/>
      <c r="T170" s="257"/>
      <c r="U170" s="199" t="s">
        <v>420</v>
      </c>
      <c r="V170" s="238">
        <f>EXP(W167)-1</f>
        <v>2.7031602525800391E-2</v>
      </c>
      <c r="W170" s="195"/>
      <c r="X170" s="196"/>
      <c r="Y170" s="196">
        <f t="shared" si="42"/>
        <v>0</v>
      </c>
      <c r="AA170" s="257"/>
      <c r="AB170" s="199" t="s">
        <v>420</v>
      </c>
      <c r="AC170" s="238">
        <f>EXP(AD167)-1</f>
        <v>2.7116134482691567E-2</v>
      </c>
      <c r="AD170" s="195"/>
      <c r="AE170" s="196"/>
      <c r="AF170" s="196"/>
      <c r="AH170" s="257"/>
      <c r="AI170" s="199" t="s">
        <v>420</v>
      </c>
      <c r="AJ170" s="238">
        <f>EXP(AK167)-1</f>
        <v>2.7201197658919263E-2</v>
      </c>
      <c r="AK170" s="195"/>
      <c r="AL170" s="196"/>
      <c r="AM170" s="196"/>
      <c r="AO170" s="257"/>
      <c r="AP170" s="199" t="s">
        <v>420</v>
      </c>
      <c r="AQ170" s="238">
        <f>EXP(AR167)-1</f>
        <v>2.7286797085803061E-2</v>
      </c>
      <c r="AR170" s="195"/>
      <c r="AS170" s="196"/>
      <c r="AT170" s="196"/>
      <c r="AV170" s="257"/>
      <c r="AW170" s="199" t="s">
        <v>420</v>
      </c>
      <c r="AX170" s="238">
        <f>EXP(AY167)-1</f>
        <v>2.737293785850059E-2</v>
      </c>
      <c r="AY170" s="195"/>
      <c r="AZ170" s="196"/>
      <c r="BA170" s="196"/>
      <c r="BC170" s="257"/>
      <c r="BD170" s="199" t="s">
        <v>420</v>
      </c>
      <c r="BE170" s="238">
        <f>EXP(BF167)-1</f>
        <v>2.7459625137025157E-2</v>
      </c>
      <c r="BF170" s="195"/>
      <c r="BG170" s="196"/>
      <c r="BH170" s="196"/>
      <c r="BJ170" s="257"/>
      <c r="BK170" s="199" t="s">
        <v>420</v>
      </c>
      <c r="BL170" s="238">
        <f>EXP(BM167)-1</f>
        <v>2.754686414728269E-2</v>
      </c>
      <c r="BM170" s="195"/>
      <c r="BN170" s="196"/>
      <c r="BO170" s="196"/>
      <c r="BQ170" s="257"/>
      <c r="BR170" s="199" t="s">
        <v>420</v>
      </c>
      <c r="BS170" s="238">
        <f>EXP(BT167)-1</f>
        <v>2.7634660182128012E-2</v>
      </c>
      <c r="BT170" s="195"/>
      <c r="BU170" s="196"/>
      <c r="BV170" s="196"/>
      <c r="BX170" s="257"/>
      <c r="BY170" s="199" t="s">
        <v>420</v>
      </c>
      <c r="BZ170" s="238">
        <f>EXP(CA167)-1</f>
        <v>2.7723018602442417E-2</v>
      </c>
      <c r="CA170" s="195"/>
      <c r="CB170" s="196"/>
      <c r="CC170" s="196"/>
      <c r="CE170" s="257"/>
      <c r="CF170" s="199" t="s">
        <v>420</v>
      </c>
      <c r="CG170" s="238">
        <f>EXP(CH167)-1</f>
        <v>2.781194483823235E-2</v>
      </c>
      <c r="CH170" s="195"/>
      <c r="CI170" s="196"/>
      <c r="CJ170" s="196"/>
      <c r="CL170" s="257"/>
      <c r="CM170" s="199" t="s">
        <v>420</v>
      </c>
      <c r="CN170" s="238">
        <f>EXP(CO167)-1</f>
        <v>2.7901444389747176E-2</v>
      </c>
      <c r="CO170" s="195"/>
      <c r="CP170" s="196"/>
      <c r="CQ170" s="196"/>
      <c r="CS170" s="257"/>
      <c r="CT170" s="199" t="s">
        <v>420</v>
      </c>
      <c r="CU170" s="238">
        <f>EXP(CV167)-1</f>
        <v>2.7991522828622939E-2</v>
      </c>
      <c r="CV170" s="195"/>
      <c r="CW170" s="196"/>
      <c r="CX170" s="196"/>
      <c r="CZ170" s="257"/>
      <c r="DA170" s="199" t="s">
        <v>420</v>
      </c>
      <c r="DB170" s="238">
        <f>EXP(DC167)-1</f>
        <v>2.8082185799043424E-2</v>
      </c>
      <c r="DC170" s="195"/>
      <c r="DD170" s="196"/>
      <c r="DE170" s="196"/>
    </row>
    <row r="171" spans="1:109" ht="15" customHeight="1">
      <c r="A171" s="186"/>
      <c r="B171" s="187"/>
      <c r="C171" s="229"/>
      <c r="D171" s="188"/>
      <c r="G171" s="237"/>
      <c r="H171" s="195"/>
      <c r="I171" s="196"/>
      <c r="J171" s="197"/>
      <c r="K171" s="196"/>
      <c r="M171" s="257"/>
      <c r="N171" s="195"/>
      <c r="O171" s="195"/>
      <c r="P171" s="237"/>
      <c r="Q171" s="196"/>
      <c r="R171" s="196"/>
      <c r="T171" s="257"/>
      <c r="U171" s="195"/>
      <c r="V171" s="195"/>
      <c r="W171" s="237"/>
      <c r="X171" s="196"/>
      <c r="Y171" s="196">
        <f t="shared" si="42"/>
        <v>0</v>
      </c>
      <c r="AA171" s="257"/>
      <c r="AB171" s="195"/>
      <c r="AC171" s="195"/>
      <c r="AD171" s="237"/>
      <c r="AE171" s="196"/>
      <c r="AF171" s="196"/>
      <c r="AH171" s="257"/>
      <c r="AI171" s="195"/>
      <c r="AJ171" s="195"/>
      <c r="AK171" s="237"/>
      <c r="AL171" s="196"/>
      <c r="AM171" s="196"/>
      <c r="AO171" s="257"/>
      <c r="AP171" s="195"/>
      <c r="AQ171" s="195"/>
      <c r="AR171" s="237"/>
      <c r="AS171" s="196"/>
      <c r="AT171" s="196"/>
      <c r="AV171" s="257"/>
      <c r="AW171" s="195"/>
      <c r="AX171" s="195"/>
      <c r="AY171" s="237"/>
      <c r="AZ171" s="196"/>
      <c r="BA171" s="196"/>
      <c r="BC171" s="257"/>
      <c r="BD171" s="195"/>
      <c r="BE171" s="195"/>
      <c r="BF171" s="237"/>
      <c r="BG171" s="196"/>
      <c r="BH171" s="196"/>
      <c r="BJ171" s="257"/>
      <c r="BK171" s="195"/>
      <c r="BL171" s="195"/>
      <c r="BM171" s="237"/>
      <c r="BN171" s="196"/>
      <c r="BO171" s="196"/>
      <c r="BQ171" s="257"/>
      <c r="BR171" s="195"/>
      <c r="BS171" s="195"/>
      <c r="BT171" s="237"/>
      <c r="BU171" s="196"/>
      <c r="BV171" s="196"/>
      <c r="BX171" s="257"/>
      <c r="BY171" s="195"/>
      <c r="BZ171" s="195"/>
      <c r="CA171" s="237"/>
      <c r="CB171" s="196"/>
      <c r="CC171" s="196"/>
      <c r="CE171" s="257"/>
      <c r="CF171" s="195"/>
      <c r="CG171" s="195"/>
      <c r="CH171" s="237"/>
      <c r="CI171" s="196"/>
      <c r="CJ171" s="196"/>
      <c r="CL171" s="257"/>
      <c r="CM171" s="195"/>
      <c r="CN171" s="195"/>
      <c r="CO171" s="237"/>
      <c r="CP171" s="196"/>
      <c r="CQ171" s="196"/>
      <c r="CS171" s="257"/>
      <c r="CT171" s="195"/>
      <c r="CU171" s="195"/>
      <c r="CV171" s="237"/>
      <c r="CW171" s="196"/>
      <c r="CX171" s="196"/>
      <c r="CZ171" s="257"/>
      <c r="DA171" s="195"/>
      <c r="DB171" s="195"/>
      <c r="DC171" s="237"/>
      <c r="DD171" s="196"/>
      <c r="DE171" s="196"/>
    </row>
    <row r="172" spans="1:109" ht="15" customHeight="1">
      <c r="A172" s="186"/>
      <c r="B172" s="187"/>
      <c r="C172" s="229"/>
      <c r="D172" s="188"/>
      <c r="E172" s="454" t="s">
        <v>421</v>
      </c>
      <c r="F172" s="459"/>
      <c r="G172" s="200">
        <f>I160</f>
        <v>0.80063912238542911</v>
      </c>
      <c r="H172" s="195"/>
      <c r="I172" s="196"/>
      <c r="J172" s="197"/>
      <c r="K172" s="196"/>
      <c r="M172" s="257"/>
      <c r="N172" s="189" t="s">
        <v>422</v>
      </c>
      <c r="O172" s="234">
        <f>Q160</f>
        <v>0.80063912238542911</v>
      </c>
      <c r="P172" s="237"/>
      <c r="Q172" s="196"/>
      <c r="R172" s="196"/>
      <c r="T172" s="257"/>
      <c r="U172" s="189" t="s">
        <v>166</v>
      </c>
      <c r="V172" s="234">
        <f>X160</f>
        <v>0.80063912238542911</v>
      </c>
      <c r="W172" s="237"/>
      <c r="X172" s="196"/>
      <c r="Y172" s="196"/>
      <c r="AA172" s="257"/>
      <c r="AB172" s="189" t="s">
        <v>166</v>
      </c>
      <c r="AC172" s="234">
        <f>AE160</f>
        <v>0.80063912238542911</v>
      </c>
      <c r="AD172" s="237"/>
      <c r="AE172" s="196"/>
      <c r="AF172" s="196"/>
      <c r="AH172" s="257"/>
      <c r="AI172" s="189" t="s">
        <v>166</v>
      </c>
      <c r="AJ172" s="234">
        <f>AL160</f>
        <v>0.80063912238542911</v>
      </c>
      <c r="AK172" s="237"/>
      <c r="AL172" s="196"/>
      <c r="AM172" s="196"/>
      <c r="AO172" s="257"/>
      <c r="AP172" s="189" t="s">
        <v>166</v>
      </c>
      <c r="AQ172" s="234">
        <f>AS160</f>
        <v>0.80063912238542911</v>
      </c>
      <c r="AR172" s="237"/>
      <c r="AS172" s="196"/>
      <c r="AT172" s="196"/>
      <c r="AV172" s="257"/>
      <c r="AW172" s="189" t="s">
        <v>166</v>
      </c>
      <c r="AX172" s="234">
        <f>AZ160</f>
        <v>0.80063912238542911</v>
      </c>
      <c r="AY172" s="237"/>
      <c r="AZ172" s="196"/>
      <c r="BA172" s="196"/>
      <c r="BC172" s="257"/>
      <c r="BD172" s="189" t="s">
        <v>166</v>
      </c>
      <c r="BE172" s="234">
        <f>BG160</f>
        <v>0.80063912238542911</v>
      </c>
      <c r="BF172" s="237"/>
      <c r="BG172" s="196"/>
      <c r="BH172" s="196"/>
      <c r="BJ172" s="257"/>
      <c r="BK172" s="189" t="s">
        <v>166</v>
      </c>
      <c r="BL172" s="234">
        <f>BN160</f>
        <v>0.80063912238542911</v>
      </c>
      <c r="BM172" s="237"/>
      <c r="BN172" s="196"/>
      <c r="BO172" s="196"/>
      <c r="BQ172" s="257"/>
      <c r="BR172" s="189" t="s">
        <v>422</v>
      </c>
      <c r="BS172" s="234">
        <f>BU160</f>
        <v>0.80063912238542911</v>
      </c>
      <c r="BT172" s="237"/>
      <c r="BU172" s="196"/>
      <c r="BV172" s="196"/>
      <c r="BX172" s="257"/>
      <c r="BY172" s="189" t="s">
        <v>166</v>
      </c>
      <c r="BZ172" s="234">
        <f>CB160</f>
        <v>0.80063912238542911</v>
      </c>
      <c r="CA172" s="237"/>
      <c r="CB172" s="196"/>
      <c r="CC172" s="196"/>
      <c r="CE172" s="257"/>
      <c r="CF172" s="189" t="s">
        <v>166</v>
      </c>
      <c r="CG172" s="234">
        <f>CI160</f>
        <v>0.80063912238542911</v>
      </c>
      <c r="CH172" s="237"/>
      <c r="CI172" s="196"/>
      <c r="CJ172" s="196"/>
      <c r="CL172" s="257"/>
      <c r="CM172" s="189" t="s">
        <v>166</v>
      </c>
      <c r="CN172" s="234">
        <f>CP160</f>
        <v>0.80063912238542911</v>
      </c>
      <c r="CO172" s="237"/>
      <c r="CP172" s="196"/>
      <c r="CQ172" s="196"/>
      <c r="CS172" s="257"/>
      <c r="CT172" s="189" t="s">
        <v>166</v>
      </c>
      <c r="CU172" s="234">
        <f>CW160</f>
        <v>0.80063912238542911</v>
      </c>
      <c r="CV172" s="237"/>
      <c r="CW172" s="196"/>
      <c r="CX172" s="196"/>
      <c r="CZ172" s="257"/>
      <c r="DA172" s="189" t="s">
        <v>166</v>
      </c>
      <c r="DB172" s="234">
        <f>DD160</f>
        <v>0.80063912238542911</v>
      </c>
      <c r="DC172" s="237"/>
      <c r="DD172" s="196"/>
      <c r="DE172" s="196"/>
    </row>
    <row r="173" spans="1:109" ht="15" customHeight="1">
      <c r="A173" s="186"/>
      <c r="B173" s="187"/>
      <c r="C173" s="229"/>
      <c r="D173" s="188"/>
      <c r="E173" s="454" t="s">
        <v>109</v>
      </c>
      <c r="F173" s="459"/>
      <c r="G173" s="201">
        <f>SUM(K161:K183)</f>
        <v>0.33499999999999996</v>
      </c>
      <c r="H173" s="195"/>
      <c r="I173" s="196"/>
      <c r="J173" s="197"/>
      <c r="K173" s="196"/>
      <c r="M173" s="257"/>
      <c r="N173" s="189" t="s">
        <v>173</v>
      </c>
      <c r="O173" s="260">
        <f>SUM(R161:R183)</f>
        <v>0.33499999999999996</v>
      </c>
      <c r="P173" s="195"/>
      <c r="Q173" s="196"/>
      <c r="R173" s="196"/>
      <c r="T173" s="257"/>
      <c r="U173" s="189" t="s">
        <v>173</v>
      </c>
      <c r="V173" s="260">
        <f>SUM(Y161:Y183)</f>
        <v>0.33499999999999996</v>
      </c>
      <c r="W173" s="195"/>
      <c r="X173" s="196"/>
      <c r="Y173" s="196"/>
      <c r="AA173" s="257"/>
      <c r="AB173" s="189" t="s">
        <v>173</v>
      </c>
      <c r="AC173" s="260">
        <f>SUM(AF161:AF183)</f>
        <v>0.33499999999999996</v>
      </c>
      <c r="AD173" s="195"/>
      <c r="AE173" s="196"/>
      <c r="AF173" s="196"/>
      <c r="AH173" s="257"/>
      <c r="AI173" s="189" t="s">
        <v>173</v>
      </c>
      <c r="AJ173" s="260">
        <f>SUM(AM161:AM183)</f>
        <v>0.33499999999999996</v>
      </c>
      <c r="AK173" s="195"/>
      <c r="AL173" s="196"/>
      <c r="AM173" s="196"/>
      <c r="AO173" s="257"/>
      <c r="AP173" s="189" t="s">
        <v>173</v>
      </c>
      <c r="AQ173" s="260">
        <f>SUM(AT161:AT183)</f>
        <v>0.33499999999999996</v>
      </c>
      <c r="AR173" s="195"/>
      <c r="AS173" s="196"/>
      <c r="AT173" s="196"/>
      <c r="AV173" s="257"/>
      <c r="AW173" s="189" t="s">
        <v>173</v>
      </c>
      <c r="AX173" s="260">
        <f>SUM(BA161:BA183)</f>
        <v>0.33499999999999996</v>
      </c>
      <c r="AY173" s="195"/>
      <c r="AZ173" s="196"/>
      <c r="BA173" s="196"/>
      <c r="BC173" s="257"/>
      <c r="BD173" s="189" t="s">
        <v>173</v>
      </c>
      <c r="BE173" s="260">
        <f>SUM(BH161:BH183)</f>
        <v>0.33499999999999996</v>
      </c>
      <c r="BF173" s="195"/>
      <c r="BG173" s="196"/>
      <c r="BH173" s="196"/>
      <c r="BJ173" s="257"/>
      <c r="BK173" s="189" t="s">
        <v>173</v>
      </c>
      <c r="BL173" s="260">
        <f>SUM(BO161:BO183)</f>
        <v>0.33499999999999996</v>
      </c>
      <c r="BM173" s="195"/>
      <c r="BN173" s="196"/>
      <c r="BO173" s="196"/>
      <c r="BQ173" s="257"/>
      <c r="BR173" s="189" t="s">
        <v>173</v>
      </c>
      <c r="BS173" s="260">
        <f>SUM(BV161:BV183)</f>
        <v>0.33499999999999996</v>
      </c>
      <c r="BT173" s="195"/>
      <c r="BU173" s="196"/>
      <c r="BV173" s="196"/>
      <c r="BX173" s="257"/>
      <c r="BY173" s="189" t="s">
        <v>173</v>
      </c>
      <c r="BZ173" s="260">
        <f>SUM(CC161:CC183)</f>
        <v>0.33499999999999996</v>
      </c>
      <c r="CA173" s="195"/>
      <c r="CB173" s="196"/>
      <c r="CC173" s="196"/>
      <c r="CE173" s="257"/>
      <c r="CF173" s="189" t="s">
        <v>173</v>
      </c>
      <c r="CG173" s="260">
        <f>SUM(CJ161:CJ183)</f>
        <v>0.33499999999999996</v>
      </c>
      <c r="CH173" s="195"/>
      <c r="CI173" s="196"/>
      <c r="CJ173" s="196"/>
      <c r="CL173" s="257"/>
      <c r="CM173" s="189" t="s">
        <v>173</v>
      </c>
      <c r="CN173" s="260">
        <f>SUM(CQ161:CQ183)</f>
        <v>0.33499999999999996</v>
      </c>
      <c r="CO173" s="195"/>
      <c r="CP173" s="196"/>
      <c r="CQ173" s="196"/>
      <c r="CS173" s="257"/>
      <c r="CT173" s="189" t="s">
        <v>173</v>
      </c>
      <c r="CU173" s="260">
        <f>SUM(CX161:CX183)</f>
        <v>0.33499999999999996</v>
      </c>
      <c r="CV173" s="195"/>
      <c r="CW173" s="196"/>
      <c r="CX173" s="196"/>
      <c r="CZ173" s="257"/>
      <c r="DA173" s="189" t="s">
        <v>173</v>
      </c>
      <c r="DB173" s="260">
        <f>SUM(DE161:DE183)</f>
        <v>0.33499999999999996</v>
      </c>
      <c r="DC173" s="195"/>
      <c r="DD173" s="196"/>
      <c r="DE173" s="196"/>
    </row>
    <row r="174" spans="1:109" ht="15" customHeight="1">
      <c r="A174" s="186"/>
      <c r="B174" s="187"/>
      <c r="C174" s="229"/>
      <c r="D174" s="188"/>
      <c r="E174" s="454" t="s">
        <v>174</v>
      </c>
      <c r="F174" s="459"/>
      <c r="G174" s="201">
        <f>SUM(K162:K171)</f>
        <v>0.254</v>
      </c>
      <c r="H174" s="195"/>
      <c r="I174" s="196"/>
      <c r="J174" s="197"/>
      <c r="K174" s="196"/>
      <c r="M174" s="257"/>
      <c r="N174" s="189" t="s">
        <v>175</v>
      </c>
      <c r="O174" s="260">
        <f>SUM(R162:R171)</f>
        <v>0.254</v>
      </c>
      <c r="P174" s="195"/>
      <c r="Q174" s="196"/>
      <c r="R174" s="196"/>
      <c r="T174" s="257"/>
      <c r="U174" s="189" t="s">
        <v>175</v>
      </c>
      <c r="V174" s="260">
        <f>SUM(Y162:Y171)</f>
        <v>0.254</v>
      </c>
      <c r="W174" s="195"/>
      <c r="X174" s="196"/>
      <c r="Y174" s="196"/>
      <c r="AA174" s="257"/>
      <c r="AB174" s="189" t="s">
        <v>175</v>
      </c>
      <c r="AC174" s="260">
        <f>SUM(AF162:AF171)</f>
        <v>0.254</v>
      </c>
      <c r="AD174" s="195"/>
      <c r="AE174" s="196"/>
      <c r="AF174" s="196"/>
      <c r="AH174" s="257"/>
      <c r="AI174" s="189" t="s">
        <v>175</v>
      </c>
      <c r="AJ174" s="260">
        <f>SUM(AM162:AM171)</f>
        <v>0.254</v>
      </c>
      <c r="AK174" s="195"/>
      <c r="AL174" s="196"/>
      <c r="AM174" s="196"/>
      <c r="AO174" s="257"/>
      <c r="AP174" s="189" t="s">
        <v>175</v>
      </c>
      <c r="AQ174" s="260">
        <f>SUM(AT162:AT171)</f>
        <v>0.254</v>
      </c>
      <c r="AR174" s="195"/>
      <c r="AS174" s="196"/>
      <c r="AT174" s="196"/>
      <c r="AV174" s="257"/>
      <c r="AW174" s="189" t="s">
        <v>175</v>
      </c>
      <c r="AX174" s="260">
        <f>SUM(BA162:BA171)</f>
        <v>0.254</v>
      </c>
      <c r="AY174" s="195"/>
      <c r="AZ174" s="196"/>
      <c r="BA174" s="196"/>
      <c r="BC174" s="257"/>
      <c r="BD174" s="189" t="s">
        <v>175</v>
      </c>
      <c r="BE174" s="260">
        <f>SUM(BH162:BH171)</f>
        <v>0.254</v>
      </c>
      <c r="BF174" s="195"/>
      <c r="BG174" s="196"/>
      <c r="BH174" s="196"/>
      <c r="BJ174" s="257"/>
      <c r="BK174" s="189" t="s">
        <v>175</v>
      </c>
      <c r="BL174" s="260">
        <f>SUM(BO162:BO171)</f>
        <v>0.254</v>
      </c>
      <c r="BM174" s="195"/>
      <c r="BN174" s="196"/>
      <c r="BO174" s="196"/>
      <c r="BQ174" s="257"/>
      <c r="BR174" s="189" t="s">
        <v>175</v>
      </c>
      <c r="BS174" s="260">
        <f>SUM(BV162:BV171)</f>
        <v>0.254</v>
      </c>
      <c r="BT174" s="195"/>
      <c r="BU174" s="196"/>
      <c r="BV174" s="196"/>
      <c r="BX174" s="257"/>
      <c r="BY174" s="189" t="s">
        <v>175</v>
      </c>
      <c r="BZ174" s="260">
        <f>SUM(CC162:CC171)</f>
        <v>0.254</v>
      </c>
      <c r="CA174" s="195"/>
      <c r="CB174" s="196"/>
      <c r="CC174" s="196"/>
      <c r="CE174" s="257"/>
      <c r="CF174" s="189" t="s">
        <v>175</v>
      </c>
      <c r="CG174" s="260">
        <f>SUM(CJ162:CJ171)</f>
        <v>0.254</v>
      </c>
      <c r="CH174" s="195"/>
      <c r="CI174" s="196"/>
      <c r="CJ174" s="196"/>
      <c r="CL174" s="257"/>
      <c r="CM174" s="189" t="s">
        <v>175</v>
      </c>
      <c r="CN174" s="260">
        <f>SUM(CQ162:CQ171)</f>
        <v>0.254</v>
      </c>
      <c r="CO174" s="195"/>
      <c r="CP174" s="196"/>
      <c r="CQ174" s="196"/>
      <c r="CS174" s="257"/>
      <c r="CT174" s="189" t="s">
        <v>175</v>
      </c>
      <c r="CU174" s="260">
        <f>SUM(CX162:CX171)</f>
        <v>0.254</v>
      </c>
      <c r="CV174" s="195"/>
      <c r="CW174" s="196"/>
      <c r="CX174" s="196"/>
      <c r="CZ174" s="257"/>
      <c r="DA174" s="189" t="s">
        <v>175</v>
      </c>
      <c r="DB174" s="260">
        <f>SUM(DE162:DE171)</f>
        <v>0.254</v>
      </c>
      <c r="DC174" s="195"/>
      <c r="DD174" s="196"/>
      <c r="DE174" s="196"/>
    </row>
    <row r="175" spans="1:109" ht="15" customHeight="1">
      <c r="A175" s="186"/>
      <c r="B175" s="187"/>
      <c r="C175" s="229"/>
      <c r="D175" s="188"/>
      <c r="E175" s="454" t="s">
        <v>111</v>
      </c>
      <c r="F175" s="459"/>
      <c r="G175" s="202">
        <f>SUM(J161:J171)/D166</f>
        <v>2.0470712942341742</v>
      </c>
      <c r="H175" s="195"/>
      <c r="I175" s="196"/>
      <c r="J175" s="197"/>
      <c r="K175" s="196"/>
      <c r="M175" s="257"/>
      <c r="N175" s="195"/>
      <c r="O175" s="195"/>
      <c r="P175" s="195"/>
      <c r="Q175" s="196"/>
      <c r="R175" s="196"/>
      <c r="T175" s="257"/>
      <c r="U175" s="195"/>
      <c r="V175" s="195"/>
      <c r="W175" s="195"/>
      <c r="X175" s="196"/>
      <c r="Y175" s="196"/>
      <c r="AA175" s="257"/>
      <c r="AB175" s="195"/>
      <c r="AC175" s="195"/>
      <c r="AD175" s="195"/>
      <c r="AE175" s="196"/>
      <c r="AF175" s="196"/>
      <c r="AH175" s="257"/>
      <c r="AI175" s="195"/>
      <c r="AJ175" s="195"/>
      <c r="AK175" s="195"/>
      <c r="AL175" s="196"/>
      <c r="AM175" s="196"/>
      <c r="AO175" s="257"/>
      <c r="AP175" s="195"/>
      <c r="AQ175" s="195"/>
      <c r="AR175" s="195"/>
      <c r="AS175" s="196"/>
      <c r="AT175" s="196"/>
      <c r="AV175" s="257"/>
      <c r="AW175" s="195"/>
      <c r="AX175" s="195"/>
      <c r="AY175" s="195"/>
      <c r="AZ175" s="196"/>
      <c r="BA175" s="196"/>
      <c r="BC175" s="257"/>
      <c r="BD175" s="195"/>
      <c r="BE175" s="195"/>
      <c r="BF175" s="195"/>
      <c r="BG175" s="196"/>
      <c r="BH175" s="196"/>
      <c r="BJ175" s="257"/>
      <c r="BK175" s="195"/>
      <c r="BL175" s="195"/>
      <c r="BM175" s="195"/>
      <c r="BN175" s="196"/>
      <c r="BO175" s="196"/>
      <c r="BQ175" s="257"/>
      <c r="BR175" s="195"/>
      <c r="BS175" s="195"/>
      <c r="BT175" s="195"/>
      <c r="BU175" s="196"/>
      <c r="BV175" s="196"/>
      <c r="BX175" s="257"/>
      <c r="BY175" s="195"/>
      <c r="BZ175" s="195"/>
      <c r="CA175" s="195"/>
      <c r="CB175" s="196"/>
      <c r="CC175" s="196"/>
      <c r="CE175" s="257"/>
      <c r="CF175" s="195"/>
      <c r="CG175" s="195"/>
      <c r="CH175" s="195"/>
      <c r="CI175" s="196"/>
      <c r="CJ175" s="196"/>
      <c r="CL175" s="257"/>
      <c r="CM175" s="195"/>
      <c r="CN175" s="195"/>
      <c r="CO175" s="195"/>
      <c r="CP175" s="196"/>
      <c r="CQ175" s="196"/>
      <c r="CS175" s="257"/>
      <c r="CT175" s="195"/>
      <c r="CU175" s="195"/>
      <c r="CV175" s="195"/>
      <c r="CW175" s="196"/>
      <c r="CX175" s="196"/>
      <c r="CZ175" s="257"/>
      <c r="DA175" s="195"/>
      <c r="DB175" s="195"/>
      <c r="DC175" s="195"/>
      <c r="DD175" s="196"/>
      <c r="DE175" s="196"/>
    </row>
    <row r="176" spans="1:109" ht="15" customHeight="1">
      <c r="A176" s="186"/>
      <c r="B176" s="187"/>
      <c r="C176" s="229"/>
      <c r="D176" s="188"/>
      <c r="E176" s="454" t="s">
        <v>112</v>
      </c>
      <c r="F176" s="459"/>
      <c r="G176" s="202">
        <f>SUM(J162:J171)/10</f>
        <v>0.94433110461621461</v>
      </c>
      <c r="H176" s="195"/>
      <c r="I176" s="196"/>
      <c r="J176" s="197"/>
      <c r="K176" s="196"/>
      <c r="M176" s="257"/>
      <c r="N176" s="195"/>
      <c r="O176" s="195"/>
      <c r="P176" s="195"/>
      <c r="Q176" s="196"/>
      <c r="R176" s="196"/>
      <c r="T176" s="257"/>
      <c r="U176" s="195"/>
      <c r="V176" s="195"/>
      <c r="W176" s="195"/>
      <c r="X176" s="196"/>
      <c r="Y176" s="196"/>
      <c r="AA176" s="257"/>
      <c r="AB176" s="195"/>
      <c r="AC176" s="195"/>
      <c r="AD176" s="195"/>
      <c r="AE176" s="196"/>
      <c r="AF176" s="196"/>
      <c r="AH176" s="257"/>
      <c r="AI176" s="195"/>
      <c r="AJ176" s="195"/>
      <c r="AK176" s="195"/>
      <c r="AL176" s="196"/>
      <c r="AM176" s="196"/>
      <c r="AO176" s="257"/>
      <c r="AP176" s="195"/>
      <c r="AQ176" s="195"/>
      <c r="AR176" s="195"/>
      <c r="AS176" s="196"/>
      <c r="AT176" s="196"/>
      <c r="AV176" s="257"/>
      <c r="AW176" s="195"/>
      <c r="AX176" s="195"/>
      <c r="AY176" s="195"/>
      <c r="AZ176" s="196"/>
      <c r="BA176" s="196"/>
      <c r="BC176" s="257"/>
      <c r="BD176" s="195"/>
      <c r="BE176" s="195"/>
      <c r="BF176" s="195"/>
      <c r="BG176" s="196"/>
      <c r="BH176" s="196"/>
      <c r="BJ176" s="257"/>
      <c r="BK176" s="195"/>
      <c r="BL176" s="195"/>
      <c r="BM176" s="195"/>
      <c r="BN176" s="196"/>
      <c r="BO176" s="196"/>
      <c r="BQ176" s="257"/>
      <c r="BR176" s="195"/>
      <c r="BS176" s="195"/>
      <c r="BT176" s="195"/>
      <c r="BU176" s="196"/>
      <c r="BV176" s="196"/>
      <c r="BX176" s="257"/>
      <c r="BY176" s="195"/>
      <c r="BZ176" s="195"/>
      <c r="CA176" s="195"/>
      <c r="CB176" s="196"/>
      <c r="CC176" s="196"/>
      <c r="CE176" s="257"/>
      <c r="CF176" s="195"/>
      <c r="CG176" s="195"/>
      <c r="CH176" s="195"/>
      <c r="CI176" s="196"/>
      <c r="CJ176" s="196"/>
      <c r="CL176" s="257"/>
      <c r="CM176" s="195"/>
      <c r="CN176" s="195"/>
      <c r="CO176" s="195"/>
      <c r="CP176" s="196"/>
      <c r="CQ176" s="196"/>
      <c r="CS176" s="257"/>
      <c r="CT176" s="195"/>
      <c r="CU176" s="195"/>
      <c r="CV176" s="195"/>
      <c r="CW176" s="196"/>
      <c r="CX176" s="196"/>
      <c r="CZ176" s="257"/>
      <c r="DA176" s="195"/>
      <c r="DB176" s="195"/>
      <c r="DC176" s="195"/>
      <c r="DD176" s="196"/>
      <c r="DE176" s="196"/>
    </row>
    <row r="177" spans="1:109" ht="15" customHeight="1">
      <c r="A177" s="186"/>
      <c r="B177" s="187"/>
      <c r="C177" s="229"/>
      <c r="D177" s="188"/>
      <c r="E177" s="195"/>
      <c r="F177" s="195"/>
      <c r="G177" s="238"/>
      <c r="H177" s="195"/>
      <c r="I177" s="196"/>
      <c r="J177" s="197"/>
      <c r="K177" s="196"/>
      <c r="M177" s="257"/>
      <c r="N177" s="195"/>
      <c r="O177" s="195"/>
      <c r="P177" s="195"/>
      <c r="Q177" s="196"/>
      <c r="R177" s="196"/>
      <c r="T177" s="257"/>
      <c r="U177" s="195"/>
      <c r="V177" s="195"/>
      <c r="W177" s="195"/>
      <c r="X177" s="196"/>
      <c r="Y177" s="196"/>
      <c r="AA177" s="257"/>
      <c r="AB177" s="195"/>
      <c r="AC177" s="195"/>
      <c r="AD177" s="195"/>
      <c r="AE177" s="196"/>
      <c r="AF177" s="196"/>
      <c r="AH177" s="257"/>
      <c r="AI177" s="195"/>
      <c r="AJ177" s="195"/>
      <c r="AK177" s="195"/>
      <c r="AL177" s="196"/>
      <c r="AM177" s="196"/>
      <c r="AO177" s="257"/>
      <c r="AP177" s="195"/>
      <c r="AQ177" s="195"/>
      <c r="AR177" s="195"/>
      <c r="AS177" s="196"/>
      <c r="AT177" s="196"/>
      <c r="AV177" s="257"/>
      <c r="AW177" s="195"/>
      <c r="AX177" s="195"/>
      <c r="AY177" s="195"/>
      <c r="AZ177" s="196"/>
      <c r="BA177" s="196"/>
      <c r="BC177" s="257"/>
      <c r="BD177" s="195"/>
      <c r="BE177" s="195"/>
      <c r="BF177" s="195"/>
      <c r="BG177" s="196"/>
      <c r="BH177" s="196"/>
      <c r="BJ177" s="257"/>
      <c r="BK177" s="195"/>
      <c r="BL177" s="195"/>
      <c r="BM177" s="195"/>
      <c r="BN177" s="196"/>
      <c r="BO177" s="196"/>
      <c r="BQ177" s="257"/>
      <c r="BR177" s="195"/>
      <c r="BS177" s="195"/>
      <c r="BT177" s="195"/>
      <c r="BU177" s="196"/>
      <c r="BV177" s="196"/>
      <c r="BX177" s="257"/>
      <c r="BY177" s="195"/>
      <c r="BZ177" s="195"/>
      <c r="CA177" s="195"/>
      <c r="CB177" s="196"/>
      <c r="CC177" s="196"/>
      <c r="CE177" s="257"/>
      <c r="CF177" s="195"/>
      <c r="CG177" s="195"/>
      <c r="CH177" s="195"/>
      <c r="CI177" s="196"/>
      <c r="CJ177" s="196"/>
      <c r="CL177" s="257"/>
      <c r="CM177" s="195"/>
      <c r="CN177" s="195"/>
      <c r="CO177" s="195"/>
      <c r="CP177" s="196"/>
      <c r="CQ177" s="196"/>
      <c r="CS177" s="257"/>
      <c r="CT177" s="195"/>
      <c r="CU177" s="195"/>
      <c r="CV177" s="195"/>
      <c r="CW177" s="196"/>
      <c r="CX177" s="196"/>
      <c r="CZ177" s="257"/>
      <c r="DA177" s="195"/>
      <c r="DB177" s="195"/>
      <c r="DC177" s="195"/>
      <c r="DD177" s="196"/>
      <c r="DE177" s="196"/>
    </row>
    <row r="178" spans="1:109" s="195" customFormat="1" ht="15" customHeight="1">
      <c r="A178" s="186"/>
      <c r="B178" s="187"/>
      <c r="C178" s="229"/>
      <c r="D178" s="188"/>
      <c r="G178" s="238"/>
      <c r="I178" s="196"/>
      <c r="J178" s="197"/>
      <c r="K178" s="196"/>
      <c r="L178" s="203"/>
      <c r="M178" s="257"/>
      <c r="Q178" s="196"/>
      <c r="R178" s="196"/>
      <c r="T178" s="257"/>
      <c r="X178" s="196"/>
      <c r="Y178" s="196"/>
      <c r="AA178" s="257"/>
      <c r="AE178" s="196"/>
      <c r="AF178" s="196"/>
      <c r="AH178" s="257"/>
      <c r="AL178" s="196"/>
      <c r="AM178" s="196"/>
      <c r="AO178" s="257"/>
      <c r="AS178" s="196"/>
      <c r="AT178" s="196"/>
      <c r="AV178" s="257"/>
      <c r="AZ178" s="196"/>
      <c r="BA178" s="196"/>
      <c r="BC178" s="257"/>
      <c r="BG178" s="196"/>
      <c r="BH178" s="196"/>
      <c r="BJ178" s="257"/>
      <c r="BN178" s="196"/>
      <c r="BO178" s="196"/>
      <c r="BQ178" s="257"/>
      <c r="BU178" s="196"/>
      <c r="BV178" s="196"/>
      <c r="BX178" s="257"/>
      <c r="CB178" s="196"/>
      <c r="CC178" s="196"/>
      <c r="CE178" s="257"/>
      <c r="CI178" s="196"/>
      <c r="CJ178" s="196"/>
      <c r="CL178" s="257"/>
      <c r="CP178" s="196"/>
      <c r="CQ178" s="196"/>
      <c r="CS178" s="257"/>
      <c r="CW178" s="196"/>
      <c r="CX178" s="196"/>
      <c r="CZ178" s="257"/>
      <c r="DD178" s="196"/>
      <c r="DE178" s="196"/>
    </row>
    <row r="179" spans="1:109" ht="15" customHeight="1">
      <c r="A179" s="186"/>
      <c r="B179" s="187"/>
      <c r="C179" s="229"/>
      <c r="D179" s="188"/>
      <c r="E179" s="239"/>
      <c r="F179" s="195"/>
      <c r="G179" s="195"/>
      <c r="H179" s="195"/>
      <c r="I179" s="196"/>
      <c r="J179" s="197"/>
      <c r="K179" s="196"/>
      <c r="M179" s="257"/>
      <c r="N179" s="195"/>
      <c r="O179" s="195"/>
      <c r="P179" s="195"/>
      <c r="Q179" s="196"/>
      <c r="R179" s="196"/>
      <c r="T179" s="257"/>
      <c r="U179" s="195"/>
      <c r="V179" s="195"/>
      <c r="W179" s="195"/>
      <c r="X179" s="196"/>
      <c r="Y179" s="196"/>
      <c r="AA179" s="257"/>
      <c r="AB179" s="195"/>
      <c r="AC179" s="195"/>
      <c r="AD179" s="195"/>
      <c r="AE179" s="196"/>
      <c r="AF179" s="196"/>
      <c r="AH179" s="257"/>
      <c r="AI179" s="195"/>
      <c r="AJ179" s="195"/>
      <c r="AK179" s="195"/>
      <c r="AL179" s="196"/>
      <c r="AM179" s="196"/>
      <c r="AO179" s="257"/>
      <c r="AP179" s="195"/>
      <c r="AQ179" s="195"/>
      <c r="AR179" s="195"/>
      <c r="AS179" s="196"/>
      <c r="AT179" s="196"/>
      <c r="AV179" s="257"/>
      <c r="AW179" s="195"/>
      <c r="AX179" s="195"/>
      <c r="AY179" s="195"/>
      <c r="AZ179" s="196"/>
      <c r="BA179" s="196"/>
      <c r="BC179" s="257"/>
      <c r="BD179" s="195"/>
      <c r="BE179" s="195"/>
      <c r="BF179" s="195"/>
      <c r="BG179" s="196"/>
      <c r="BH179" s="196"/>
      <c r="BJ179" s="257"/>
      <c r="BK179" s="195"/>
      <c r="BL179" s="195"/>
      <c r="BM179" s="195"/>
      <c r="BN179" s="196"/>
      <c r="BO179" s="196"/>
      <c r="BQ179" s="257"/>
      <c r="BR179" s="195"/>
      <c r="BS179" s="195"/>
      <c r="BT179" s="195"/>
      <c r="BU179" s="196"/>
      <c r="BV179" s="196"/>
      <c r="BX179" s="257"/>
      <c r="BY179" s="195"/>
      <c r="BZ179" s="195"/>
      <c r="CA179" s="195"/>
      <c r="CB179" s="196"/>
      <c r="CC179" s="196"/>
      <c r="CE179" s="257"/>
      <c r="CF179" s="195"/>
      <c r="CG179" s="195"/>
      <c r="CH179" s="195"/>
      <c r="CI179" s="196"/>
      <c r="CJ179" s="196"/>
      <c r="CL179" s="257"/>
      <c r="CM179" s="195"/>
      <c r="CN179" s="195"/>
      <c r="CO179" s="195"/>
      <c r="CP179" s="196"/>
      <c r="CQ179" s="196"/>
      <c r="CS179" s="257"/>
      <c r="CT179" s="195"/>
      <c r="CU179" s="195"/>
      <c r="CV179" s="195"/>
      <c r="CW179" s="196"/>
      <c r="CX179" s="196"/>
      <c r="CZ179" s="257"/>
      <c r="DA179" s="195"/>
      <c r="DB179" s="195"/>
      <c r="DC179" s="195"/>
      <c r="DD179" s="196"/>
      <c r="DE179" s="196"/>
    </row>
    <row r="180" spans="1:109" s="195" customFormat="1" ht="15" customHeight="1">
      <c r="A180" s="186"/>
      <c r="B180" s="187"/>
      <c r="C180" s="229"/>
      <c r="D180" s="188"/>
      <c r="E180" s="239"/>
      <c r="I180" s="196"/>
      <c r="J180" s="197"/>
      <c r="K180" s="196"/>
      <c r="L180" s="203"/>
      <c r="M180" s="257"/>
      <c r="Q180" s="196"/>
      <c r="R180" s="196"/>
      <c r="T180" s="257"/>
      <c r="X180" s="196"/>
      <c r="Y180" s="196"/>
      <c r="AA180" s="257"/>
      <c r="AE180" s="196"/>
      <c r="AF180" s="196"/>
      <c r="AH180" s="257"/>
      <c r="AL180" s="196"/>
      <c r="AM180" s="196"/>
      <c r="AO180" s="257"/>
      <c r="AS180" s="196"/>
      <c r="AT180" s="196"/>
      <c r="AV180" s="257"/>
      <c r="AZ180" s="196"/>
      <c r="BA180" s="196"/>
      <c r="BC180" s="257"/>
      <c r="BG180" s="196"/>
      <c r="BH180" s="196"/>
      <c r="BJ180" s="257"/>
      <c r="BN180" s="196"/>
      <c r="BO180" s="196"/>
      <c r="BQ180" s="257"/>
      <c r="BU180" s="196"/>
      <c r="BV180" s="196"/>
      <c r="BX180" s="257"/>
      <c r="CB180" s="196"/>
      <c r="CC180" s="196"/>
      <c r="CE180" s="257"/>
      <c r="CI180" s="196"/>
      <c r="CJ180" s="196"/>
      <c r="CL180" s="257"/>
      <c r="CP180" s="196"/>
      <c r="CQ180" s="196"/>
      <c r="CS180" s="257"/>
      <c r="CW180" s="196"/>
      <c r="CX180" s="196"/>
      <c r="CZ180" s="257"/>
      <c r="DD180" s="196"/>
      <c r="DE180" s="196"/>
    </row>
    <row r="181" spans="1:109" s="195" customFormat="1" ht="15" customHeight="1">
      <c r="A181" s="186"/>
      <c r="B181" s="187"/>
      <c r="C181" s="229"/>
      <c r="D181" s="188"/>
      <c r="E181" s="239"/>
      <c r="I181" s="196"/>
      <c r="J181" s="197"/>
      <c r="K181" s="196"/>
      <c r="L181" s="203"/>
      <c r="M181" s="257"/>
      <c r="Q181" s="196"/>
      <c r="R181" s="196"/>
      <c r="T181" s="257"/>
      <c r="X181" s="196"/>
      <c r="Y181" s="196"/>
      <c r="AA181" s="257"/>
      <c r="AE181" s="196"/>
      <c r="AF181" s="196"/>
      <c r="AH181" s="257"/>
      <c r="AL181" s="196"/>
      <c r="AM181" s="196"/>
      <c r="AO181" s="257"/>
      <c r="AS181" s="196"/>
      <c r="AT181" s="196"/>
      <c r="AV181" s="257"/>
      <c r="AZ181" s="196"/>
      <c r="BA181" s="196"/>
      <c r="BC181" s="257"/>
      <c r="BG181" s="196"/>
      <c r="BH181" s="196"/>
      <c r="BJ181" s="257"/>
      <c r="BN181" s="196"/>
      <c r="BO181" s="196"/>
      <c r="BQ181" s="257"/>
      <c r="BU181" s="196"/>
      <c r="BV181" s="196"/>
      <c r="BX181" s="257"/>
      <c r="CB181" s="196"/>
      <c r="CC181" s="196"/>
      <c r="CE181" s="257"/>
      <c r="CI181" s="196"/>
      <c r="CJ181" s="196"/>
      <c r="CL181" s="257"/>
      <c r="CP181" s="196"/>
      <c r="CQ181" s="196"/>
      <c r="CS181" s="257"/>
      <c r="CW181" s="196"/>
      <c r="CX181" s="196"/>
      <c r="CZ181" s="257"/>
      <c r="DD181" s="196"/>
      <c r="DE181" s="196"/>
    </row>
    <row r="182" spans="1:109" s="195" customFormat="1" ht="15" customHeight="1">
      <c r="A182" s="186"/>
      <c r="B182" s="187"/>
      <c r="C182" s="229"/>
      <c r="D182" s="188"/>
      <c r="E182" s="239"/>
      <c r="I182" s="196"/>
      <c r="J182" s="197"/>
      <c r="K182" s="196"/>
      <c r="L182" s="203"/>
      <c r="M182" s="257"/>
      <c r="Q182" s="196"/>
      <c r="R182" s="196"/>
      <c r="T182" s="257"/>
      <c r="X182" s="196"/>
      <c r="Y182" s="196"/>
      <c r="AA182" s="257"/>
      <c r="AE182" s="196"/>
      <c r="AF182" s="196"/>
      <c r="AH182" s="257"/>
      <c r="AL182" s="196"/>
      <c r="AM182" s="196"/>
      <c r="AO182" s="257"/>
      <c r="AS182" s="196"/>
      <c r="AT182" s="196"/>
      <c r="AV182" s="257"/>
      <c r="AZ182" s="196"/>
      <c r="BA182" s="196"/>
      <c r="BC182" s="257"/>
      <c r="BG182" s="196"/>
      <c r="BH182" s="196"/>
      <c r="BJ182" s="257"/>
      <c r="BN182" s="196"/>
      <c r="BO182" s="196"/>
      <c r="BQ182" s="257"/>
      <c r="BU182" s="196"/>
      <c r="BV182" s="196"/>
      <c r="BX182" s="257"/>
      <c r="CB182" s="196"/>
      <c r="CC182" s="196"/>
      <c r="CE182" s="257"/>
      <c r="CI182" s="196"/>
      <c r="CJ182" s="196"/>
      <c r="CL182" s="257"/>
      <c r="CP182" s="196"/>
      <c r="CQ182" s="196"/>
      <c r="CS182" s="257"/>
      <c r="CW182" s="196"/>
      <c r="CX182" s="196"/>
      <c r="CZ182" s="257"/>
      <c r="DD182" s="196"/>
      <c r="DE182" s="196"/>
    </row>
    <row r="183" spans="1:109" s="195" customFormat="1" ht="15" customHeight="1" thickBot="1">
      <c r="A183" s="204"/>
      <c r="B183" s="205"/>
      <c r="C183" s="240"/>
      <c r="D183" s="206"/>
      <c r="E183" s="241"/>
      <c r="F183" s="207"/>
      <c r="G183" s="207"/>
      <c r="H183" s="207"/>
      <c r="I183" s="208"/>
      <c r="J183" s="209"/>
      <c r="K183" s="208"/>
      <c r="L183" s="203"/>
      <c r="M183" s="261"/>
      <c r="N183" s="176"/>
      <c r="O183" s="176"/>
      <c r="P183" s="176"/>
      <c r="Q183" s="222"/>
      <c r="R183" s="222"/>
      <c r="T183" s="261"/>
      <c r="U183" s="176"/>
      <c r="V183" s="176"/>
      <c r="W183" s="176"/>
      <c r="X183" s="222"/>
      <c r="Y183" s="222"/>
      <c r="AA183" s="261"/>
      <c r="AB183" s="176"/>
      <c r="AC183" s="176"/>
      <c r="AD183" s="176"/>
      <c r="AE183" s="222"/>
      <c r="AF183" s="222"/>
      <c r="AH183" s="261"/>
      <c r="AI183" s="176"/>
      <c r="AJ183" s="176"/>
      <c r="AK183" s="176"/>
      <c r="AL183" s="222"/>
      <c r="AM183" s="222"/>
      <c r="AO183" s="261"/>
      <c r="AP183" s="176"/>
      <c r="AQ183" s="176"/>
      <c r="AR183" s="176"/>
      <c r="AS183" s="222"/>
      <c r="AT183" s="222"/>
      <c r="AV183" s="261"/>
      <c r="AW183" s="176"/>
      <c r="AX183" s="176"/>
      <c r="AY183" s="176"/>
      <c r="AZ183" s="222"/>
      <c r="BA183" s="222"/>
      <c r="BC183" s="261"/>
      <c r="BD183" s="176"/>
      <c r="BE183" s="176"/>
      <c r="BF183" s="176"/>
      <c r="BG183" s="222"/>
      <c r="BH183" s="222"/>
      <c r="BJ183" s="261"/>
      <c r="BK183" s="176"/>
      <c r="BL183" s="176"/>
      <c r="BM183" s="176"/>
      <c r="BN183" s="222"/>
      <c r="BO183" s="222"/>
      <c r="BQ183" s="261"/>
      <c r="BR183" s="176"/>
      <c r="BS183" s="176"/>
      <c r="BT183" s="176"/>
      <c r="BU183" s="222"/>
      <c r="BV183" s="222"/>
      <c r="BX183" s="261"/>
      <c r="BY183" s="176"/>
      <c r="BZ183" s="176"/>
      <c r="CA183" s="176"/>
      <c r="CB183" s="222"/>
      <c r="CC183" s="222"/>
      <c r="CE183" s="261"/>
      <c r="CF183" s="176"/>
      <c r="CG183" s="176"/>
      <c r="CH183" s="176"/>
      <c r="CI183" s="222"/>
      <c r="CJ183" s="222"/>
      <c r="CL183" s="261"/>
      <c r="CM183" s="176"/>
      <c r="CN183" s="176"/>
      <c r="CO183" s="176"/>
      <c r="CP183" s="222"/>
      <c r="CQ183" s="222"/>
      <c r="CS183" s="261"/>
      <c r="CT183" s="176"/>
      <c r="CU183" s="176"/>
      <c r="CV183" s="176"/>
      <c r="CW183" s="222"/>
      <c r="CX183" s="222"/>
      <c r="CZ183" s="261"/>
      <c r="DA183" s="176"/>
      <c r="DB183" s="176"/>
      <c r="DC183" s="176"/>
      <c r="DD183" s="222"/>
      <c r="DE183" s="222"/>
    </row>
    <row r="184" spans="1:109" ht="15" customHeight="1" thickTop="1">
      <c r="A184" s="186">
        <f t="shared" ref="A184:A199" si="80">A134</f>
        <v>2013</v>
      </c>
      <c r="B184" s="187">
        <f t="shared" ref="B184:B206" si="81">ROUND($F$169*(1+$F$170)^D184+$F$165,$G$1)</f>
        <v>360</v>
      </c>
      <c r="C184" s="242"/>
      <c r="D184" s="188">
        <f t="shared" si="79"/>
        <v>7</v>
      </c>
      <c r="E184" s="243"/>
      <c r="F184" s="210"/>
      <c r="G184" s="195"/>
      <c r="H184" s="195"/>
      <c r="I184" s="196">
        <f t="shared" ref="I184:I206" si="82">ROUND($F$169*(1+$F$170)^D184+$F$165,$G$1)</f>
        <v>360</v>
      </c>
      <c r="J184" s="211"/>
      <c r="K184" s="211"/>
    </row>
    <row r="185" spans="1:109" ht="15" customHeight="1" thickBot="1">
      <c r="A185" s="186">
        <f t="shared" si="80"/>
        <v>2014</v>
      </c>
      <c r="B185" s="187">
        <f t="shared" si="81"/>
        <v>370</v>
      </c>
      <c r="C185" s="242"/>
      <c r="D185" s="188">
        <f t="shared" si="79"/>
        <v>8</v>
      </c>
      <c r="E185" s="262" t="s">
        <v>176</v>
      </c>
      <c r="F185" s="263" t="s">
        <v>177</v>
      </c>
      <c r="G185" s="263" t="s">
        <v>178</v>
      </c>
      <c r="H185" s="263" t="s">
        <v>179</v>
      </c>
      <c r="I185" s="196">
        <f t="shared" si="82"/>
        <v>370</v>
      </c>
      <c r="J185" s="211"/>
      <c r="K185" s="211"/>
    </row>
    <row r="186" spans="1:109" ht="15" customHeight="1" thickTop="1">
      <c r="A186" s="186">
        <f t="shared" si="80"/>
        <v>2015</v>
      </c>
      <c r="B186" s="187">
        <f t="shared" si="81"/>
        <v>379</v>
      </c>
      <c r="C186" s="242"/>
      <c r="D186" s="188">
        <f t="shared" si="79"/>
        <v>9</v>
      </c>
      <c r="E186" s="258">
        <f>O165</f>
        <v>0</v>
      </c>
      <c r="F186" s="264">
        <f>O172</f>
        <v>0.80063912238542911</v>
      </c>
      <c r="G186" s="258">
        <f>O173</f>
        <v>0.33499999999999996</v>
      </c>
      <c r="H186" s="258">
        <f>O174</f>
        <v>0.254</v>
      </c>
      <c r="I186" s="196">
        <f t="shared" si="82"/>
        <v>379</v>
      </c>
      <c r="J186" s="211"/>
      <c r="K186" s="211"/>
      <c r="M186" s="258" t="s">
        <v>180</v>
      </c>
      <c r="N186" s="258">
        <f>MIN(B161:B183)</f>
        <v>313</v>
      </c>
      <c r="T186" s="258" t="s">
        <v>180</v>
      </c>
      <c r="U186" s="258">
        <f>N186</f>
        <v>313</v>
      </c>
      <c r="AA186" s="258" t="s">
        <v>180</v>
      </c>
      <c r="AB186" s="258">
        <f>U186</f>
        <v>313</v>
      </c>
      <c r="AH186" s="258" t="s">
        <v>180</v>
      </c>
      <c r="AI186" s="258">
        <f>AB186</f>
        <v>313</v>
      </c>
      <c r="AO186" s="258" t="s">
        <v>180</v>
      </c>
      <c r="AP186" s="258">
        <f>AI186</f>
        <v>313</v>
      </c>
      <c r="AV186" s="258" t="s">
        <v>180</v>
      </c>
      <c r="AW186" s="258">
        <f>AP186</f>
        <v>313</v>
      </c>
      <c r="BC186" s="258" t="s">
        <v>180</v>
      </c>
      <c r="BD186" s="258">
        <f>AW186</f>
        <v>313</v>
      </c>
      <c r="BJ186" s="258" t="s">
        <v>180</v>
      </c>
      <c r="BK186" s="258">
        <f>BD186</f>
        <v>313</v>
      </c>
      <c r="BQ186" s="258" t="s">
        <v>180</v>
      </c>
      <c r="BR186" s="258">
        <f>BK186</f>
        <v>313</v>
      </c>
      <c r="BX186" s="258" t="s">
        <v>180</v>
      </c>
      <c r="BY186" s="258">
        <f>BR186</f>
        <v>313</v>
      </c>
      <c r="CE186" s="258" t="s">
        <v>180</v>
      </c>
      <c r="CF186" s="258">
        <f>BY186</f>
        <v>313</v>
      </c>
      <c r="CL186" s="258" t="s">
        <v>180</v>
      </c>
      <c r="CM186" s="258">
        <f>CF186</f>
        <v>313</v>
      </c>
      <c r="CS186" s="258" t="s">
        <v>180</v>
      </c>
      <c r="CT186" s="258">
        <f>CM186</f>
        <v>313</v>
      </c>
      <c r="CZ186" s="258" t="s">
        <v>180</v>
      </c>
      <c r="DA186" s="258">
        <f>CT186</f>
        <v>313</v>
      </c>
    </row>
    <row r="187" spans="1:109" ht="15" customHeight="1">
      <c r="A187" s="186">
        <f t="shared" si="80"/>
        <v>2016</v>
      </c>
      <c r="B187" s="187">
        <f t="shared" si="81"/>
        <v>389</v>
      </c>
      <c r="C187" s="242"/>
      <c r="D187" s="188">
        <f t="shared" si="79"/>
        <v>10</v>
      </c>
      <c r="E187" s="258">
        <f>V165</f>
        <v>10</v>
      </c>
      <c r="F187" s="264">
        <f>V172</f>
        <v>0.80063912238542911</v>
      </c>
      <c r="G187" s="258">
        <f>V173</f>
        <v>0.33499999999999996</v>
      </c>
      <c r="H187" s="258">
        <f>V174</f>
        <v>0.254</v>
      </c>
      <c r="I187" s="196">
        <f t="shared" si="82"/>
        <v>389</v>
      </c>
      <c r="J187" s="211"/>
      <c r="K187" s="211"/>
      <c r="M187" s="258" t="s">
        <v>184</v>
      </c>
      <c r="N187" s="258">
        <v>1</v>
      </c>
      <c r="T187" s="258" t="s">
        <v>184</v>
      </c>
      <c r="U187" s="258">
        <f>N187</f>
        <v>1</v>
      </c>
      <c r="AA187" s="258" t="s">
        <v>184</v>
      </c>
      <c r="AB187" s="258">
        <f>U187</f>
        <v>1</v>
      </c>
      <c r="AH187" s="258" t="s">
        <v>184</v>
      </c>
      <c r="AI187" s="258">
        <f>AB187</f>
        <v>1</v>
      </c>
      <c r="AO187" s="258" t="s">
        <v>184</v>
      </c>
      <c r="AP187" s="258">
        <f>AI187</f>
        <v>1</v>
      </c>
      <c r="AV187" s="258" t="s">
        <v>184</v>
      </c>
      <c r="AW187" s="258">
        <f>AP187</f>
        <v>1</v>
      </c>
      <c r="BC187" s="258" t="s">
        <v>184</v>
      </c>
      <c r="BD187" s="258">
        <f>AW187</f>
        <v>1</v>
      </c>
      <c r="BJ187" s="258" t="s">
        <v>184</v>
      </c>
      <c r="BK187" s="258">
        <f>BD187</f>
        <v>1</v>
      </c>
      <c r="BQ187" s="258" t="s">
        <v>184</v>
      </c>
      <c r="BR187" s="258">
        <f>BK187</f>
        <v>1</v>
      </c>
      <c r="BX187" s="258" t="s">
        <v>184</v>
      </c>
      <c r="BY187" s="258">
        <f>BR187</f>
        <v>1</v>
      </c>
      <c r="CE187" s="258" t="s">
        <v>184</v>
      </c>
      <c r="CF187" s="258">
        <f>BY187</f>
        <v>1</v>
      </c>
      <c r="CL187" s="258" t="s">
        <v>184</v>
      </c>
      <c r="CM187" s="258">
        <f>CF187</f>
        <v>1</v>
      </c>
      <c r="CS187" s="258" t="s">
        <v>184</v>
      </c>
      <c r="CT187" s="258">
        <f>CM187</f>
        <v>1</v>
      </c>
      <c r="CZ187" s="258" t="s">
        <v>184</v>
      </c>
      <c r="DA187" s="258">
        <f>CT187</f>
        <v>1</v>
      </c>
    </row>
    <row r="188" spans="1:109" ht="15" customHeight="1">
      <c r="A188" s="186">
        <f t="shared" si="80"/>
        <v>2017</v>
      </c>
      <c r="B188" s="187">
        <f t="shared" si="81"/>
        <v>400</v>
      </c>
      <c r="C188" s="242"/>
      <c r="D188" s="188">
        <f t="shared" si="79"/>
        <v>11</v>
      </c>
      <c r="E188" s="258">
        <f>AC165</f>
        <v>11</v>
      </c>
      <c r="F188" s="264">
        <f>AC172</f>
        <v>0.80063912238542911</v>
      </c>
      <c r="G188" s="258">
        <f>AC173</f>
        <v>0.33499999999999996</v>
      </c>
      <c r="H188" s="258">
        <f>AC174</f>
        <v>0.254</v>
      </c>
      <c r="I188" s="196">
        <f t="shared" si="82"/>
        <v>400</v>
      </c>
      <c r="J188" s="211"/>
      <c r="K188" s="211"/>
      <c r="M188" s="258" t="s">
        <v>187</v>
      </c>
      <c r="N188" s="258">
        <v>1</v>
      </c>
      <c r="T188" s="258" t="s">
        <v>187</v>
      </c>
      <c r="U188" s="258">
        <f>N188</f>
        <v>1</v>
      </c>
      <c r="AA188" s="258" t="s">
        <v>187</v>
      </c>
      <c r="AB188" s="258">
        <f>U188</f>
        <v>1</v>
      </c>
      <c r="AH188" s="258" t="s">
        <v>187</v>
      </c>
      <c r="AI188" s="258">
        <f>AB188</f>
        <v>1</v>
      </c>
      <c r="AO188" s="258" t="s">
        <v>187</v>
      </c>
      <c r="AP188" s="258">
        <f>AI188</f>
        <v>1</v>
      </c>
      <c r="AV188" s="258" t="s">
        <v>187</v>
      </c>
      <c r="AW188" s="258">
        <f>AP188</f>
        <v>1</v>
      </c>
      <c r="BC188" s="258" t="s">
        <v>187</v>
      </c>
      <c r="BD188" s="258">
        <f>AW188</f>
        <v>1</v>
      </c>
      <c r="BJ188" s="258" t="s">
        <v>187</v>
      </c>
      <c r="BK188" s="258">
        <f>BD188</f>
        <v>1</v>
      </c>
      <c r="BQ188" s="258" t="s">
        <v>187</v>
      </c>
      <c r="BR188" s="258">
        <f>BK188</f>
        <v>1</v>
      </c>
      <c r="BX188" s="258" t="s">
        <v>187</v>
      </c>
      <c r="BY188" s="258">
        <f>BR188</f>
        <v>1</v>
      </c>
      <c r="CE188" s="258" t="s">
        <v>187</v>
      </c>
      <c r="CF188" s="258">
        <f>BY188</f>
        <v>1</v>
      </c>
      <c r="CL188" s="258" t="s">
        <v>187</v>
      </c>
      <c r="CM188" s="258">
        <f>CF188</f>
        <v>1</v>
      </c>
      <c r="CS188" s="258" t="s">
        <v>187</v>
      </c>
      <c r="CT188" s="258">
        <f>CM188</f>
        <v>1</v>
      </c>
      <c r="CZ188" s="258" t="s">
        <v>187</v>
      </c>
      <c r="DA188" s="258">
        <f>CT188</f>
        <v>1</v>
      </c>
    </row>
    <row r="189" spans="1:109" ht="15" customHeight="1">
      <c r="A189" s="186">
        <f t="shared" si="80"/>
        <v>2018</v>
      </c>
      <c r="B189" s="187">
        <f t="shared" si="81"/>
        <v>410</v>
      </c>
      <c r="C189" s="242"/>
      <c r="D189" s="188">
        <f t="shared" si="79"/>
        <v>12</v>
      </c>
      <c r="E189" s="258">
        <f>AJ165</f>
        <v>12</v>
      </c>
      <c r="F189" s="264">
        <f>AJ172</f>
        <v>0.80063912238542911</v>
      </c>
      <c r="G189" s="258">
        <f>AJ173</f>
        <v>0.33499999999999996</v>
      </c>
      <c r="H189" s="258">
        <f>AJ174</f>
        <v>0.254</v>
      </c>
      <c r="I189" s="196">
        <f t="shared" si="82"/>
        <v>410</v>
      </c>
      <c r="J189" s="211"/>
      <c r="K189" s="211"/>
    </row>
    <row r="190" spans="1:109" ht="15" customHeight="1">
      <c r="A190" s="186">
        <f t="shared" si="80"/>
        <v>2019</v>
      </c>
      <c r="B190" s="187">
        <f t="shared" si="81"/>
        <v>421</v>
      </c>
      <c r="C190" s="242"/>
      <c r="D190" s="188">
        <f t="shared" si="79"/>
        <v>13</v>
      </c>
      <c r="E190" s="258">
        <f>AQ165</f>
        <v>13</v>
      </c>
      <c r="F190" s="264">
        <f>AQ172</f>
        <v>0.80063912238542911</v>
      </c>
      <c r="G190" s="258">
        <f>AQ173</f>
        <v>0.33499999999999996</v>
      </c>
      <c r="H190" s="258">
        <f>AQ174</f>
        <v>0.254</v>
      </c>
      <c r="I190" s="196">
        <f t="shared" si="82"/>
        <v>421</v>
      </c>
      <c r="J190" s="211"/>
      <c r="K190" s="211"/>
    </row>
    <row r="191" spans="1:109" ht="15" customHeight="1">
      <c r="A191" s="186">
        <f t="shared" si="80"/>
        <v>2020</v>
      </c>
      <c r="B191" s="187">
        <f t="shared" si="81"/>
        <v>432</v>
      </c>
      <c r="C191" s="242"/>
      <c r="D191" s="188">
        <f t="shared" si="79"/>
        <v>14</v>
      </c>
      <c r="E191" s="258">
        <f>AX165</f>
        <v>14</v>
      </c>
      <c r="F191" s="264">
        <f>AX172</f>
        <v>0.80063912238542911</v>
      </c>
      <c r="G191" s="258">
        <f>AX173</f>
        <v>0.33499999999999996</v>
      </c>
      <c r="H191" s="258">
        <f>AX174</f>
        <v>0.254</v>
      </c>
      <c r="I191" s="196">
        <f t="shared" si="82"/>
        <v>432</v>
      </c>
      <c r="J191" s="211"/>
      <c r="K191" s="211"/>
      <c r="N191" s="98">
        <f>H191-G174</f>
        <v>0</v>
      </c>
    </row>
    <row r="192" spans="1:109" s="98" customFormat="1" ht="15" customHeight="1">
      <c r="A192" s="186">
        <f t="shared" si="80"/>
        <v>2021</v>
      </c>
      <c r="B192" s="187">
        <f t="shared" si="81"/>
        <v>444</v>
      </c>
      <c r="C192" s="242"/>
      <c r="D192" s="188">
        <f t="shared" si="79"/>
        <v>15</v>
      </c>
      <c r="E192" s="258">
        <f>BE165</f>
        <v>15</v>
      </c>
      <c r="F192" s="264">
        <f>BE172</f>
        <v>0.80063912238542911</v>
      </c>
      <c r="G192" s="258">
        <f>BE173</f>
        <v>0.33499999999999996</v>
      </c>
      <c r="H192" s="258">
        <f>BE174</f>
        <v>0.254</v>
      </c>
      <c r="I192" s="196">
        <f t="shared" si="82"/>
        <v>444</v>
      </c>
      <c r="J192" s="211"/>
      <c r="K192" s="211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  <c r="DA192" s="94"/>
      <c r="DB192" s="94"/>
      <c r="DC192" s="94"/>
      <c r="DD192" s="94"/>
      <c r="DE192" s="94"/>
    </row>
    <row r="193" spans="1:109" s="98" customFormat="1" ht="15" customHeight="1">
      <c r="A193" s="186">
        <f t="shared" si="80"/>
        <v>2022</v>
      </c>
      <c r="B193" s="187">
        <f t="shared" si="81"/>
        <v>456</v>
      </c>
      <c r="C193" s="242"/>
      <c r="D193" s="188">
        <f t="shared" si="79"/>
        <v>16</v>
      </c>
      <c r="E193" s="258">
        <f>BL165</f>
        <v>16</v>
      </c>
      <c r="F193" s="264">
        <f>BL172</f>
        <v>0.80063912238542911</v>
      </c>
      <c r="G193" s="258">
        <f>BL173</f>
        <v>0.33499999999999996</v>
      </c>
      <c r="H193" s="258">
        <f>BL174</f>
        <v>0.254</v>
      </c>
      <c r="I193" s="196">
        <f t="shared" si="82"/>
        <v>456</v>
      </c>
      <c r="J193" s="211"/>
      <c r="K193" s="211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  <c r="DA193" s="94"/>
      <c r="DB193" s="94"/>
      <c r="DC193" s="94"/>
      <c r="DD193" s="94"/>
      <c r="DE193" s="94"/>
    </row>
    <row r="194" spans="1:109" s="98" customFormat="1" ht="15" customHeight="1">
      <c r="A194" s="186">
        <f t="shared" si="80"/>
        <v>2023</v>
      </c>
      <c r="B194" s="187">
        <f t="shared" si="81"/>
        <v>468</v>
      </c>
      <c r="C194" s="242"/>
      <c r="D194" s="188">
        <f t="shared" si="79"/>
        <v>17</v>
      </c>
      <c r="E194" s="98">
        <f>BS165</f>
        <v>17</v>
      </c>
      <c r="F194" s="265">
        <f>BS172</f>
        <v>0.80063912238542911</v>
      </c>
      <c r="G194" s="98">
        <f>BS173</f>
        <v>0.33499999999999996</v>
      </c>
      <c r="H194" s="98">
        <f>BS174</f>
        <v>0.254</v>
      </c>
      <c r="I194" s="196">
        <f t="shared" si="82"/>
        <v>468</v>
      </c>
      <c r="J194" s="211"/>
      <c r="K194" s="211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</row>
    <row r="195" spans="1:109" s="98" customFormat="1" ht="15" customHeight="1">
      <c r="A195" s="186">
        <f t="shared" si="80"/>
        <v>2024</v>
      </c>
      <c r="B195" s="187">
        <f t="shared" si="81"/>
        <v>481</v>
      </c>
      <c r="C195" s="242"/>
      <c r="D195" s="188">
        <f t="shared" si="79"/>
        <v>18</v>
      </c>
      <c r="E195" s="98">
        <f>BZ165</f>
        <v>18</v>
      </c>
      <c r="F195" s="265">
        <f>BZ172</f>
        <v>0.80063912238542911</v>
      </c>
      <c r="G195" s="98">
        <f>BZ173</f>
        <v>0.33499999999999996</v>
      </c>
      <c r="H195" s="98">
        <f>BZ174</f>
        <v>0.254</v>
      </c>
      <c r="I195" s="196">
        <f t="shared" si="82"/>
        <v>481</v>
      </c>
      <c r="J195" s="211"/>
      <c r="K195" s="211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  <c r="DA195" s="94"/>
      <c r="DB195" s="94"/>
      <c r="DC195" s="94"/>
      <c r="DD195" s="94"/>
      <c r="DE195" s="94"/>
    </row>
    <row r="196" spans="1:109" s="98" customFormat="1" ht="15" customHeight="1">
      <c r="A196" s="186">
        <f t="shared" si="80"/>
        <v>2025</v>
      </c>
      <c r="B196" s="187">
        <f t="shared" si="81"/>
        <v>493</v>
      </c>
      <c r="C196" s="242"/>
      <c r="D196" s="188">
        <f t="shared" si="79"/>
        <v>19</v>
      </c>
      <c r="E196" s="98">
        <f>CG165</f>
        <v>19</v>
      </c>
      <c r="F196" s="265">
        <f>CG172</f>
        <v>0.80063912238542911</v>
      </c>
      <c r="G196" s="98">
        <f>CG173</f>
        <v>0.33499999999999996</v>
      </c>
      <c r="H196" s="98">
        <f>CG174</f>
        <v>0.254</v>
      </c>
      <c r="I196" s="196">
        <f t="shared" si="82"/>
        <v>493</v>
      </c>
      <c r="J196" s="211"/>
      <c r="K196" s="211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  <c r="DA196" s="94"/>
      <c r="DB196" s="94"/>
      <c r="DC196" s="94"/>
      <c r="DD196" s="94"/>
      <c r="DE196" s="94"/>
    </row>
    <row r="197" spans="1:109" s="98" customFormat="1" ht="15" customHeight="1">
      <c r="A197" s="186">
        <f t="shared" si="80"/>
        <v>2026</v>
      </c>
      <c r="B197" s="187">
        <f t="shared" si="81"/>
        <v>507</v>
      </c>
      <c r="C197" s="242"/>
      <c r="D197" s="188">
        <f t="shared" si="79"/>
        <v>20</v>
      </c>
      <c r="E197" s="98">
        <f>CN165</f>
        <v>20</v>
      </c>
      <c r="F197" s="265">
        <f>CN172</f>
        <v>0.80063912238542911</v>
      </c>
      <c r="G197" s="98">
        <f>CN173</f>
        <v>0.33499999999999996</v>
      </c>
      <c r="H197" s="98">
        <f>CN174</f>
        <v>0.254</v>
      </c>
      <c r="I197" s="196">
        <f t="shared" si="82"/>
        <v>507</v>
      </c>
      <c r="J197" s="211"/>
      <c r="K197" s="211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</row>
    <row r="198" spans="1:109" s="98" customFormat="1" ht="15" customHeight="1">
      <c r="A198" s="186">
        <f t="shared" si="80"/>
        <v>2027</v>
      </c>
      <c r="B198" s="187">
        <f t="shared" si="81"/>
        <v>520</v>
      </c>
      <c r="C198" s="242"/>
      <c r="D198" s="188">
        <f t="shared" si="79"/>
        <v>21</v>
      </c>
      <c r="E198" s="98">
        <f>CU165</f>
        <v>21</v>
      </c>
      <c r="F198" s="265">
        <f>CU172</f>
        <v>0.80063912238542911</v>
      </c>
      <c r="G198" s="98">
        <f>CU173</f>
        <v>0.33499999999999996</v>
      </c>
      <c r="H198" s="98">
        <f>CU174</f>
        <v>0.254</v>
      </c>
      <c r="I198" s="196">
        <f t="shared" si="82"/>
        <v>520</v>
      </c>
      <c r="J198" s="211"/>
      <c r="K198" s="211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</row>
    <row r="199" spans="1:109" s="98" customFormat="1" ht="15" customHeight="1">
      <c r="A199" s="186">
        <f t="shared" si="80"/>
        <v>2028</v>
      </c>
      <c r="B199" s="187">
        <f t="shared" si="81"/>
        <v>534</v>
      </c>
      <c r="C199" s="242"/>
      <c r="D199" s="188">
        <f t="shared" si="79"/>
        <v>22</v>
      </c>
      <c r="E199" s="98">
        <f>DB165</f>
        <v>22</v>
      </c>
      <c r="F199" s="265">
        <f>DB172</f>
        <v>0.80063912238542911</v>
      </c>
      <c r="G199" s="98">
        <f>DB173</f>
        <v>0.33499999999999996</v>
      </c>
      <c r="H199" s="98">
        <f>DB174</f>
        <v>0.254</v>
      </c>
      <c r="I199" s="196">
        <f t="shared" si="82"/>
        <v>534</v>
      </c>
      <c r="J199" s="211"/>
      <c r="K199" s="211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</row>
    <row r="200" spans="1:109" s="98" customFormat="1" ht="15" customHeight="1">
      <c r="A200" s="186">
        <f>A150</f>
        <v>2029</v>
      </c>
      <c r="B200" s="187">
        <f t="shared" si="81"/>
        <v>549</v>
      </c>
      <c r="C200" s="242"/>
      <c r="D200" s="188">
        <f t="shared" si="79"/>
        <v>23</v>
      </c>
      <c r="E200" s="243"/>
      <c r="F200" s="210"/>
      <c r="G200" s="195"/>
      <c r="H200" s="195"/>
      <c r="I200" s="196">
        <f t="shared" si="82"/>
        <v>549</v>
      </c>
      <c r="J200" s="211"/>
      <c r="K200" s="211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</row>
    <row r="201" spans="1:109" s="98" customFormat="1" ht="15" customHeight="1">
      <c r="A201" s="186">
        <f t="shared" ref="A201:A206" si="83">A151</f>
        <v>2030</v>
      </c>
      <c r="B201" s="212">
        <f t="shared" si="81"/>
        <v>563</v>
      </c>
      <c r="C201" s="244"/>
      <c r="D201" s="188">
        <f t="shared" si="79"/>
        <v>24</v>
      </c>
      <c r="E201" s="243"/>
      <c r="F201" s="210"/>
      <c r="G201" s="195"/>
      <c r="H201" s="214"/>
      <c r="I201" s="196">
        <f t="shared" si="82"/>
        <v>563</v>
      </c>
      <c r="J201" s="211"/>
      <c r="K201" s="211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</row>
    <row r="202" spans="1:109" s="98" customFormat="1" ht="15" customHeight="1">
      <c r="A202" s="186">
        <f t="shared" si="83"/>
        <v>2031</v>
      </c>
      <c r="B202" s="212">
        <f t="shared" si="81"/>
        <v>579</v>
      </c>
      <c r="C202" s="244"/>
      <c r="D202" s="188">
        <f t="shared" si="79"/>
        <v>25</v>
      </c>
      <c r="E202" s="243"/>
      <c r="F202" s="210"/>
      <c r="G202" s="195"/>
      <c r="H202" s="214"/>
      <c r="I202" s="196">
        <f t="shared" si="82"/>
        <v>579</v>
      </c>
      <c r="J202" s="211"/>
      <c r="K202" s="211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</row>
    <row r="203" spans="1:109" s="98" customFormat="1" ht="15" customHeight="1">
      <c r="A203" s="186">
        <f t="shared" si="83"/>
        <v>2032</v>
      </c>
      <c r="B203" s="212">
        <f t="shared" si="81"/>
        <v>594</v>
      </c>
      <c r="C203" s="244"/>
      <c r="D203" s="188">
        <f t="shared" si="79"/>
        <v>26</v>
      </c>
      <c r="E203" s="243"/>
      <c r="F203" s="210"/>
      <c r="G203" s="195"/>
      <c r="H203" s="214"/>
      <c r="I203" s="196">
        <f t="shared" si="82"/>
        <v>594</v>
      </c>
      <c r="J203" s="211"/>
      <c r="K203" s="211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</row>
    <row r="204" spans="1:109" s="98" customFormat="1" ht="15" customHeight="1">
      <c r="A204" s="186">
        <f t="shared" si="83"/>
        <v>2033</v>
      </c>
      <c r="B204" s="212">
        <f t="shared" si="81"/>
        <v>610</v>
      </c>
      <c r="C204" s="244"/>
      <c r="D204" s="188">
        <f t="shared" si="79"/>
        <v>27</v>
      </c>
      <c r="E204" s="243"/>
      <c r="F204" s="210"/>
      <c r="G204" s="195"/>
      <c r="H204" s="214"/>
      <c r="I204" s="196">
        <f t="shared" si="82"/>
        <v>610</v>
      </c>
      <c r="J204" s="211"/>
      <c r="K204" s="211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</row>
    <row r="205" spans="1:109" s="98" customFormat="1" ht="15" customHeight="1">
      <c r="A205" s="186">
        <f t="shared" si="83"/>
        <v>2034</v>
      </c>
      <c r="B205" s="212">
        <f t="shared" si="81"/>
        <v>627</v>
      </c>
      <c r="C205" s="244"/>
      <c r="D205" s="188">
        <f t="shared" si="79"/>
        <v>28</v>
      </c>
      <c r="E205" s="243"/>
      <c r="F205" s="210"/>
      <c r="G205" s="195"/>
      <c r="H205" s="214"/>
      <c r="I205" s="196">
        <f t="shared" si="82"/>
        <v>627</v>
      </c>
      <c r="J205" s="211"/>
      <c r="K205" s="211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</row>
    <row r="206" spans="1:109" s="98" customFormat="1" ht="15" customHeight="1">
      <c r="A206" s="216">
        <f t="shared" si="83"/>
        <v>2035</v>
      </c>
      <c r="B206" s="217">
        <f t="shared" si="81"/>
        <v>644</v>
      </c>
      <c r="C206" s="245"/>
      <c r="D206" s="218">
        <f t="shared" si="79"/>
        <v>29</v>
      </c>
      <c r="E206" s="246"/>
      <c r="F206" s="220"/>
      <c r="G206" s="176"/>
      <c r="H206" s="221"/>
      <c r="I206" s="222">
        <f t="shared" si="82"/>
        <v>644</v>
      </c>
      <c r="J206" s="224"/>
      <c r="K206" s="22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</row>
    <row r="207" spans="1:109" s="98" customFormat="1" ht="15" customHeight="1">
      <c r="A207" s="225"/>
      <c r="B207" s="215"/>
      <c r="C207" s="195"/>
      <c r="D207" s="189"/>
      <c r="E207" s="248"/>
      <c r="F207" s="210"/>
      <c r="G207" s="195"/>
      <c r="H207" s="195"/>
      <c r="I207" s="266"/>
      <c r="J207" s="266"/>
      <c r="K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</row>
    <row r="208" spans="1:109" ht="15" customHeight="1">
      <c r="A208" s="174" t="s">
        <v>189</v>
      </c>
    </row>
    <row r="209" spans="1:109" ht="15" customHeight="1">
      <c r="A209" s="177" t="s">
        <v>102</v>
      </c>
      <c r="B209" s="178" t="s">
        <v>127</v>
      </c>
      <c r="C209" s="179" t="s">
        <v>190</v>
      </c>
      <c r="D209" s="179" t="s">
        <v>129</v>
      </c>
      <c r="E209" s="179" t="s">
        <v>191</v>
      </c>
      <c r="F209" s="228"/>
      <c r="G209" s="180"/>
      <c r="H209" s="182" t="s">
        <v>116</v>
      </c>
      <c r="I209" s="183">
        <f>RSQ(I210:I232,B210:B232)</f>
        <v>0.59163398724490379</v>
      </c>
      <c r="J209" s="184" t="s">
        <v>130</v>
      </c>
      <c r="K209" s="185" t="s">
        <v>131</v>
      </c>
      <c r="M209" s="267" t="s">
        <v>190</v>
      </c>
      <c r="N209" s="228"/>
      <c r="O209" s="180"/>
      <c r="P209" s="252" t="s">
        <v>192</v>
      </c>
      <c r="Q209" s="253">
        <f>RSQ($B210:$B232,Q210:Q232)</f>
        <v>0.59163398724490379</v>
      </c>
      <c r="R209" s="185" t="s">
        <v>131</v>
      </c>
      <c r="T209" s="267" t="s">
        <v>190</v>
      </c>
      <c r="U209" s="228"/>
      <c r="V209" s="180"/>
      <c r="W209" s="252" t="s">
        <v>192</v>
      </c>
      <c r="X209" s="253" t="e">
        <f>RSQ($B210:$B232,X210:X232)</f>
        <v>#VALUE!</v>
      </c>
      <c r="Y209" s="185" t="s">
        <v>131</v>
      </c>
      <c r="AA209" s="267" t="s">
        <v>190</v>
      </c>
      <c r="AB209" s="228"/>
      <c r="AC209" s="180"/>
      <c r="AD209" s="252" t="s">
        <v>192</v>
      </c>
      <c r="AE209" s="253" t="e">
        <f>RSQ($B210:$B232,AE210:AE232)</f>
        <v>#VALUE!</v>
      </c>
      <c r="AF209" s="185" t="s">
        <v>131</v>
      </c>
      <c r="AH209" s="267" t="s">
        <v>190</v>
      </c>
      <c r="AI209" s="228"/>
      <c r="AJ209" s="180"/>
      <c r="AK209" s="252" t="s">
        <v>192</v>
      </c>
      <c r="AL209" s="253" t="e">
        <f>RSQ($B210:$B232,AL210:AL232)</f>
        <v>#VALUE!</v>
      </c>
      <c r="AM209" s="185" t="s">
        <v>131</v>
      </c>
      <c r="AO209" s="267" t="s">
        <v>190</v>
      </c>
      <c r="AP209" s="228"/>
      <c r="AQ209" s="180"/>
      <c r="AR209" s="252" t="s">
        <v>192</v>
      </c>
      <c r="AS209" s="253" t="e">
        <f>RSQ($B210:$B232,AS210:AS232)</f>
        <v>#VALUE!</v>
      </c>
      <c r="AT209" s="185" t="s">
        <v>131</v>
      </c>
      <c r="AV209" s="267" t="s">
        <v>190</v>
      </c>
      <c r="AW209" s="228"/>
      <c r="AX209" s="180"/>
      <c r="AY209" s="252" t="s">
        <v>192</v>
      </c>
      <c r="AZ209" s="253" t="e">
        <f>RSQ($B210:$B232,AZ210:AZ232)</f>
        <v>#VALUE!</v>
      </c>
      <c r="BA209" s="185" t="s">
        <v>131</v>
      </c>
      <c r="BC209" s="267" t="s">
        <v>190</v>
      </c>
      <c r="BD209" s="228"/>
      <c r="BE209" s="180"/>
      <c r="BF209" s="252" t="s">
        <v>192</v>
      </c>
      <c r="BG209" s="253" t="e">
        <f>RSQ($B210:$B232,BG210:BG232)</f>
        <v>#VALUE!</v>
      </c>
      <c r="BH209" s="185" t="s">
        <v>131</v>
      </c>
      <c r="BJ209" s="267" t="s">
        <v>190</v>
      </c>
      <c r="BK209" s="228"/>
      <c r="BL209" s="180"/>
      <c r="BM209" s="252" t="s">
        <v>192</v>
      </c>
      <c r="BN209" s="253" t="e">
        <f>RSQ($B210:$B232,BN210:BN232)</f>
        <v>#VALUE!</v>
      </c>
      <c r="BO209" s="185" t="s">
        <v>131</v>
      </c>
      <c r="BQ209" s="267" t="s">
        <v>190</v>
      </c>
      <c r="BR209" s="228"/>
      <c r="BS209" s="180"/>
      <c r="BT209" s="252" t="s">
        <v>192</v>
      </c>
      <c r="BU209" s="253" t="e">
        <f>RSQ($B210:$B232,BU210:BU232)</f>
        <v>#VALUE!</v>
      </c>
      <c r="BV209" s="185" t="s">
        <v>131</v>
      </c>
      <c r="BX209" s="267" t="s">
        <v>190</v>
      </c>
      <c r="BY209" s="228"/>
      <c r="BZ209" s="180"/>
      <c r="CA209" s="252" t="s">
        <v>192</v>
      </c>
      <c r="CB209" s="253" t="e">
        <f>RSQ($B210:$B232,CB210:CB232)</f>
        <v>#VALUE!</v>
      </c>
      <c r="CC209" s="185" t="s">
        <v>131</v>
      </c>
      <c r="CE209" s="267" t="s">
        <v>190</v>
      </c>
      <c r="CF209" s="228"/>
      <c r="CG209" s="180"/>
      <c r="CH209" s="252" t="s">
        <v>192</v>
      </c>
      <c r="CI209" s="253" t="e">
        <f>RSQ($B210:$B232,CI210:CI232)</f>
        <v>#VALUE!</v>
      </c>
      <c r="CJ209" s="185" t="s">
        <v>131</v>
      </c>
      <c r="CL209" s="267" t="s">
        <v>190</v>
      </c>
      <c r="CM209" s="228"/>
      <c r="CN209" s="180"/>
      <c r="CO209" s="252" t="s">
        <v>192</v>
      </c>
      <c r="CP209" s="253" t="e">
        <f>RSQ($B210:$B232,CP210:CP232)</f>
        <v>#VALUE!</v>
      </c>
      <c r="CQ209" s="185" t="s">
        <v>131</v>
      </c>
      <c r="CS209" s="267" t="s">
        <v>190</v>
      </c>
      <c r="CT209" s="228"/>
      <c r="CU209" s="180"/>
      <c r="CV209" s="252" t="s">
        <v>192</v>
      </c>
      <c r="CW209" s="253" t="e">
        <f>RSQ($B210:$B232,CW210:CW232)</f>
        <v>#VALUE!</v>
      </c>
      <c r="CX209" s="185" t="s">
        <v>131</v>
      </c>
      <c r="CZ209" s="267" t="s">
        <v>190</v>
      </c>
      <c r="DA209" s="228"/>
      <c r="DB209" s="180"/>
      <c r="DC209" s="252" t="s">
        <v>192</v>
      </c>
      <c r="DD209" s="253" t="e">
        <f>RSQ($B210:$B232,DD210:DD232)</f>
        <v>#VALUE!</v>
      </c>
      <c r="DE209" s="185" t="s">
        <v>131</v>
      </c>
    </row>
    <row r="210" spans="1:109" ht="15" customHeight="1">
      <c r="A210" s="186">
        <f t="shared" ref="A210:B215" si="84">A161</f>
        <v>2007</v>
      </c>
      <c r="B210" s="187">
        <f t="shared" si="84"/>
        <v>317</v>
      </c>
      <c r="C210" s="268">
        <f t="shared" ref="C210:C215" si="85">LN(B210-$G$214)</f>
        <v>5.7589017738772803</v>
      </c>
      <c r="D210" s="188">
        <f>D161</f>
        <v>1</v>
      </c>
      <c r="E210" s="188">
        <f t="shared" ref="E210:E215" si="86">LN(D210)</f>
        <v>0</v>
      </c>
      <c r="F210" s="230" t="s">
        <v>193</v>
      </c>
      <c r="I210" s="193">
        <f t="shared" ref="I210:I215" si="87">ROUND($G$214+$G$217*D210^$G$215,$G$1)</f>
        <v>307</v>
      </c>
      <c r="J210" s="194">
        <f t="shared" ref="J210:J215" si="88">ABS(B210-I210)/B210*100</f>
        <v>3.1545741324921135</v>
      </c>
      <c r="K210" s="193">
        <f t="shared" ref="K210:K215" si="89">(B210-I210)^2/1000</f>
        <v>0.1</v>
      </c>
      <c r="M210" s="269">
        <f t="shared" ref="M210:M215" si="90">LN($B210-O$214)</f>
        <v>5.7589017738772803</v>
      </c>
      <c r="N210" s="230" t="s">
        <v>193</v>
      </c>
      <c r="Q210" s="270">
        <f t="shared" ref="Q210:Q215" si="91">ROUND(O$214+O$217*$D210^O$215,$G$1)</f>
        <v>307</v>
      </c>
      <c r="R210" s="193">
        <f t="shared" ref="R210:R215" si="92">($B210-Q210)^2/1000</f>
        <v>0.1</v>
      </c>
      <c r="T210" s="269" t="e">
        <f t="shared" ref="T210:T215" si="93">LN($B210-V$214)</f>
        <v>#NUM!</v>
      </c>
      <c r="U210" s="230" t="s">
        <v>193</v>
      </c>
      <c r="X210" s="270" t="e">
        <f t="shared" ref="X210:X215" si="94">ROUND(V$214+V$217*$D210^V$215,$G$1)</f>
        <v>#VALUE!</v>
      </c>
      <c r="Y210" s="193" t="e">
        <f t="shared" ref="Y210:Y215" si="95">($B210-X210)^2/1000</f>
        <v>#VALUE!</v>
      </c>
      <c r="AA210" s="269" t="e">
        <f t="shared" ref="AA210:AA215" si="96">LN($B210-AC$214)</f>
        <v>#NUM!</v>
      </c>
      <c r="AB210" s="230" t="s">
        <v>193</v>
      </c>
      <c r="AE210" s="270" t="e">
        <f t="shared" ref="AE210:AE215" si="97">ROUND(AC$214+AC$217*$D210^AC$215,$G$1)</f>
        <v>#VALUE!</v>
      </c>
      <c r="AF210" s="193" t="e">
        <f t="shared" ref="AF210:AF215" si="98">($B210-AE210)^2/1000</f>
        <v>#VALUE!</v>
      </c>
      <c r="AH210" s="269" t="e">
        <f t="shared" ref="AH210:AH215" si="99">LN($B210-AJ$214)</f>
        <v>#NUM!</v>
      </c>
      <c r="AI210" s="230" t="s">
        <v>193</v>
      </c>
      <c r="AL210" s="270" t="e">
        <f t="shared" ref="AL210:AL215" si="100">ROUND(AJ$214+AJ$217*$D210^AJ$215,$G$1)</f>
        <v>#VALUE!</v>
      </c>
      <c r="AM210" s="193" t="e">
        <f t="shared" ref="AM210:AM215" si="101">($B210-AL210)^2/1000</f>
        <v>#VALUE!</v>
      </c>
      <c r="AO210" s="269" t="e">
        <f t="shared" ref="AO210:AO215" si="102">LN($B210-AQ$214)</f>
        <v>#NUM!</v>
      </c>
      <c r="AP210" s="230" t="s">
        <v>193</v>
      </c>
      <c r="AS210" s="270" t="e">
        <f t="shared" ref="AS210:AS215" si="103">ROUND(AQ$214+AQ$217*$D210^AQ$215,$G$1)</f>
        <v>#VALUE!</v>
      </c>
      <c r="AT210" s="193" t="e">
        <f t="shared" ref="AT210:AT215" si="104">($B210-AS210)^2/1000</f>
        <v>#VALUE!</v>
      </c>
      <c r="AV210" s="269" t="e">
        <f t="shared" ref="AV210:AV215" si="105">LN($B210-AX$214)</f>
        <v>#NUM!</v>
      </c>
      <c r="AW210" s="230" t="s">
        <v>193</v>
      </c>
      <c r="AZ210" s="270" t="e">
        <f t="shared" ref="AZ210:AZ215" si="106">ROUND(AX$214+AX$217*$D210^AX$215,$G$1)</f>
        <v>#VALUE!</v>
      </c>
      <c r="BA210" s="193" t="e">
        <f t="shared" ref="BA210:BA215" si="107">($B210-AZ210)^2/1000</f>
        <v>#VALUE!</v>
      </c>
      <c r="BC210" s="269" t="e">
        <f t="shared" ref="BC210:BC215" si="108">LN($B210-BE$214)</f>
        <v>#NUM!</v>
      </c>
      <c r="BD210" s="230" t="s">
        <v>193</v>
      </c>
      <c r="BG210" s="270" t="e">
        <f t="shared" ref="BG210:BG215" si="109">ROUND(BE$214+BE$217*$D210^BE$215,$G$1)</f>
        <v>#VALUE!</v>
      </c>
      <c r="BH210" s="193" t="e">
        <f t="shared" ref="BH210:BH215" si="110">($B210-BG210)^2/1000</f>
        <v>#VALUE!</v>
      </c>
      <c r="BJ210" s="269" t="e">
        <f t="shared" ref="BJ210:BJ215" si="111">LN($B210-BL$214)</f>
        <v>#NUM!</v>
      </c>
      <c r="BK210" s="230" t="s">
        <v>193</v>
      </c>
      <c r="BN210" s="270" t="e">
        <f t="shared" ref="BN210:BN215" si="112">ROUND(BL$214+BL$217*$D210^BL$215,$G$1)</f>
        <v>#VALUE!</v>
      </c>
      <c r="BO210" s="193" t="e">
        <f t="shared" ref="BO210:BO215" si="113">($B210-BN210)^2/1000</f>
        <v>#VALUE!</v>
      </c>
      <c r="BQ210" s="269" t="e">
        <f t="shared" ref="BQ210:BQ215" si="114">LN($B210-BS$214)</f>
        <v>#NUM!</v>
      </c>
      <c r="BR210" s="230" t="s">
        <v>193</v>
      </c>
      <c r="BU210" s="270" t="e">
        <f t="shared" ref="BU210:BU215" si="115">ROUND(BS$214+BS$217*$D210^BS$215,$G$1)</f>
        <v>#VALUE!</v>
      </c>
      <c r="BV210" s="193" t="e">
        <f t="shared" ref="BV210:BV215" si="116">($B210-BU210)^2/1000</f>
        <v>#VALUE!</v>
      </c>
      <c r="BX210" s="269" t="e">
        <f t="shared" ref="BX210:BX215" si="117">LN($B210-BZ$214)</f>
        <v>#NUM!</v>
      </c>
      <c r="BY210" s="230" t="s">
        <v>193</v>
      </c>
      <c r="CB210" s="270" t="e">
        <f t="shared" ref="CB210:CB215" si="118">ROUND(BZ$214+BZ$217*$D210^BZ$215,$G$1)</f>
        <v>#VALUE!</v>
      </c>
      <c r="CC210" s="193" t="e">
        <f t="shared" ref="CC210:CC215" si="119">($B210-CB210)^2/1000</f>
        <v>#VALUE!</v>
      </c>
      <c r="CE210" s="269" t="e">
        <f t="shared" ref="CE210:CE215" si="120">LN($B210-CG$214)</f>
        <v>#NUM!</v>
      </c>
      <c r="CF210" s="230" t="s">
        <v>193</v>
      </c>
      <c r="CI210" s="270" t="e">
        <f t="shared" ref="CI210:CI215" si="121">ROUND(CG$214+CG$217*$D210^CG$215,$G$1)</f>
        <v>#VALUE!</v>
      </c>
      <c r="CJ210" s="193" t="e">
        <f t="shared" ref="CJ210:CJ215" si="122">($B210-CI210)^2/1000</f>
        <v>#VALUE!</v>
      </c>
      <c r="CL210" s="269" t="e">
        <f t="shared" ref="CL210:CL215" si="123">LN($B210-CN$214)</f>
        <v>#NUM!</v>
      </c>
      <c r="CM210" s="230" t="s">
        <v>193</v>
      </c>
      <c r="CP210" s="270" t="e">
        <f t="shared" ref="CP210:CP215" si="124">ROUND(CN$214+CN$217*$D210^CN$215,$G$1)</f>
        <v>#VALUE!</v>
      </c>
      <c r="CQ210" s="193" t="e">
        <f t="shared" ref="CQ210:CQ215" si="125">($B210-CP210)^2/1000</f>
        <v>#VALUE!</v>
      </c>
      <c r="CS210" s="269" t="e">
        <f t="shared" ref="CS210:CS215" si="126">LN($B210-CU$214)</f>
        <v>#NUM!</v>
      </c>
      <c r="CT210" s="230" t="s">
        <v>193</v>
      </c>
      <c r="CW210" s="270" t="e">
        <f t="shared" ref="CW210:CW215" si="127">ROUND(CU$214+CU$217*$D210^CU$215,$G$1)</f>
        <v>#VALUE!</v>
      </c>
      <c r="CX210" s="193" t="e">
        <f t="shared" ref="CX210:CX215" si="128">($B210-CW210)^2/1000</f>
        <v>#VALUE!</v>
      </c>
      <c r="CZ210" s="269" t="e">
        <f t="shared" ref="CZ210:CZ215" si="129">LN($B210-DB$214)</f>
        <v>#NUM!</v>
      </c>
      <c r="DA210" s="230" t="s">
        <v>193</v>
      </c>
      <c r="DD210" s="270" t="e">
        <f t="shared" ref="DD210:DD215" si="130">ROUND(DB$214+DB$217*$D210^DB$215,$G$1)</f>
        <v>#VALUE!</v>
      </c>
      <c r="DE210" s="193" t="e">
        <f t="shared" ref="DE210:DE215" si="131">($B210-DD210)^2/1000</f>
        <v>#VALUE!</v>
      </c>
    </row>
    <row r="211" spans="1:109" ht="15" customHeight="1">
      <c r="A211" s="186">
        <f t="shared" si="84"/>
        <v>2008</v>
      </c>
      <c r="B211" s="187">
        <f t="shared" si="84"/>
        <v>313</v>
      </c>
      <c r="C211" s="268">
        <f t="shared" si="85"/>
        <v>5.7462031905401529</v>
      </c>
      <c r="D211" s="188">
        <f t="shared" ref="D211:D255" si="132">D162</f>
        <v>2</v>
      </c>
      <c r="E211" s="271">
        <f t="shared" si="86"/>
        <v>0.69314718055994529</v>
      </c>
      <c r="F211" s="230" t="s">
        <v>194</v>
      </c>
      <c r="I211" s="196">
        <f t="shared" si="87"/>
        <v>321</v>
      </c>
      <c r="J211" s="197">
        <f t="shared" si="88"/>
        <v>2.5559105431309903</v>
      </c>
      <c r="K211" s="196">
        <f t="shared" si="89"/>
        <v>6.4000000000000001E-2</v>
      </c>
      <c r="M211" s="269">
        <f t="shared" si="90"/>
        <v>5.7462031905401529</v>
      </c>
      <c r="N211" s="230" t="s">
        <v>194</v>
      </c>
      <c r="Q211" s="211">
        <f t="shared" si="91"/>
        <v>321</v>
      </c>
      <c r="R211" s="196">
        <f t="shared" si="92"/>
        <v>6.4000000000000001E-2</v>
      </c>
      <c r="T211" s="269" t="e">
        <f t="shared" si="93"/>
        <v>#NUM!</v>
      </c>
      <c r="U211" s="230" t="s">
        <v>194</v>
      </c>
      <c r="X211" s="211" t="e">
        <f t="shared" si="94"/>
        <v>#VALUE!</v>
      </c>
      <c r="Y211" s="196" t="e">
        <f t="shared" si="95"/>
        <v>#VALUE!</v>
      </c>
      <c r="AA211" s="269" t="e">
        <f t="shared" si="96"/>
        <v>#NUM!</v>
      </c>
      <c r="AB211" s="230" t="s">
        <v>194</v>
      </c>
      <c r="AE211" s="211" t="e">
        <f t="shared" si="97"/>
        <v>#VALUE!</v>
      </c>
      <c r="AF211" s="196" t="e">
        <f t="shared" si="98"/>
        <v>#VALUE!</v>
      </c>
      <c r="AH211" s="269" t="e">
        <f t="shared" si="99"/>
        <v>#NUM!</v>
      </c>
      <c r="AI211" s="230" t="s">
        <v>194</v>
      </c>
      <c r="AL211" s="211" t="e">
        <f t="shared" si="100"/>
        <v>#VALUE!</v>
      </c>
      <c r="AM211" s="196" t="e">
        <f t="shared" si="101"/>
        <v>#VALUE!</v>
      </c>
      <c r="AO211" s="269" t="e">
        <f t="shared" si="102"/>
        <v>#NUM!</v>
      </c>
      <c r="AP211" s="230" t="s">
        <v>194</v>
      </c>
      <c r="AS211" s="211" t="e">
        <f t="shared" si="103"/>
        <v>#VALUE!</v>
      </c>
      <c r="AT211" s="196" t="e">
        <f t="shared" si="104"/>
        <v>#VALUE!</v>
      </c>
      <c r="AV211" s="269" t="e">
        <f t="shared" si="105"/>
        <v>#NUM!</v>
      </c>
      <c r="AW211" s="230" t="s">
        <v>194</v>
      </c>
      <c r="AZ211" s="211" t="e">
        <f t="shared" si="106"/>
        <v>#VALUE!</v>
      </c>
      <c r="BA211" s="196" t="e">
        <f t="shared" si="107"/>
        <v>#VALUE!</v>
      </c>
      <c r="BC211" s="269" t="e">
        <f t="shared" si="108"/>
        <v>#NUM!</v>
      </c>
      <c r="BD211" s="230" t="s">
        <v>194</v>
      </c>
      <c r="BG211" s="211" t="e">
        <f t="shared" si="109"/>
        <v>#VALUE!</v>
      </c>
      <c r="BH211" s="196" t="e">
        <f t="shared" si="110"/>
        <v>#VALUE!</v>
      </c>
      <c r="BJ211" s="269" t="e">
        <f t="shared" si="111"/>
        <v>#NUM!</v>
      </c>
      <c r="BK211" s="230" t="s">
        <v>194</v>
      </c>
      <c r="BN211" s="211" t="e">
        <f t="shared" si="112"/>
        <v>#VALUE!</v>
      </c>
      <c r="BO211" s="196" t="e">
        <f t="shared" si="113"/>
        <v>#VALUE!</v>
      </c>
      <c r="BQ211" s="269" t="e">
        <f t="shared" si="114"/>
        <v>#NUM!</v>
      </c>
      <c r="BR211" s="230" t="s">
        <v>194</v>
      </c>
      <c r="BU211" s="211" t="e">
        <f t="shared" si="115"/>
        <v>#VALUE!</v>
      </c>
      <c r="BV211" s="196" t="e">
        <f t="shared" si="116"/>
        <v>#VALUE!</v>
      </c>
      <c r="BX211" s="269" t="e">
        <f t="shared" si="117"/>
        <v>#NUM!</v>
      </c>
      <c r="BY211" s="230" t="s">
        <v>194</v>
      </c>
      <c r="CB211" s="211" t="e">
        <f t="shared" si="118"/>
        <v>#VALUE!</v>
      </c>
      <c r="CC211" s="196" t="e">
        <f t="shared" si="119"/>
        <v>#VALUE!</v>
      </c>
      <c r="CE211" s="269" t="e">
        <f t="shared" si="120"/>
        <v>#NUM!</v>
      </c>
      <c r="CF211" s="230" t="s">
        <v>194</v>
      </c>
      <c r="CI211" s="211" t="e">
        <f t="shared" si="121"/>
        <v>#VALUE!</v>
      </c>
      <c r="CJ211" s="196" t="e">
        <f t="shared" si="122"/>
        <v>#VALUE!</v>
      </c>
      <c r="CL211" s="269" t="e">
        <f t="shared" si="123"/>
        <v>#NUM!</v>
      </c>
      <c r="CM211" s="230" t="s">
        <v>194</v>
      </c>
      <c r="CP211" s="211" t="e">
        <f t="shared" si="124"/>
        <v>#VALUE!</v>
      </c>
      <c r="CQ211" s="196" t="e">
        <f t="shared" si="125"/>
        <v>#VALUE!</v>
      </c>
      <c r="CS211" s="269" t="e">
        <f t="shared" si="126"/>
        <v>#NUM!</v>
      </c>
      <c r="CT211" s="230" t="s">
        <v>194</v>
      </c>
      <c r="CW211" s="211" t="e">
        <f t="shared" si="127"/>
        <v>#VALUE!</v>
      </c>
      <c r="CX211" s="196" t="e">
        <f t="shared" si="128"/>
        <v>#VALUE!</v>
      </c>
      <c r="CZ211" s="269" t="e">
        <f t="shared" si="129"/>
        <v>#NUM!</v>
      </c>
      <c r="DA211" s="230" t="s">
        <v>194</v>
      </c>
      <c r="DD211" s="211" t="e">
        <f t="shared" si="130"/>
        <v>#VALUE!</v>
      </c>
      <c r="DE211" s="196" t="e">
        <f t="shared" si="131"/>
        <v>#VALUE!</v>
      </c>
    </row>
    <row r="212" spans="1:109" ht="15" customHeight="1">
      <c r="A212" s="186">
        <f t="shared" si="84"/>
        <v>2009</v>
      </c>
      <c r="B212" s="187">
        <f t="shared" si="84"/>
        <v>321</v>
      </c>
      <c r="C212" s="268">
        <f t="shared" si="85"/>
        <v>5.7714411231300158</v>
      </c>
      <c r="D212" s="188">
        <f t="shared" si="132"/>
        <v>3</v>
      </c>
      <c r="E212" s="271">
        <f t="shared" si="86"/>
        <v>1.0986122886681098</v>
      </c>
      <c r="F212" s="195" t="s">
        <v>195</v>
      </c>
      <c r="G212" s="272"/>
      <c r="H212" s="189"/>
      <c r="I212" s="196">
        <f t="shared" si="87"/>
        <v>329</v>
      </c>
      <c r="J212" s="197">
        <f t="shared" si="88"/>
        <v>2.4922118380062304</v>
      </c>
      <c r="K212" s="196">
        <f t="shared" si="89"/>
        <v>6.4000000000000001E-2</v>
      </c>
      <c r="M212" s="269">
        <f t="shared" si="90"/>
        <v>5.7714411231300158</v>
      </c>
      <c r="N212" s="195" t="s">
        <v>195</v>
      </c>
      <c r="O212" s="272"/>
      <c r="P212" s="189"/>
      <c r="Q212" s="211">
        <f t="shared" si="91"/>
        <v>329</v>
      </c>
      <c r="R212" s="196">
        <f t="shared" si="92"/>
        <v>6.4000000000000001E-2</v>
      </c>
      <c r="T212" s="269" t="e">
        <f t="shared" si="93"/>
        <v>#NUM!</v>
      </c>
      <c r="U212" s="195" t="s">
        <v>195</v>
      </c>
      <c r="V212" s="272"/>
      <c r="W212" s="189"/>
      <c r="X212" s="211" t="e">
        <f t="shared" si="94"/>
        <v>#VALUE!</v>
      </c>
      <c r="Y212" s="196" t="e">
        <f t="shared" si="95"/>
        <v>#VALUE!</v>
      </c>
      <c r="AA212" s="269" t="e">
        <f t="shared" si="96"/>
        <v>#NUM!</v>
      </c>
      <c r="AB212" s="195" t="s">
        <v>195</v>
      </c>
      <c r="AC212" s="272"/>
      <c r="AD212" s="189"/>
      <c r="AE212" s="211" t="e">
        <f t="shared" si="97"/>
        <v>#VALUE!</v>
      </c>
      <c r="AF212" s="196" t="e">
        <f t="shared" si="98"/>
        <v>#VALUE!</v>
      </c>
      <c r="AH212" s="269" t="e">
        <f t="shared" si="99"/>
        <v>#NUM!</v>
      </c>
      <c r="AI212" s="195" t="s">
        <v>195</v>
      </c>
      <c r="AJ212" s="272"/>
      <c r="AK212" s="189"/>
      <c r="AL212" s="211" t="e">
        <f t="shared" si="100"/>
        <v>#VALUE!</v>
      </c>
      <c r="AM212" s="196" t="e">
        <f t="shared" si="101"/>
        <v>#VALUE!</v>
      </c>
      <c r="AO212" s="269" t="e">
        <f t="shared" si="102"/>
        <v>#NUM!</v>
      </c>
      <c r="AP212" s="195" t="s">
        <v>195</v>
      </c>
      <c r="AQ212" s="272"/>
      <c r="AR212" s="189"/>
      <c r="AS212" s="211" t="e">
        <f t="shared" si="103"/>
        <v>#VALUE!</v>
      </c>
      <c r="AT212" s="196" t="e">
        <f t="shared" si="104"/>
        <v>#VALUE!</v>
      </c>
      <c r="AV212" s="269" t="e">
        <f t="shared" si="105"/>
        <v>#NUM!</v>
      </c>
      <c r="AW212" s="195" t="s">
        <v>195</v>
      </c>
      <c r="AX212" s="272"/>
      <c r="AY212" s="189"/>
      <c r="AZ212" s="211" t="e">
        <f t="shared" si="106"/>
        <v>#VALUE!</v>
      </c>
      <c r="BA212" s="196" t="e">
        <f t="shared" si="107"/>
        <v>#VALUE!</v>
      </c>
      <c r="BC212" s="269" t="e">
        <f t="shared" si="108"/>
        <v>#NUM!</v>
      </c>
      <c r="BD212" s="195" t="s">
        <v>195</v>
      </c>
      <c r="BE212" s="272"/>
      <c r="BF212" s="189"/>
      <c r="BG212" s="211" t="e">
        <f t="shared" si="109"/>
        <v>#VALUE!</v>
      </c>
      <c r="BH212" s="196" t="e">
        <f t="shared" si="110"/>
        <v>#VALUE!</v>
      </c>
      <c r="BJ212" s="269" t="e">
        <f t="shared" si="111"/>
        <v>#NUM!</v>
      </c>
      <c r="BK212" s="195" t="s">
        <v>195</v>
      </c>
      <c r="BL212" s="272"/>
      <c r="BM212" s="189"/>
      <c r="BN212" s="211" t="e">
        <f t="shared" si="112"/>
        <v>#VALUE!</v>
      </c>
      <c r="BO212" s="196" t="e">
        <f t="shared" si="113"/>
        <v>#VALUE!</v>
      </c>
      <c r="BQ212" s="269" t="e">
        <f t="shared" si="114"/>
        <v>#NUM!</v>
      </c>
      <c r="BR212" s="195" t="s">
        <v>195</v>
      </c>
      <c r="BS212" s="272"/>
      <c r="BT212" s="189"/>
      <c r="BU212" s="211" t="e">
        <f t="shared" si="115"/>
        <v>#VALUE!</v>
      </c>
      <c r="BV212" s="196" t="e">
        <f t="shared" si="116"/>
        <v>#VALUE!</v>
      </c>
      <c r="BX212" s="269" t="e">
        <f t="shared" si="117"/>
        <v>#NUM!</v>
      </c>
      <c r="BY212" s="195" t="s">
        <v>195</v>
      </c>
      <c r="BZ212" s="272"/>
      <c r="CA212" s="189"/>
      <c r="CB212" s="211" t="e">
        <f t="shared" si="118"/>
        <v>#VALUE!</v>
      </c>
      <c r="CC212" s="196" t="e">
        <f t="shared" si="119"/>
        <v>#VALUE!</v>
      </c>
      <c r="CE212" s="269" t="e">
        <f t="shared" si="120"/>
        <v>#NUM!</v>
      </c>
      <c r="CF212" s="195" t="s">
        <v>195</v>
      </c>
      <c r="CG212" s="272"/>
      <c r="CH212" s="189"/>
      <c r="CI212" s="211" t="e">
        <f t="shared" si="121"/>
        <v>#VALUE!</v>
      </c>
      <c r="CJ212" s="196" t="e">
        <f t="shared" si="122"/>
        <v>#VALUE!</v>
      </c>
      <c r="CL212" s="269" t="e">
        <f t="shared" si="123"/>
        <v>#NUM!</v>
      </c>
      <c r="CM212" s="195" t="s">
        <v>195</v>
      </c>
      <c r="CN212" s="272"/>
      <c r="CO212" s="189"/>
      <c r="CP212" s="211" t="e">
        <f t="shared" si="124"/>
        <v>#VALUE!</v>
      </c>
      <c r="CQ212" s="196" t="e">
        <f t="shared" si="125"/>
        <v>#VALUE!</v>
      </c>
      <c r="CS212" s="269" t="e">
        <f t="shared" si="126"/>
        <v>#NUM!</v>
      </c>
      <c r="CT212" s="195" t="s">
        <v>195</v>
      </c>
      <c r="CU212" s="272"/>
      <c r="CV212" s="189"/>
      <c r="CW212" s="211" t="e">
        <f t="shared" si="127"/>
        <v>#VALUE!</v>
      </c>
      <c r="CX212" s="196" t="e">
        <f t="shared" si="128"/>
        <v>#VALUE!</v>
      </c>
      <c r="CZ212" s="269" t="e">
        <f t="shared" si="129"/>
        <v>#NUM!</v>
      </c>
      <c r="DA212" s="195" t="s">
        <v>195</v>
      </c>
      <c r="DB212" s="272"/>
      <c r="DC212" s="189"/>
      <c r="DD212" s="211" t="e">
        <f t="shared" si="130"/>
        <v>#VALUE!</v>
      </c>
      <c r="DE212" s="196" t="e">
        <f t="shared" si="131"/>
        <v>#VALUE!</v>
      </c>
    </row>
    <row r="213" spans="1:109" ht="15" customHeight="1">
      <c r="A213" s="186">
        <f t="shared" si="84"/>
        <v>2010</v>
      </c>
      <c r="B213" s="187">
        <f t="shared" si="84"/>
        <v>326</v>
      </c>
      <c r="C213" s="268">
        <f t="shared" si="85"/>
        <v>5.7868973813667077</v>
      </c>
      <c r="D213" s="188">
        <f t="shared" si="132"/>
        <v>4</v>
      </c>
      <c r="E213" s="271">
        <f t="shared" si="86"/>
        <v>1.3862943611198906</v>
      </c>
      <c r="I213" s="196">
        <f t="shared" si="87"/>
        <v>335</v>
      </c>
      <c r="J213" s="197">
        <f t="shared" si="88"/>
        <v>2.7607361963190185</v>
      </c>
      <c r="K213" s="196">
        <f t="shared" si="89"/>
        <v>8.1000000000000003E-2</v>
      </c>
      <c r="M213" s="269">
        <f t="shared" si="90"/>
        <v>5.7868973813667077</v>
      </c>
      <c r="Q213" s="211">
        <f t="shared" si="91"/>
        <v>335</v>
      </c>
      <c r="R213" s="196">
        <f t="shared" si="92"/>
        <v>8.1000000000000003E-2</v>
      </c>
      <c r="T213" s="269" t="e">
        <f t="shared" si="93"/>
        <v>#NUM!</v>
      </c>
      <c r="X213" s="211" t="e">
        <f t="shared" si="94"/>
        <v>#VALUE!</v>
      </c>
      <c r="Y213" s="196" t="e">
        <f t="shared" si="95"/>
        <v>#VALUE!</v>
      </c>
      <c r="AA213" s="269" t="e">
        <f t="shared" si="96"/>
        <v>#NUM!</v>
      </c>
      <c r="AE213" s="211" t="e">
        <f t="shared" si="97"/>
        <v>#VALUE!</v>
      </c>
      <c r="AF213" s="196" t="e">
        <f t="shared" si="98"/>
        <v>#VALUE!</v>
      </c>
      <c r="AH213" s="269" t="e">
        <f t="shared" si="99"/>
        <v>#NUM!</v>
      </c>
      <c r="AL213" s="211" t="e">
        <f t="shared" si="100"/>
        <v>#VALUE!</v>
      </c>
      <c r="AM213" s="196" t="e">
        <f t="shared" si="101"/>
        <v>#VALUE!</v>
      </c>
      <c r="AO213" s="269" t="e">
        <f t="shared" si="102"/>
        <v>#NUM!</v>
      </c>
      <c r="AS213" s="211" t="e">
        <f t="shared" si="103"/>
        <v>#VALUE!</v>
      </c>
      <c r="AT213" s="196" t="e">
        <f t="shared" si="104"/>
        <v>#VALUE!</v>
      </c>
      <c r="AV213" s="269" t="e">
        <f t="shared" si="105"/>
        <v>#NUM!</v>
      </c>
      <c r="AZ213" s="211" t="e">
        <f t="shared" si="106"/>
        <v>#VALUE!</v>
      </c>
      <c r="BA213" s="196" t="e">
        <f t="shared" si="107"/>
        <v>#VALUE!</v>
      </c>
      <c r="BC213" s="269" t="e">
        <f t="shared" si="108"/>
        <v>#NUM!</v>
      </c>
      <c r="BG213" s="211" t="e">
        <f t="shared" si="109"/>
        <v>#VALUE!</v>
      </c>
      <c r="BH213" s="196" t="e">
        <f t="shared" si="110"/>
        <v>#VALUE!</v>
      </c>
      <c r="BJ213" s="269" t="e">
        <f t="shared" si="111"/>
        <v>#NUM!</v>
      </c>
      <c r="BN213" s="211" t="e">
        <f t="shared" si="112"/>
        <v>#VALUE!</v>
      </c>
      <c r="BO213" s="196" t="e">
        <f t="shared" si="113"/>
        <v>#VALUE!</v>
      </c>
      <c r="BQ213" s="269" t="e">
        <f t="shared" si="114"/>
        <v>#NUM!</v>
      </c>
      <c r="BU213" s="211" t="e">
        <f t="shared" si="115"/>
        <v>#VALUE!</v>
      </c>
      <c r="BV213" s="196" t="e">
        <f t="shared" si="116"/>
        <v>#VALUE!</v>
      </c>
      <c r="BX213" s="269" t="e">
        <f t="shared" si="117"/>
        <v>#NUM!</v>
      </c>
      <c r="CB213" s="211" t="e">
        <f t="shared" si="118"/>
        <v>#VALUE!</v>
      </c>
      <c r="CC213" s="196" t="e">
        <f t="shared" si="119"/>
        <v>#VALUE!</v>
      </c>
      <c r="CE213" s="269" t="e">
        <f t="shared" si="120"/>
        <v>#NUM!</v>
      </c>
      <c r="CI213" s="211" t="e">
        <f t="shared" si="121"/>
        <v>#VALUE!</v>
      </c>
      <c r="CJ213" s="196" t="e">
        <f t="shared" si="122"/>
        <v>#VALUE!</v>
      </c>
      <c r="CL213" s="269" t="e">
        <f t="shared" si="123"/>
        <v>#NUM!</v>
      </c>
      <c r="CP213" s="211" t="e">
        <f t="shared" si="124"/>
        <v>#VALUE!</v>
      </c>
      <c r="CQ213" s="196" t="e">
        <f t="shared" si="125"/>
        <v>#VALUE!</v>
      </c>
      <c r="CS213" s="269" t="e">
        <f t="shared" si="126"/>
        <v>#NUM!</v>
      </c>
      <c r="CW213" s="211" t="e">
        <f t="shared" si="127"/>
        <v>#VALUE!</v>
      </c>
      <c r="CX213" s="196" t="e">
        <f t="shared" si="128"/>
        <v>#VALUE!</v>
      </c>
      <c r="CZ213" s="269" t="e">
        <f t="shared" si="129"/>
        <v>#NUM!</v>
      </c>
      <c r="DD213" s="211" t="e">
        <f t="shared" si="130"/>
        <v>#VALUE!</v>
      </c>
      <c r="DE213" s="196" t="e">
        <f t="shared" si="131"/>
        <v>#VALUE!</v>
      </c>
    </row>
    <row r="214" spans="1:109" ht="15" customHeight="1">
      <c r="A214" s="186">
        <f t="shared" si="84"/>
        <v>2011</v>
      </c>
      <c r="B214" s="187">
        <f t="shared" si="84"/>
        <v>336</v>
      </c>
      <c r="C214" s="268">
        <f t="shared" si="85"/>
        <v>5.8171111599632042</v>
      </c>
      <c r="D214" s="188">
        <f t="shared" si="132"/>
        <v>5</v>
      </c>
      <c r="E214" s="271">
        <f t="shared" si="86"/>
        <v>1.6094379124341003</v>
      </c>
      <c r="F214" s="273" t="s">
        <v>157</v>
      </c>
      <c r="G214" s="274">
        <v>0</v>
      </c>
      <c r="H214" s="189"/>
      <c r="I214" s="196">
        <f t="shared" si="87"/>
        <v>340</v>
      </c>
      <c r="J214" s="197">
        <f t="shared" si="88"/>
        <v>1.1904761904761905</v>
      </c>
      <c r="K214" s="196">
        <f t="shared" si="89"/>
        <v>1.6E-2</v>
      </c>
      <c r="M214" s="269">
        <f t="shared" si="90"/>
        <v>5.8171111599632042</v>
      </c>
      <c r="N214" s="273" t="s">
        <v>157</v>
      </c>
      <c r="O214" s="274">
        <v>0</v>
      </c>
      <c r="P214" s="189"/>
      <c r="Q214" s="211">
        <f t="shared" si="91"/>
        <v>340</v>
      </c>
      <c r="R214" s="196">
        <f t="shared" si="92"/>
        <v>1.6E-2</v>
      </c>
      <c r="T214" s="269" t="e">
        <f t="shared" si="93"/>
        <v>#NUM!</v>
      </c>
      <c r="U214" s="273" t="s">
        <v>157</v>
      </c>
      <c r="V214" s="274">
        <f>10^U236</f>
        <v>1000</v>
      </c>
      <c r="W214" s="189"/>
      <c r="X214" s="211" t="e">
        <f t="shared" si="94"/>
        <v>#VALUE!</v>
      </c>
      <c r="Y214" s="196" t="e">
        <f t="shared" si="95"/>
        <v>#VALUE!</v>
      </c>
      <c r="AA214" s="269" t="e">
        <f t="shared" si="96"/>
        <v>#NUM!</v>
      </c>
      <c r="AB214" s="273" t="s">
        <v>157</v>
      </c>
      <c r="AC214" s="274">
        <f>V214+AB237</f>
        <v>1100</v>
      </c>
      <c r="AD214" s="189"/>
      <c r="AE214" s="211" t="e">
        <f t="shared" si="97"/>
        <v>#VALUE!</v>
      </c>
      <c r="AF214" s="196" t="e">
        <f t="shared" si="98"/>
        <v>#VALUE!</v>
      </c>
      <c r="AH214" s="269" t="e">
        <f t="shared" si="99"/>
        <v>#NUM!</v>
      </c>
      <c r="AI214" s="273" t="s">
        <v>157</v>
      </c>
      <c r="AJ214" s="274">
        <f>AC214+AI237</f>
        <v>1200</v>
      </c>
      <c r="AK214" s="189"/>
      <c r="AL214" s="211" t="e">
        <f t="shared" si="100"/>
        <v>#VALUE!</v>
      </c>
      <c r="AM214" s="196" t="e">
        <f t="shared" si="101"/>
        <v>#VALUE!</v>
      </c>
      <c r="AO214" s="269" t="e">
        <f t="shared" si="102"/>
        <v>#NUM!</v>
      </c>
      <c r="AP214" s="273" t="s">
        <v>157</v>
      </c>
      <c r="AQ214" s="274">
        <f>AJ214+AP237</f>
        <v>1300</v>
      </c>
      <c r="AR214" s="189"/>
      <c r="AS214" s="211" t="e">
        <f t="shared" si="103"/>
        <v>#VALUE!</v>
      </c>
      <c r="AT214" s="196" t="e">
        <f t="shared" si="104"/>
        <v>#VALUE!</v>
      </c>
      <c r="AV214" s="269" t="e">
        <f t="shared" si="105"/>
        <v>#NUM!</v>
      </c>
      <c r="AW214" s="273" t="s">
        <v>157</v>
      </c>
      <c r="AX214" s="274">
        <f>AQ214+AW237</f>
        <v>1400</v>
      </c>
      <c r="AY214" s="189"/>
      <c r="AZ214" s="211" t="e">
        <f t="shared" si="106"/>
        <v>#VALUE!</v>
      </c>
      <c r="BA214" s="196" t="e">
        <f t="shared" si="107"/>
        <v>#VALUE!</v>
      </c>
      <c r="BC214" s="269" t="e">
        <f t="shared" si="108"/>
        <v>#NUM!</v>
      </c>
      <c r="BD214" s="273" t="s">
        <v>157</v>
      </c>
      <c r="BE214" s="274">
        <f>AX214+BD237</f>
        <v>1500</v>
      </c>
      <c r="BF214" s="189"/>
      <c r="BG214" s="211" t="e">
        <f t="shared" si="109"/>
        <v>#VALUE!</v>
      </c>
      <c r="BH214" s="196" t="e">
        <f t="shared" si="110"/>
        <v>#VALUE!</v>
      </c>
      <c r="BJ214" s="269" t="e">
        <f t="shared" si="111"/>
        <v>#NUM!</v>
      </c>
      <c r="BK214" s="273" t="s">
        <v>157</v>
      </c>
      <c r="BL214" s="274">
        <f>BE214+BK237</f>
        <v>1600</v>
      </c>
      <c r="BM214" s="189"/>
      <c r="BN214" s="211" t="e">
        <f t="shared" si="112"/>
        <v>#VALUE!</v>
      </c>
      <c r="BO214" s="196" t="e">
        <f t="shared" si="113"/>
        <v>#VALUE!</v>
      </c>
      <c r="BQ214" s="269" t="e">
        <f t="shared" si="114"/>
        <v>#NUM!</v>
      </c>
      <c r="BR214" s="273" t="s">
        <v>157</v>
      </c>
      <c r="BS214" s="274">
        <f>BL214+BR237</f>
        <v>1700</v>
      </c>
      <c r="BT214" s="189"/>
      <c r="BU214" s="211" t="e">
        <f t="shared" si="115"/>
        <v>#VALUE!</v>
      </c>
      <c r="BV214" s="196" t="e">
        <f t="shared" si="116"/>
        <v>#VALUE!</v>
      </c>
      <c r="BX214" s="269" t="e">
        <f t="shared" si="117"/>
        <v>#NUM!</v>
      </c>
      <c r="BY214" s="273" t="s">
        <v>157</v>
      </c>
      <c r="BZ214" s="274">
        <f>BS214+BY237</f>
        <v>1800</v>
      </c>
      <c r="CA214" s="189"/>
      <c r="CB214" s="211" t="e">
        <f t="shared" si="118"/>
        <v>#VALUE!</v>
      </c>
      <c r="CC214" s="196" t="e">
        <f t="shared" si="119"/>
        <v>#VALUE!</v>
      </c>
      <c r="CE214" s="269" t="e">
        <f t="shared" si="120"/>
        <v>#NUM!</v>
      </c>
      <c r="CF214" s="273" t="s">
        <v>157</v>
      </c>
      <c r="CG214" s="274">
        <f>BZ214+CF237</f>
        <v>1900</v>
      </c>
      <c r="CH214" s="189"/>
      <c r="CI214" s="211" t="e">
        <f t="shared" si="121"/>
        <v>#VALUE!</v>
      </c>
      <c r="CJ214" s="196" t="e">
        <f t="shared" si="122"/>
        <v>#VALUE!</v>
      </c>
      <c r="CL214" s="269" t="e">
        <f t="shared" si="123"/>
        <v>#NUM!</v>
      </c>
      <c r="CM214" s="273" t="s">
        <v>157</v>
      </c>
      <c r="CN214" s="274">
        <f>CG214+CM237</f>
        <v>2000</v>
      </c>
      <c r="CO214" s="189"/>
      <c r="CP214" s="211" t="e">
        <f t="shared" si="124"/>
        <v>#VALUE!</v>
      </c>
      <c r="CQ214" s="196" t="e">
        <f t="shared" si="125"/>
        <v>#VALUE!</v>
      </c>
      <c r="CS214" s="269" t="e">
        <f t="shared" si="126"/>
        <v>#NUM!</v>
      </c>
      <c r="CT214" s="273" t="s">
        <v>157</v>
      </c>
      <c r="CU214" s="274">
        <f>CN214+CT237</f>
        <v>2100</v>
      </c>
      <c r="CV214" s="189"/>
      <c r="CW214" s="211" t="e">
        <f t="shared" si="127"/>
        <v>#VALUE!</v>
      </c>
      <c r="CX214" s="196" t="e">
        <f t="shared" si="128"/>
        <v>#VALUE!</v>
      </c>
      <c r="CZ214" s="269" t="e">
        <f t="shared" si="129"/>
        <v>#NUM!</v>
      </c>
      <c r="DA214" s="273" t="s">
        <v>157</v>
      </c>
      <c r="DB214" s="274">
        <f>CU214+DA237</f>
        <v>2200</v>
      </c>
      <c r="DC214" s="189"/>
      <c r="DD214" s="211" t="e">
        <f t="shared" si="130"/>
        <v>#VALUE!</v>
      </c>
      <c r="DE214" s="196" t="e">
        <f t="shared" si="131"/>
        <v>#VALUE!</v>
      </c>
    </row>
    <row r="215" spans="1:109" ht="15" customHeight="1">
      <c r="A215" s="186">
        <f t="shared" si="84"/>
        <v>2012</v>
      </c>
      <c r="B215" s="187">
        <f t="shared" si="84"/>
        <v>363</v>
      </c>
      <c r="C215" s="268">
        <f t="shared" si="85"/>
        <v>5.8944028342648505</v>
      </c>
      <c r="D215" s="188">
        <f t="shared" si="132"/>
        <v>6</v>
      </c>
      <c r="E215" s="271">
        <f t="shared" si="86"/>
        <v>1.791759469228055</v>
      </c>
      <c r="F215" s="273" t="s">
        <v>140</v>
      </c>
      <c r="G215" s="234">
        <f>INDEX(LINEST(C210:C215,E210:E215),1)</f>
        <v>6.2545894545161115E-2</v>
      </c>
      <c r="H215" s="189"/>
      <c r="I215" s="196">
        <f t="shared" si="87"/>
        <v>344</v>
      </c>
      <c r="J215" s="197">
        <f t="shared" si="88"/>
        <v>5.2341597796143251</v>
      </c>
      <c r="K215" s="196">
        <f t="shared" si="89"/>
        <v>0.36099999999999999</v>
      </c>
      <c r="M215" s="269">
        <f t="shared" si="90"/>
        <v>5.8944028342648505</v>
      </c>
      <c r="N215" s="273" t="s">
        <v>140</v>
      </c>
      <c r="O215" s="234">
        <f>INDEX(LINEST(M210:M215,$E210:$E215),1)</f>
        <v>6.2545894545161115E-2</v>
      </c>
      <c r="P215" s="189"/>
      <c r="Q215" s="211">
        <f t="shared" si="91"/>
        <v>344</v>
      </c>
      <c r="R215" s="196">
        <f t="shared" si="92"/>
        <v>0.36099999999999999</v>
      </c>
      <c r="T215" s="269" t="e">
        <f t="shared" si="93"/>
        <v>#NUM!</v>
      </c>
      <c r="U215" s="273" t="s">
        <v>140</v>
      </c>
      <c r="V215" s="234" t="e">
        <f>INDEX(LINEST(T210:T215,$E210:$E215),1)</f>
        <v>#VALUE!</v>
      </c>
      <c r="W215" s="189"/>
      <c r="X215" s="211" t="e">
        <f t="shared" si="94"/>
        <v>#VALUE!</v>
      </c>
      <c r="Y215" s="196" t="e">
        <f t="shared" si="95"/>
        <v>#VALUE!</v>
      </c>
      <c r="AA215" s="269" t="e">
        <f t="shared" si="96"/>
        <v>#NUM!</v>
      </c>
      <c r="AB215" s="273" t="s">
        <v>140</v>
      </c>
      <c r="AC215" s="234" t="e">
        <f>INDEX(LINEST(AA210:AA215,$E210:$E215),1)</f>
        <v>#VALUE!</v>
      </c>
      <c r="AD215" s="189"/>
      <c r="AE215" s="211" t="e">
        <f t="shared" si="97"/>
        <v>#VALUE!</v>
      </c>
      <c r="AF215" s="196" t="e">
        <f t="shared" si="98"/>
        <v>#VALUE!</v>
      </c>
      <c r="AH215" s="269" t="e">
        <f t="shared" si="99"/>
        <v>#NUM!</v>
      </c>
      <c r="AI215" s="273" t="s">
        <v>140</v>
      </c>
      <c r="AJ215" s="234" t="e">
        <f>INDEX(LINEST(AH210:AH215,$E210:$E215),1)</f>
        <v>#VALUE!</v>
      </c>
      <c r="AK215" s="189"/>
      <c r="AL215" s="211" t="e">
        <f t="shared" si="100"/>
        <v>#VALUE!</v>
      </c>
      <c r="AM215" s="196" t="e">
        <f t="shared" si="101"/>
        <v>#VALUE!</v>
      </c>
      <c r="AO215" s="269" t="e">
        <f t="shared" si="102"/>
        <v>#NUM!</v>
      </c>
      <c r="AP215" s="273" t="s">
        <v>140</v>
      </c>
      <c r="AQ215" s="234" t="e">
        <f>INDEX(LINEST(AO210:AO215,$E210:$E215),1)</f>
        <v>#VALUE!</v>
      </c>
      <c r="AR215" s="189"/>
      <c r="AS215" s="211" t="e">
        <f t="shared" si="103"/>
        <v>#VALUE!</v>
      </c>
      <c r="AT215" s="196" t="e">
        <f t="shared" si="104"/>
        <v>#VALUE!</v>
      </c>
      <c r="AV215" s="269" t="e">
        <f t="shared" si="105"/>
        <v>#NUM!</v>
      </c>
      <c r="AW215" s="273" t="s">
        <v>140</v>
      </c>
      <c r="AX215" s="234" t="e">
        <f>INDEX(LINEST(AV210:AV215,$E210:$E215),1)</f>
        <v>#VALUE!</v>
      </c>
      <c r="AY215" s="189"/>
      <c r="AZ215" s="211" t="e">
        <f t="shared" si="106"/>
        <v>#VALUE!</v>
      </c>
      <c r="BA215" s="196" t="e">
        <f t="shared" si="107"/>
        <v>#VALUE!</v>
      </c>
      <c r="BC215" s="269" t="e">
        <f t="shared" si="108"/>
        <v>#NUM!</v>
      </c>
      <c r="BD215" s="273" t="s">
        <v>140</v>
      </c>
      <c r="BE215" s="234" t="e">
        <f>INDEX(LINEST(BC210:BC215,$E210:$E215),1)</f>
        <v>#VALUE!</v>
      </c>
      <c r="BF215" s="189"/>
      <c r="BG215" s="211" t="e">
        <f t="shared" si="109"/>
        <v>#VALUE!</v>
      </c>
      <c r="BH215" s="196" t="e">
        <f t="shared" si="110"/>
        <v>#VALUE!</v>
      </c>
      <c r="BJ215" s="269" t="e">
        <f t="shared" si="111"/>
        <v>#NUM!</v>
      </c>
      <c r="BK215" s="273" t="s">
        <v>140</v>
      </c>
      <c r="BL215" s="234" t="e">
        <f>INDEX(LINEST(BJ210:BJ215,$E210:$E215),1)</f>
        <v>#VALUE!</v>
      </c>
      <c r="BM215" s="189"/>
      <c r="BN215" s="211" t="e">
        <f t="shared" si="112"/>
        <v>#VALUE!</v>
      </c>
      <c r="BO215" s="196" t="e">
        <f t="shared" si="113"/>
        <v>#VALUE!</v>
      </c>
      <c r="BQ215" s="269" t="e">
        <f t="shared" si="114"/>
        <v>#NUM!</v>
      </c>
      <c r="BR215" s="273" t="s">
        <v>140</v>
      </c>
      <c r="BS215" s="234" t="e">
        <f>INDEX(LINEST(BQ210:BQ215,$E210:$E215),1)</f>
        <v>#VALUE!</v>
      </c>
      <c r="BT215" s="189"/>
      <c r="BU215" s="211" t="e">
        <f t="shared" si="115"/>
        <v>#VALUE!</v>
      </c>
      <c r="BV215" s="196" t="e">
        <f t="shared" si="116"/>
        <v>#VALUE!</v>
      </c>
      <c r="BX215" s="269" t="e">
        <f t="shared" si="117"/>
        <v>#NUM!</v>
      </c>
      <c r="BY215" s="273" t="s">
        <v>140</v>
      </c>
      <c r="BZ215" s="234" t="e">
        <f>INDEX(LINEST(BX210:BX215,$E210:$E215),1)</f>
        <v>#VALUE!</v>
      </c>
      <c r="CA215" s="189"/>
      <c r="CB215" s="211" t="e">
        <f t="shared" si="118"/>
        <v>#VALUE!</v>
      </c>
      <c r="CC215" s="196" t="e">
        <f t="shared" si="119"/>
        <v>#VALUE!</v>
      </c>
      <c r="CE215" s="269" t="e">
        <f t="shared" si="120"/>
        <v>#NUM!</v>
      </c>
      <c r="CF215" s="273" t="s">
        <v>140</v>
      </c>
      <c r="CG215" s="234" t="e">
        <f>INDEX(LINEST(CE210:CE215,$E210:$E215),1)</f>
        <v>#VALUE!</v>
      </c>
      <c r="CH215" s="189"/>
      <c r="CI215" s="211" t="e">
        <f t="shared" si="121"/>
        <v>#VALUE!</v>
      </c>
      <c r="CJ215" s="196" t="e">
        <f t="shared" si="122"/>
        <v>#VALUE!</v>
      </c>
      <c r="CL215" s="269" t="e">
        <f t="shared" si="123"/>
        <v>#NUM!</v>
      </c>
      <c r="CM215" s="273" t="s">
        <v>140</v>
      </c>
      <c r="CN215" s="234" t="e">
        <f>INDEX(LINEST(CL210:CL215,$E210:$E215),1)</f>
        <v>#VALUE!</v>
      </c>
      <c r="CO215" s="189"/>
      <c r="CP215" s="211" t="e">
        <f t="shared" si="124"/>
        <v>#VALUE!</v>
      </c>
      <c r="CQ215" s="196" t="e">
        <f t="shared" si="125"/>
        <v>#VALUE!</v>
      </c>
      <c r="CS215" s="269" t="e">
        <f t="shared" si="126"/>
        <v>#NUM!</v>
      </c>
      <c r="CT215" s="273" t="s">
        <v>140</v>
      </c>
      <c r="CU215" s="234" t="e">
        <f>INDEX(LINEST(CS210:CS215,$E210:$E215),1)</f>
        <v>#VALUE!</v>
      </c>
      <c r="CV215" s="189"/>
      <c r="CW215" s="211" t="e">
        <f t="shared" si="127"/>
        <v>#VALUE!</v>
      </c>
      <c r="CX215" s="196" t="e">
        <f t="shared" si="128"/>
        <v>#VALUE!</v>
      </c>
      <c r="CZ215" s="269" t="e">
        <f t="shared" si="129"/>
        <v>#NUM!</v>
      </c>
      <c r="DA215" s="273" t="s">
        <v>140</v>
      </c>
      <c r="DB215" s="234" t="e">
        <f>INDEX(LINEST(CZ210:CZ215,$E210:$E215),1)</f>
        <v>#VALUE!</v>
      </c>
      <c r="DC215" s="189"/>
      <c r="DD215" s="211" t="e">
        <f t="shared" si="130"/>
        <v>#VALUE!</v>
      </c>
      <c r="DE215" s="196" t="e">
        <f t="shared" si="131"/>
        <v>#VALUE!</v>
      </c>
    </row>
    <row r="216" spans="1:109" ht="15" customHeight="1">
      <c r="A216" s="186"/>
      <c r="B216" s="187"/>
      <c r="C216" s="268"/>
      <c r="D216" s="188"/>
      <c r="E216" s="271"/>
      <c r="F216" s="273" t="s">
        <v>135</v>
      </c>
      <c r="G216" s="234">
        <f>INDEX(LINEST(C210:C215,E210:E215),2)</f>
        <v>5.7272420517749509</v>
      </c>
      <c r="H216" s="275" t="s">
        <v>196</v>
      </c>
      <c r="I216" s="196"/>
      <c r="J216" s="197"/>
      <c r="K216" s="196"/>
      <c r="M216" s="269"/>
      <c r="N216" s="273" t="s">
        <v>135</v>
      </c>
      <c r="O216" s="234">
        <f>INDEX(LINEST(M210:M215,$E210:$E215),2)</f>
        <v>5.7272420517749509</v>
      </c>
      <c r="P216" s="275" t="s">
        <v>196</v>
      </c>
      <c r="Q216" s="211"/>
      <c r="R216" s="196"/>
      <c r="T216" s="269"/>
      <c r="U216" s="273" t="s">
        <v>135</v>
      </c>
      <c r="V216" s="234" t="e">
        <f>INDEX(LINEST(T210:T215,$E210:$E215),2)</f>
        <v>#VALUE!</v>
      </c>
      <c r="W216" s="275" t="s">
        <v>196</v>
      </c>
      <c r="X216" s="211"/>
      <c r="Y216" s="196"/>
      <c r="AA216" s="269"/>
      <c r="AB216" s="273" t="s">
        <v>135</v>
      </c>
      <c r="AC216" s="234" t="e">
        <f>INDEX(LINEST(AA210:AA215,$E210:$E215),2)</f>
        <v>#VALUE!</v>
      </c>
      <c r="AD216" s="275" t="s">
        <v>196</v>
      </c>
      <c r="AE216" s="211"/>
      <c r="AF216" s="196"/>
      <c r="AH216" s="269"/>
      <c r="AI216" s="273" t="s">
        <v>135</v>
      </c>
      <c r="AJ216" s="234" t="e">
        <f>INDEX(LINEST(AH210:AH215,$E210:$E215),2)</f>
        <v>#VALUE!</v>
      </c>
      <c r="AK216" s="275" t="s">
        <v>196</v>
      </c>
      <c r="AL216" s="211"/>
      <c r="AM216" s="196"/>
      <c r="AO216" s="269"/>
      <c r="AP216" s="273" t="s">
        <v>135</v>
      </c>
      <c r="AQ216" s="234" t="e">
        <f>INDEX(LINEST(AO210:AO215,$E210:$E215),2)</f>
        <v>#VALUE!</v>
      </c>
      <c r="AR216" s="275" t="s">
        <v>196</v>
      </c>
      <c r="AS216" s="211"/>
      <c r="AT216" s="196"/>
      <c r="AV216" s="269"/>
      <c r="AW216" s="273" t="s">
        <v>135</v>
      </c>
      <c r="AX216" s="234" t="e">
        <f>INDEX(LINEST(AV210:AV215,$E210:$E215),2)</f>
        <v>#VALUE!</v>
      </c>
      <c r="AY216" s="275" t="s">
        <v>196</v>
      </c>
      <c r="AZ216" s="211"/>
      <c r="BA216" s="196"/>
      <c r="BC216" s="269"/>
      <c r="BD216" s="273" t="s">
        <v>135</v>
      </c>
      <c r="BE216" s="234" t="e">
        <f>INDEX(LINEST(BC210:BC215,$E210:$E215),2)</f>
        <v>#VALUE!</v>
      </c>
      <c r="BF216" s="275" t="s">
        <v>196</v>
      </c>
      <c r="BG216" s="211"/>
      <c r="BH216" s="196"/>
      <c r="BJ216" s="269"/>
      <c r="BK216" s="273" t="s">
        <v>135</v>
      </c>
      <c r="BL216" s="234" t="e">
        <f>INDEX(LINEST(BJ210:BJ215,$E210:$E215),2)</f>
        <v>#VALUE!</v>
      </c>
      <c r="BM216" s="275" t="s">
        <v>196</v>
      </c>
      <c r="BN216" s="211"/>
      <c r="BO216" s="196"/>
      <c r="BQ216" s="269"/>
      <c r="BR216" s="273" t="s">
        <v>135</v>
      </c>
      <c r="BS216" s="234" t="e">
        <f>INDEX(LINEST(BQ210:BQ215,$E210:$E215),2)</f>
        <v>#VALUE!</v>
      </c>
      <c r="BT216" s="275" t="s">
        <v>196</v>
      </c>
      <c r="BU216" s="211"/>
      <c r="BV216" s="196"/>
      <c r="BX216" s="269"/>
      <c r="BY216" s="273" t="s">
        <v>135</v>
      </c>
      <c r="BZ216" s="234" t="e">
        <f>INDEX(LINEST(BX210:BX215,$E210:$E215),2)</f>
        <v>#VALUE!</v>
      </c>
      <c r="CA216" s="275" t="s">
        <v>196</v>
      </c>
      <c r="CB216" s="211"/>
      <c r="CC216" s="196"/>
      <c r="CE216" s="269"/>
      <c r="CF216" s="273" t="s">
        <v>135</v>
      </c>
      <c r="CG216" s="234" t="e">
        <f>INDEX(LINEST(CE210:CE215,$E210:$E215),2)</f>
        <v>#VALUE!</v>
      </c>
      <c r="CH216" s="275" t="s">
        <v>196</v>
      </c>
      <c r="CI216" s="211"/>
      <c r="CJ216" s="196"/>
      <c r="CL216" s="269"/>
      <c r="CM216" s="273" t="s">
        <v>135</v>
      </c>
      <c r="CN216" s="234" t="e">
        <f>INDEX(LINEST(CL210:CL215,$E210:$E215),2)</f>
        <v>#VALUE!</v>
      </c>
      <c r="CO216" s="275" t="s">
        <v>196</v>
      </c>
      <c r="CP216" s="211"/>
      <c r="CQ216" s="196"/>
      <c r="CS216" s="269"/>
      <c r="CT216" s="273" t="s">
        <v>135</v>
      </c>
      <c r="CU216" s="234" t="e">
        <f>INDEX(LINEST(CS210:CS215,$E210:$E215),2)</f>
        <v>#VALUE!</v>
      </c>
      <c r="CV216" s="275" t="s">
        <v>196</v>
      </c>
      <c r="CW216" s="211"/>
      <c r="CX216" s="196"/>
      <c r="CZ216" s="269"/>
      <c r="DA216" s="273" t="s">
        <v>135</v>
      </c>
      <c r="DB216" s="234" t="e">
        <f>INDEX(LINEST(CZ210:CZ215,$E210:$E215),2)</f>
        <v>#VALUE!</v>
      </c>
      <c r="DC216" s="275" t="s">
        <v>196</v>
      </c>
      <c r="DD216" s="211"/>
      <c r="DE216" s="196"/>
    </row>
    <row r="217" spans="1:109" ht="15" customHeight="1">
      <c r="A217" s="186"/>
      <c r="B217" s="187"/>
      <c r="C217" s="268"/>
      <c r="D217" s="188"/>
      <c r="E217" s="271"/>
      <c r="F217" s="273" t="s">
        <v>139</v>
      </c>
      <c r="G217" s="276">
        <f>EXP(G216)</f>
        <v>307.12107525431162</v>
      </c>
      <c r="I217" s="196"/>
      <c r="J217" s="197"/>
      <c r="K217" s="196"/>
      <c r="M217" s="269"/>
      <c r="N217" s="273" t="s">
        <v>139</v>
      </c>
      <c r="O217" s="276">
        <f>EXP(O216)</f>
        <v>307.12107525431162</v>
      </c>
      <c r="Q217" s="211"/>
      <c r="R217" s="196"/>
      <c r="T217" s="269"/>
      <c r="U217" s="273" t="s">
        <v>139</v>
      </c>
      <c r="V217" s="276" t="e">
        <f>EXP(V216)</f>
        <v>#VALUE!</v>
      </c>
      <c r="X217" s="211"/>
      <c r="Y217" s="196"/>
      <c r="AA217" s="269"/>
      <c r="AB217" s="273" t="s">
        <v>139</v>
      </c>
      <c r="AC217" s="276" t="e">
        <f>EXP(AC216)</f>
        <v>#VALUE!</v>
      </c>
      <c r="AE217" s="211"/>
      <c r="AF217" s="196"/>
      <c r="AH217" s="269"/>
      <c r="AI217" s="273" t="s">
        <v>139</v>
      </c>
      <c r="AJ217" s="276" t="e">
        <f>EXP(AJ216)</f>
        <v>#VALUE!</v>
      </c>
      <c r="AL217" s="211"/>
      <c r="AM217" s="196"/>
      <c r="AO217" s="269"/>
      <c r="AP217" s="273" t="s">
        <v>139</v>
      </c>
      <c r="AQ217" s="276" t="e">
        <f>EXP(AQ216)</f>
        <v>#VALUE!</v>
      </c>
      <c r="AS217" s="211"/>
      <c r="AT217" s="196"/>
      <c r="AV217" s="269"/>
      <c r="AW217" s="273" t="s">
        <v>139</v>
      </c>
      <c r="AX217" s="276" t="e">
        <f>EXP(AX216)</f>
        <v>#VALUE!</v>
      </c>
      <c r="AZ217" s="211"/>
      <c r="BA217" s="196"/>
      <c r="BC217" s="269"/>
      <c r="BD217" s="273" t="s">
        <v>139</v>
      </c>
      <c r="BE217" s="276" t="e">
        <f>EXP(BE216)</f>
        <v>#VALUE!</v>
      </c>
      <c r="BG217" s="211"/>
      <c r="BH217" s="196"/>
      <c r="BJ217" s="269"/>
      <c r="BK217" s="273" t="s">
        <v>139</v>
      </c>
      <c r="BL217" s="276" t="e">
        <f>EXP(BL216)</f>
        <v>#VALUE!</v>
      </c>
      <c r="BN217" s="211"/>
      <c r="BO217" s="196"/>
      <c r="BQ217" s="269"/>
      <c r="BR217" s="273" t="s">
        <v>139</v>
      </c>
      <c r="BS217" s="276" t="e">
        <f>EXP(BS216)</f>
        <v>#VALUE!</v>
      </c>
      <c r="BU217" s="211"/>
      <c r="BV217" s="196"/>
      <c r="BX217" s="269"/>
      <c r="BY217" s="273" t="s">
        <v>139</v>
      </c>
      <c r="BZ217" s="276" t="e">
        <f>EXP(BZ216)</f>
        <v>#VALUE!</v>
      </c>
      <c r="CB217" s="211"/>
      <c r="CC217" s="196"/>
      <c r="CE217" s="269"/>
      <c r="CF217" s="273" t="s">
        <v>139</v>
      </c>
      <c r="CG217" s="276" t="e">
        <f>EXP(CG216)</f>
        <v>#VALUE!</v>
      </c>
      <c r="CI217" s="211"/>
      <c r="CJ217" s="196"/>
      <c r="CL217" s="269"/>
      <c r="CM217" s="273" t="s">
        <v>139</v>
      </c>
      <c r="CN217" s="276" t="e">
        <f>EXP(CN216)</f>
        <v>#VALUE!</v>
      </c>
      <c r="CP217" s="211"/>
      <c r="CQ217" s="196"/>
      <c r="CS217" s="269"/>
      <c r="CT217" s="273" t="s">
        <v>139</v>
      </c>
      <c r="CU217" s="276" t="e">
        <f>EXP(CU216)</f>
        <v>#VALUE!</v>
      </c>
      <c r="CW217" s="211"/>
      <c r="CX217" s="196"/>
      <c r="CZ217" s="269"/>
      <c r="DA217" s="273" t="s">
        <v>139</v>
      </c>
      <c r="DB217" s="276" t="e">
        <f>EXP(DB216)</f>
        <v>#VALUE!</v>
      </c>
      <c r="DD217" s="211"/>
      <c r="DE217" s="196"/>
    </row>
    <row r="218" spans="1:109" ht="15" customHeight="1">
      <c r="A218" s="186"/>
      <c r="B218" s="187"/>
      <c r="C218" s="268"/>
      <c r="D218" s="188"/>
      <c r="E218" s="271"/>
      <c r="H218" s="189"/>
      <c r="I218" s="196"/>
      <c r="J218" s="197"/>
      <c r="K218" s="196"/>
      <c r="M218" s="269"/>
      <c r="P218" s="189"/>
      <c r="Q218" s="211"/>
      <c r="R218" s="196"/>
      <c r="T218" s="269"/>
      <c r="W218" s="189"/>
      <c r="X218" s="211"/>
      <c r="Y218" s="196"/>
      <c r="AA218" s="269"/>
      <c r="AD218" s="189"/>
      <c r="AE218" s="211"/>
      <c r="AF218" s="196"/>
      <c r="AH218" s="269"/>
      <c r="AK218" s="189"/>
      <c r="AL218" s="211"/>
      <c r="AM218" s="196"/>
      <c r="AO218" s="269"/>
      <c r="AR218" s="189"/>
      <c r="AS218" s="211"/>
      <c r="AT218" s="196"/>
      <c r="AV218" s="269"/>
      <c r="AY218" s="189"/>
      <c r="AZ218" s="211"/>
      <c r="BA218" s="196"/>
      <c r="BC218" s="269"/>
      <c r="BF218" s="189"/>
      <c r="BG218" s="211"/>
      <c r="BH218" s="196"/>
      <c r="BJ218" s="269"/>
      <c r="BM218" s="189"/>
      <c r="BN218" s="211"/>
      <c r="BO218" s="196"/>
      <c r="BQ218" s="269"/>
      <c r="BT218" s="189"/>
      <c r="BU218" s="211"/>
      <c r="BV218" s="196"/>
      <c r="BX218" s="269"/>
      <c r="CA218" s="189"/>
      <c r="CB218" s="211"/>
      <c r="CC218" s="196"/>
      <c r="CE218" s="269"/>
      <c r="CH218" s="189"/>
      <c r="CI218" s="211"/>
      <c r="CJ218" s="196"/>
      <c r="CL218" s="269"/>
      <c r="CO218" s="189"/>
      <c r="CP218" s="211"/>
      <c r="CQ218" s="196"/>
      <c r="CS218" s="269"/>
      <c r="CV218" s="189"/>
      <c r="CW218" s="211"/>
      <c r="CX218" s="196"/>
      <c r="CZ218" s="269"/>
      <c r="DC218" s="189"/>
      <c r="DD218" s="211"/>
      <c r="DE218" s="196"/>
    </row>
    <row r="219" spans="1:109" ht="15" customHeight="1">
      <c r="A219" s="186"/>
      <c r="B219" s="187"/>
      <c r="C219" s="268"/>
      <c r="D219" s="188"/>
      <c r="E219" s="271"/>
      <c r="I219" s="196"/>
      <c r="J219" s="197"/>
      <c r="K219" s="196"/>
      <c r="M219" s="269"/>
      <c r="Q219" s="211"/>
      <c r="R219" s="196"/>
      <c r="T219" s="269"/>
      <c r="X219" s="211"/>
      <c r="Y219" s="196"/>
      <c r="AA219" s="269"/>
      <c r="AE219" s="211"/>
      <c r="AF219" s="196"/>
      <c r="AH219" s="269"/>
      <c r="AL219" s="211"/>
      <c r="AM219" s="196"/>
      <c r="AO219" s="269"/>
      <c r="AS219" s="211"/>
      <c r="AT219" s="196"/>
      <c r="AV219" s="269"/>
      <c r="AZ219" s="211"/>
      <c r="BA219" s="196"/>
      <c r="BC219" s="269"/>
      <c r="BG219" s="211"/>
      <c r="BH219" s="196"/>
      <c r="BJ219" s="269"/>
      <c r="BN219" s="211"/>
      <c r="BO219" s="196"/>
      <c r="BQ219" s="269"/>
      <c r="BU219" s="211"/>
      <c r="BV219" s="196"/>
      <c r="BX219" s="269"/>
      <c r="CB219" s="211"/>
      <c r="CC219" s="196"/>
      <c r="CE219" s="269"/>
      <c r="CI219" s="211"/>
      <c r="CJ219" s="196"/>
      <c r="CL219" s="269"/>
      <c r="CP219" s="211"/>
      <c r="CQ219" s="196"/>
      <c r="CS219" s="269"/>
      <c r="CW219" s="211"/>
      <c r="CX219" s="196"/>
      <c r="CZ219" s="269"/>
      <c r="DD219" s="211"/>
      <c r="DE219" s="196"/>
    </row>
    <row r="220" spans="1:109" ht="15" customHeight="1">
      <c r="A220" s="186"/>
      <c r="B220" s="187"/>
      <c r="C220" s="268"/>
      <c r="D220" s="188"/>
      <c r="E220" s="271"/>
      <c r="F220" s="454" t="s">
        <v>108</v>
      </c>
      <c r="G220" s="458"/>
      <c r="H220" s="200">
        <f>I209</f>
        <v>0.59163398724490379</v>
      </c>
      <c r="I220" s="196"/>
      <c r="J220" s="197"/>
      <c r="K220" s="196"/>
      <c r="M220" s="269"/>
      <c r="Q220" s="211"/>
      <c r="R220" s="196"/>
      <c r="T220" s="269"/>
      <c r="X220" s="211"/>
      <c r="Y220" s="196"/>
      <c r="AA220" s="269"/>
      <c r="AE220" s="211"/>
      <c r="AF220" s="196"/>
      <c r="AH220" s="269"/>
      <c r="AL220" s="211"/>
      <c r="AM220" s="196"/>
      <c r="AO220" s="269"/>
      <c r="AS220" s="211"/>
      <c r="AT220" s="196"/>
      <c r="AV220" s="269"/>
      <c r="AZ220" s="211"/>
      <c r="BA220" s="196"/>
      <c r="BC220" s="269"/>
      <c r="BG220" s="211"/>
      <c r="BH220" s="196"/>
      <c r="BJ220" s="269"/>
      <c r="BN220" s="211"/>
      <c r="BO220" s="196"/>
      <c r="BQ220" s="269"/>
      <c r="BU220" s="211"/>
      <c r="BV220" s="196"/>
      <c r="BX220" s="269"/>
      <c r="CB220" s="211"/>
      <c r="CC220" s="196"/>
      <c r="CE220" s="269"/>
      <c r="CI220" s="211"/>
      <c r="CJ220" s="196"/>
      <c r="CL220" s="269"/>
      <c r="CP220" s="211"/>
      <c r="CQ220" s="196"/>
      <c r="CS220" s="269"/>
      <c r="CW220" s="211"/>
      <c r="CX220" s="196"/>
      <c r="CZ220" s="269"/>
      <c r="DD220" s="211"/>
      <c r="DE220" s="196"/>
    </row>
    <row r="221" spans="1:109" ht="15" customHeight="1">
      <c r="A221" s="186"/>
      <c r="B221" s="187"/>
      <c r="C221" s="268"/>
      <c r="D221" s="188"/>
      <c r="E221" s="271"/>
      <c r="F221" s="454" t="s">
        <v>109</v>
      </c>
      <c r="G221" s="458"/>
      <c r="H221" s="201">
        <f>SUM(K210:K232)</f>
        <v>0.68599999999999994</v>
      </c>
      <c r="I221" s="196"/>
      <c r="J221" s="197"/>
      <c r="K221" s="196"/>
      <c r="M221" s="269"/>
      <c r="N221" s="189" t="s">
        <v>166</v>
      </c>
      <c r="O221" s="234">
        <f>Q209</f>
        <v>0.59163398724490379</v>
      </c>
      <c r="Q221" s="211"/>
      <c r="R221" s="196"/>
      <c r="T221" s="269"/>
      <c r="U221" s="189" t="s">
        <v>166</v>
      </c>
      <c r="V221" s="234" t="e">
        <f>X209</f>
        <v>#VALUE!</v>
      </c>
      <c r="X221" s="211"/>
      <c r="Y221" s="196"/>
      <c r="AA221" s="269"/>
      <c r="AB221" s="189" t="s">
        <v>166</v>
      </c>
      <c r="AC221" s="234" t="e">
        <f>AE209</f>
        <v>#VALUE!</v>
      </c>
      <c r="AE221" s="211"/>
      <c r="AF221" s="196"/>
      <c r="AH221" s="269"/>
      <c r="AI221" s="189" t="s">
        <v>166</v>
      </c>
      <c r="AJ221" s="234" t="e">
        <f>AL209</f>
        <v>#VALUE!</v>
      </c>
      <c r="AL221" s="211"/>
      <c r="AM221" s="196"/>
      <c r="AO221" s="269"/>
      <c r="AP221" s="189" t="s">
        <v>166</v>
      </c>
      <c r="AQ221" s="234" t="e">
        <f>AS209</f>
        <v>#VALUE!</v>
      </c>
      <c r="AS221" s="211"/>
      <c r="AT221" s="196"/>
      <c r="AV221" s="269"/>
      <c r="AW221" s="189" t="s">
        <v>166</v>
      </c>
      <c r="AX221" s="234" t="e">
        <f>AZ209</f>
        <v>#VALUE!</v>
      </c>
      <c r="AZ221" s="211"/>
      <c r="BA221" s="196"/>
      <c r="BC221" s="269"/>
      <c r="BD221" s="189" t="s">
        <v>166</v>
      </c>
      <c r="BE221" s="234" t="e">
        <f>BG209</f>
        <v>#VALUE!</v>
      </c>
      <c r="BG221" s="211"/>
      <c r="BH221" s="196"/>
      <c r="BJ221" s="269"/>
      <c r="BK221" s="189" t="s">
        <v>166</v>
      </c>
      <c r="BL221" s="234" t="e">
        <f>BN209</f>
        <v>#VALUE!</v>
      </c>
      <c r="BN221" s="211"/>
      <c r="BO221" s="196"/>
      <c r="BQ221" s="269"/>
      <c r="BR221" s="189" t="s">
        <v>166</v>
      </c>
      <c r="BS221" s="234" t="e">
        <f>BU209</f>
        <v>#VALUE!</v>
      </c>
      <c r="BU221" s="211"/>
      <c r="BV221" s="196"/>
      <c r="BX221" s="269"/>
      <c r="BY221" s="189" t="s">
        <v>166</v>
      </c>
      <c r="BZ221" s="234" t="e">
        <f>CB209</f>
        <v>#VALUE!</v>
      </c>
      <c r="CB221" s="211"/>
      <c r="CC221" s="196"/>
      <c r="CE221" s="269"/>
      <c r="CF221" s="189" t="s">
        <v>166</v>
      </c>
      <c r="CG221" s="234" t="e">
        <f>CI209</f>
        <v>#VALUE!</v>
      </c>
      <c r="CI221" s="211"/>
      <c r="CJ221" s="196"/>
      <c r="CL221" s="269"/>
      <c r="CM221" s="189" t="s">
        <v>166</v>
      </c>
      <c r="CN221" s="234" t="e">
        <f>CP209</f>
        <v>#VALUE!</v>
      </c>
      <c r="CP221" s="211"/>
      <c r="CQ221" s="196"/>
      <c r="CS221" s="269"/>
      <c r="CT221" s="189" t="s">
        <v>166</v>
      </c>
      <c r="CU221" s="234" t="e">
        <f>CW209</f>
        <v>#VALUE!</v>
      </c>
      <c r="CW221" s="211"/>
      <c r="CX221" s="196"/>
      <c r="CZ221" s="269"/>
      <c r="DA221" s="189" t="s">
        <v>166</v>
      </c>
      <c r="DB221" s="234" t="e">
        <f>DD209</f>
        <v>#VALUE!</v>
      </c>
      <c r="DD221" s="211"/>
      <c r="DE221" s="196"/>
    </row>
    <row r="222" spans="1:109" ht="15" customHeight="1">
      <c r="A222" s="186"/>
      <c r="B222" s="187"/>
      <c r="C222" s="268"/>
      <c r="D222" s="188"/>
      <c r="E222" s="271"/>
      <c r="F222" s="454" t="s">
        <v>174</v>
      </c>
      <c r="G222" s="458"/>
      <c r="H222" s="201">
        <f>SUM(K211:K220)</f>
        <v>0.58600000000000008</v>
      </c>
      <c r="I222" s="196"/>
      <c r="J222" s="197"/>
      <c r="K222" s="196"/>
      <c r="M222" s="269"/>
      <c r="N222" s="189" t="s">
        <v>173</v>
      </c>
      <c r="O222" s="258">
        <f>SUM(R210:R232)</f>
        <v>0.68599999999999994</v>
      </c>
      <c r="Q222" s="211"/>
      <c r="R222" s="196"/>
      <c r="T222" s="269"/>
      <c r="U222" s="189" t="s">
        <v>173</v>
      </c>
      <c r="V222" s="258" t="e">
        <f>SUM(Y210:Y232)</f>
        <v>#VALUE!</v>
      </c>
      <c r="X222" s="211"/>
      <c r="Y222" s="196"/>
      <c r="AA222" s="269"/>
      <c r="AB222" s="189" t="s">
        <v>173</v>
      </c>
      <c r="AC222" s="258" t="e">
        <f>SUM(AF210:AF232)</f>
        <v>#VALUE!</v>
      </c>
      <c r="AE222" s="211"/>
      <c r="AF222" s="196"/>
      <c r="AH222" s="269"/>
      <c r="AI222" s="189" t="s">
        <v>173</v>
      </c>
      <c r="AJ222" s="258" t="e">
        <f>SUM(AM210:AM232)</f>
        <v>#VALUE!</v>
      </c>
      <c r="AL222" s="211"/>
      <c r="AM222" s="196"/>
      <c r="AO222" s="269"/>
      <c r="AP222" s="189" t="s">
        <v>173</v>
      </c>
      <c r="AQ222" s="258" t="e">
        <f>SUM(AT210:AT232)</f>
        <v>#VALUE!</v>
      </c>
      <c r="AS222" s="211"/>
      <c r="AT222" s="196"/>
      <c r="AV222" s="269"/>
      <c r="AW222" s="189" t="s">
        <v>173</v>
      </c>
      <c r="AX222" s="258" t="e">
        <f>SUM(BA210:BA232)</f>
        <v>#VALUE!</v>
      </c>
      <c r="AZ222" s="211"/>
      <c r="BA222" s="196"/>
      <c r="BC222" s="269"/>
      <c r="BD222" s="189" t="s">
        <v>173</v>
      </c>
      <c r="BE222" s="258" t="e">
        <f>SUM(BH210:BH232)</f>
        <v>#VALUE!</v>
      </c>
      <c r="BG222" s="211"/>
      <c r="BH222" s="196"/>
      <c r="BJ222" s="269"/>
      <c r="BK222" s="189" t="s">
        <v>173</v>
      </c>
      <c r="BL222" s="258" t="e">
        <f>SUM(BO210:BO232)</f>
        <v>#VALUE!</v>
      </c>
      <c r="BN222" s="211"/>
      <c r="BO222" s="196"/>
      <c r="BQ222" s="269"/>
      <c r="BR222" s="189" t="s">
        <v>173</v>
      </c>
      <c r="BS222" s="258" t="e">
        <f>SUM(BV210:BV232)</f>
        <v>#VALUE!</v>
      </c>
      <c r="BU222" s="211"/>
      <c r="BV222" s="196"/>
      <c r="BX222" s="269"/>
      <c r="BY222" s="189" t="s">
        <v>173</v>
      </c>
      <c r="BZ222" s="258" t="e">
        <f>SUM(CC210:CC232)</f>
        <v>#VALUE!</v>
      </c>
      <c r="CB222" s="211"/>
      <c r="CC222" s="196"/>
      <c r="CE222" s="269"/>
      <c r="CF222" s="189" t="s">
        <v>173</v>
      </c>
      <c r="CG222" s="258" t="e">
        <f>SUM(CJ210:CJ232)</f>
        <v>#VALUE!</v>
      </c>
      <c r="CI222" s="211"/>
      <c r="CJ222" s="196"/>
      <c r="CL222" s="269"/>
      <c r="CM222" s="189" t="s">
        <v>173</v>
      </c>
      <c r="CN222" s="258" t="e">
        <f>SUM(CQ210:CQ232)</f>
        <v>#VALUE!</v>
      </c>
      <c r="CP222" s="211"/>
      <c r="CQ222" s="196"/>
      <c r="CS222" s="269"/>
      <c r="CT222" s="189" t="s">
        <v>173</v>
      </c>
      <c r="CU222" s="258" t="e">
        <f>SUM(CX210:CX232)</f>
        <v>#VALUE!</v>
      </c>
      <c r="CW222" s="211"/>
      <c r="CX222" s="196"/>
      <c r="CZ222" s="269"/>
      <c r="DA222" s="189" t="s">
        <v>173</v>
      </c>
      <c r="DB222" s="258" t="e">
        <f>SUM(DE210:DE232)</f>
        <v>#VALUE!</v>
      </c>
      <c r="DD222" s="211"/>
      <c r="DE222" s="196"/>
    </row>
    <row r="223" spans="1:109" ht="15" customHeight="1">
      <c r="A223" s="186"/>
      <c r="B223" s="187"/>
      <c r="C223" s="268"/>
      <c r="D223" s="188"/>
      <c r="E223" s="271"/>
      <c r="F223" s="454" t="s">
        <v>111</v>
      </c>
      <c r="G223" s="458"/>
      <c r="H223" s="202">
        <f>SUM(J210:J220)/D215</f>
        <v>2.898011446673145</v>
      </c>
      <c r="I223" s="196"/>
      <c r="J223" s="197"/>
      <c r="K223" s="196"/>
      <c r="M223" s="269"/>
      <c r="N223" s="189" t="s">
        <v>175</v>
      </c>
      <c r="O223" s="260">
        <f>SUM(R211:R220)</f>
        <v>0.58600000000000008</v>
      </c>
      <c r="Q223" s="211"/>
      <c r="R223" s="196"/>
      <c r="T223" s="269"/>
      <c r="U223" s="189" t="s">
        <v>175</v>
      </c>
      <c r="V223" s="260" t="e">
        <f>SUM(Y211:Y220)</f>
        <v>#VALUE!</v>
      </c>
      <c r="X223" s="211"/>
      <c r="Y223" s="196"/>
      <c r="AA223" s="269"/>
      <c r="AB223" s="189" t="s">
        <v>175</v>
      </c>
      <c r="AC223" s="260" t="e">
        <f>SUM(AF211:AF220)</f>
        <v>#VALUE!</v>
      </c>
      <c r="AE223" s="211"/>
      <c r="AF223" s="196"/>
      <c r="AH223" s="269"/>
      <c r="AI223" s="189" t="s">
        <v>175</v>
      </c>
      <c r="AJ223" s="260" t="e">
        <f>SUM(AM211:AM220)</f>
        <v>#VALUE!</v>
      </c>
      <c r="AL223" s="211"/>
      <c r="AM223" s="196"/>
      <c r="AO223" s="269"/>
      <c r="AP223" s="189" t="s">
        <v>175</v>
      </c>
      <c r="AQ223" s="260" t="e">
        <f>SUM(AT211:AT220)</f>
        <v>#VALUE!</v>
      </c>
      <c r="AS223" s="211"/>
      <c r="AT223" s="196"/>
      <c r="AV223" s="269"/>
      <c r="AW223" s="189" t="s">
        <v>175</v>
      </c>
      <c r="AX223" s="260" t="e">
        <f>SUM(BA211:BA220)</f>
        <v>#VALUE!</v>
      </c>
      <c r="AZ223" s="211"/>
      <c r="BA223" s="196"/>
      <c r="BC223" s="269"/>
      <c r="BD223" s="189" t="s">
        <v>175</v>
      </c>
      <c r="BE223" s="260" t="e">
        <f>SUM(BH211:BH220)</f>
        <v>#VALUE!</v>
      </c>
      <c r="BG223" s="211"/>
      <c r="BH223" s="196"/>
      <c r="BJ223" s="269"/>
      <c r="BK223" s="189" t="s">
        <v>175</v>
      </c>
      <c r="BL223" s="260" t="e">
        <f>SUM(BO211:BO220)</f>
        <v>#VALUE!</v>
      </c>
      <c r="BN223" s="211"/>
      <c r="BO223" s="196"/>
      <c r="BQ223" s="269"/>
      <c r="BR223" s="189" t="s">
        <v>175</v>
      </c>
      <c r="BS223" s="260" t="e">
        <f>SUM(BV211:BV220)</f>
        <v>#VALUE!</v>
      </c>
      <c r="BU223" s="211"/>
      <c r="BV223" s="196"/>
      <c r="BX223" s="269"/>
      <c r="BY223" s="189" t="s">
        <v>175</v>
      </c>
      <c r="BZ223" s="260" t="e">
        <f>SUM(CC211:CC220)</f>
        <v>#VALUE!</v>
      </c>
      <c r="CB223" s="211"/>
      <c r="CC223" s="196"/>
      <c r="CE223" s="269"/>
      <c r="CF223" s="189" t="s">
        <v>175</v>
      </c>
      <c r="CG223" s="260" t="e">
        <f>SUM(CJ211:CJ220)</f>
        <v>#VALUE!</v>
      </c>
      <c r="CI223" s="211"/>
      <c r="CJ223" s="196"/>
      <c r="CL223" s="269"/>
      <c r="CM223" s="189" t="s">
        <v>175</v>
      </c>
      <c r="CN223" s="260" t="e">
        <f>SUM(CQ211:CQ220)</f>
        <v>#VALUE!</v>
      </c>
      <c r="CP223" s="211"/>
      <c r="CQ223" s="196"/>
      <c r="CS223" s="269"/>
      <c r="CT223" s="189" t="s">
        <v>175</v>
      </c>
      <c r="CU223" s="260" t="e">
        <f>SUM(CX211:CX220)</f>
        <v>#VALUE!</v>
      </c>
      <c r="CW223" s="211"/>
      <c r="CX223" s="196"/>
      <c r="CZ223" s="269"/>
      <c r="DA223" s="189" t="s">
        <v>175</v>
      </c>
      <c r="DB223" s="260" t="e">
        <f>SUM(DE211:DE220)</f>
        <v>#VALUE!</v>
      </c>
      <c r="DD223" s="211"/>
      <c r="DE223" s="196"/>
    </row>
    <row r="224" spans="1:109" ht="15" customHeight="1">
      <c r="A224" s="186"/>
      <c r="B224" s="187"/>
      <c r="C224" s="268"/>
      <c r="D224" s="188"/>
      <c r="E224" s="271"/>
      <c r="F224" s="454" t="s">
        <v>112</v>
      </c>
      <c r="G224" s="458"/>
      <c r="H224" s="202">
        <f>SUM(J211:J220)/10</f>
        <v>1.4233494547546754</v>
      </c>
      <c r="I224" s="196"/>
      <c r="J224" s="197"/>
      <c r="K224" s="196"/>
      <c r="M224" s="269"/>
      <c r="Q224" s="211"/>
      <c r="R224" s="196"/>
      <c r="T224" s="269"/>
      <c r="X224" s="211"/>
      <c r="Y224" s="196"/>
      <c r="AA224" s="269"/>
      <c r="AE224" s="211"/>
      <c r="AF224" s="196"/>
      <c r="AH224" s="269"/>
      <c r="AL224" s="211"/>
      <c r="AM224" s="196"/>
      <c r="AO224" s="269"/>
      <c r="AS224" s="211"/>
      <c r="AT224" s="196"/>
      <c r="AV224" s="269"/>
      <c r="AZ224" s="211"/>
      <c r="BA224" s="196"/>
      <c r="BC224" s="269"/>
      <c r="BG224" s="211"/>
      <c r="BH224" s="196"/>
      <c r="BJ224" s="269"/>
      <c r="BN224" s="211"/>
      <c r="BO224" s="196"/>
      <c r="BQ224" s="269"/>
      <c r="BU224" s="211"/>
      <c r="BV224" s="196"/>
      <c r="BX224" s="269"/>
      <c r="CB224" s="211"/>
      <c r="CC224" s="196"/>
      <c r="CE224" s="269"/>
      <c r="CI224" s="211"/>
      <c r="CJ224" s="196"/>
      <c r="CL224" s="269"/>
      <c r="CP224" s="211"/>
      <c r="CQ224" s="196"/>
      <c r="CS224" s="269"/>
      <c r="CW224" s="211"/>
      <c r="CX224" s="196"/>
      <c r="CZ224" s="269"/>
      <c r="DD224" s="211"/>
      <c r="DE224" s="196"/>
    </row>
    <row r="225" spans="1:109" ht="15" customHeight="1">
      <c r="A225" s="186"/>
      <c r="B225" s="187"/>
      <c r="C225" s="268"/>
      <c r="D225" s="188"/>
      <c r="E225" s="271"/>
      <c r="I225" s="196"/>
      <c r="J225" s="197"/>
      <c r="K225" s="196"/>
      <c r="M225" s="269"/>
      <c r="Q225" s="211"/>
      <c r="R225" s="196"/>
      <c r="T225" s="269"/>
      <c r="X225" s="211"/>
      <c r="Y225" s="196"/>
      <c r="AA225" s="269"/>
      <c r="AE225" s="211"/>
      <c r="AF225" s="196"/>
      <c r="AH225" s="269"/>
      <c r="AL225" s="211"/>
      <c r="AM225" s="196"/>
      <c r="AO225" s="269"/>
      <c r="AS225" s="211"/>
      <c r="AT225" s="196"/>
      <c r="AV225" s="269"/>
      <c r="AZ225" s="211"/>
      <c r="BA225" s="196"/>
      <c r="BC225" s="269"/>
      <c r="BG225" s="211"/>
      <c r="BH225" s="196"/>
      <c r="BJ225" s="269"/>
      <c r="BN225" s="211"/>
      <c r="BO225" s="196"/>
      <c r="BQ225" s="269"/>
      <c r="BU225" s="211"/>
      <c r="BV225" s="196"/>
      <c r="BX225" s="269"/>
      <c r="CB225" s="211"/>
      <c r="CC225" s="196"/>
      <c r="CE225" s="269"/>
      <c r="CI225" s="211"/>
      <c r="CJ225" s="196"/>
      <c r="CL225" s="269"/>
      <c r="CP225" s="211"/>
      <c r="CQ225" s="196"/>
      <c r="CS225" s="269"/>
      <c r="CW225" s="211"/>
      <c r="CX225" s="196"/>
      <c r="CZ225" s="269"/>
      <c r="DD225" s="211"/>
      <c r="DE225" s="196"/>
    </row>
    <row r="226" spans="1:109" ht="15" customHeight="1">
      <c r="A226" s="186"/>
      <c r="B226" s="187"/>
      <c r="C226" s="268"/>
      <c r="D226" s="188"/>
      <c r="E226" s="271"/>
      <c r="I226" s="196"/>
      <c r="J226" s="197"/>
      <c r="K226" s="196"/>
      <c r="M226" s="269"/>
      <c r="Q226" s="211"/>
      <c r="R226" s="196"/>
      <c r="T226" s="269"/>
      <c r="X226" s="211"/>
      <c r="Y226" s="196"/>
      <c r="AA226" s="269"/>
      <c r="AE226" s="211"/>
      <c r="AF226" s="196"/>
      <c r="AH226" s="269"/>
      <c r="AL226" s="211"/>
      <c r="AM226" s="196"/>
      <c r="AO226" s="269"/>
      <c r="AS226" s="211"/>
      <c r="AT226" s="196"/>
      <c r="AV226" s="269"/>
      <c r="AZ226" s="211"/>
      <c r="BA226" s="196"/>
      <c r="BC226" s="269"/>
      <c r="BG226" s="211"/>
      <c r="BH226" s="196"/>
      <c r="BJ226" s="269"/>
      <c r="BN226" s="211"/>
      <c r="BO226" s="196"/>
      <c r="BQ226" s="269"/>
      <c r="BU226" s="211"/>
      <c r="BV226" s="196"/>
      <c r="BX226" s="269"/>
      <c r="CB226" s="211"/>
      <c r="CC226" s="196"/>
      <c r="CE226" s="269"/>
      <c r="CI226" s="211"/>
      <c r="CJ226" s="196"/>
      <c r="CL226" s="269"/>
      <c r="CP226" s="211"/>
      <c r="CQ226" s="196"/>
      <c r="CS226" s="269"/>
      <c r="CW226" s="211"/>
      <c r="CX226" s="196"/>
      <c r="CZ226" s="269"/>
      <c r="DD226" s="211"/>
      <c r="DE226" s="196"/>
    </row>
    <row r="227" spans="1:109" s="195" customFormat="1" ht="15" customHeight="1">
      <c r="A227" s="186"/>
      <c r="B227" s="187"/>
      <c r="C227" s="268"/>
      <c r="D227" s="188"/>
      <c r="E227" s="271"/>
      <c r="F227" s="239"/>
      <c r="H227" s="277"/>
      <c r="I227" s="196"/>
      <c r="J227" s="197"/>
      <c r="K227" s="196"/>
      <c r="L227" s="203"/>
      <c r="M227" s="269"/>
      <c r="N227" s="239"/>
      <c r="P227" s="277"/>
      <c r="Q227" s="211"/>
      <c r="R227" s="196"/>
      <c r="T227" s="269"/>
      <c r="U227" s="239"/>
      <c r="W227" s="277"/>
      <c r="X227" s="211"/>
      <c r="Y227" s="196"/>
      <c r="AA227" s="269"/>
      <c r="AB227" s="239"/>
      <c r="AD227" s="277"/>
      <c r="AE227" s="211"/>
      <c r="AF227" s="196"/>
      <c r="AH227" s="269"/>
      <c r="AI227" s="239"/>
      <c r="AK227" s="277"/>
      <c r="AL227" s="211"/>
      <c r="AM227" s="196"/>
      <c r="AO227" s="269"/>
      <c r="AP227" s="239"/>
      <c r="AR227" s="277"/>
      <c r="AS227" s="211"/>
      <c r="AT227" s="196"/>
      <c r="AV227" s="269"/>
      <c r="AW227" s="239"/>
      <c r="AY227" s="277"/>
      <c r="AZ227" s="211"/>
      <c r="BA227" s="196"/>
      <c r="BC227" s="269"/>
      <c r="BD227" s="239"/>
      <c r="BF227" s="277"/>
      <c r="BG227" s="211"/>
      <c r="BH227" s="196"/>
      <c r="BJ227" s="269"/>
      <c r="BK227" s="239"/>
      <c r="BM227" s="277"/>
      <c r="BN227" s="211"/>
      <c r="BO227" s="196"/>
      <c r="BQ227" s="269"/>
      <c r="BR227" s="239"/>
      <c r="BT227" s="277"/>
      <c r="BU227" s="211"/>
      <c r="BV227" s="196"/>
      <c r="BX227" s="269"/>
      <c r="BY227" s="239"/>
      <c r="CA227" s="277"/>
      <c r="CB227" s="211"/>
      <c r="CC227" s="196"/>
      <c r="CE227" s="269"/>
      <c r="CF227" s="239"/>
      <c r="CH227" s="277"/>
      <c r="CI227" s="211"/>
      <c r="CJ227" s="196"/>
      <c r="CL227" s="269"/>
      <c r="CM227" s="239"/>
      <c r="CO227" s="277"/>
      <c r="CP227" s="211"/>
      <c r="CQ227" s="196"/>
      <c r="CS227" s="269"/>
      <c r="CT227" s="239"/>
      <c r="CV227" s="277"/>
      <c r="CW227" s="211"/>
      <c r="CX227" s="196"/>
      <c r="CZ227" s="269"/>
      <c r="DA227" s="239"/>
      <c r="DC227" s="277"/>
      <c r="DD227" s="211"/>
      <c r="DE227" s="196"/>
    </row>
    <row r="228" spans="1:109" ht="15" customHeight="1">
      <c r="A228" s="186"/>
      <c r="B228" s="187"/>
      <c r="C228" s="268"/>
      <c r="D228" s="188"/>
      <c r="E228" s="271"/>
      <c r="F228" s="239"/>
      <c r="G228" s="195"/>
      <c r="H228" s="277"/>
      <c r="I228" s="196"/>
      <c r="J228" s="197"/>
      <c r="K228" s="196"/>
      <c r="M228" s="269"/>
      <c r="N228" s="239"/>
      <c r="O228" s="195"/>
      <c r="P228" s="277"/>
      <c r="Q228" s="211"/>
      <c r="R228" s="196"/>
      <c r="T228" s="269"/>
      <c r="U228" s="239"/>
      <c r="V228" s="195"/>
      <c r="W228" s="277"/>
      <c r="X228" s="211"/>
      <c r="Y228" s="196"/>
      <c r="AA228" s="269"/>
      <c r="AB228" s="239"/>
      <c r="AC228" s="195"/>
      <c r="AD228" s="277"/>
      <c r="AE228" s="211"/>
      <c r="AF228" s="196"/>
      <c r="AH228" s="269"/>
      <c r="AI228" s="239"/>
      <c r="AJ228" s="195"/>
      <c r="AK228" s="277"/>
      <c r="AL228" s="211"/>
      <c r="AM228" s="196"/>
      <c r="AO228" s="269"/>
      <c r="AP228" s="239"/>
      <c r="AQ228" s="195"/>
      <c r="AR228" s="277"/>
      <c r="AS228" s="211"/>
      <c r="AT228" s="196"/>
      <c r="AV228" s="269"/>
      <c r="AW228" s="239"/>
      <c r="AX228" s="195"/>
      <c r="AY228" s="277"/>
      <c r="AZ228" s="211"/>
      <c r="BA228" s="196"/>
      <c r="BC228" s="269"/>
      <c r="BD228" s="239"/>
      <c r="BE228" s="195"/>
      <c r="BF228" s="277"/>
      <c r="BG228" s="211"/>
      <c r="BH228" s="196"/>
      <c r="BJ228" s="269"/>
      <c r="BK228" s="239"/>
      <c r="BL228" s="195"/>
      <c r="BM228" s="277"/>
      <c r="BN228" s="211"/>
      <c r="BO228" s="196"/>
      <c r="BQ228" s="269"/>
      <c r="BR228" s="239"/>
      <c r="BS228" s="195"/>
      <c r="BT228" s="277"/>
      <c r="BU228" s="211"/>
      <c r="BV228" s="196"/>
      <c r="BX228" s="269"/>
      <c r="BY228" s="239"/>
      <c r="BZ228" s="195"/>
      <c r="CA228" s="277"/>
      <c r="CB228" s="211"/>
      <c r="CC228" s="196"/>
      <c r="CE228" s="269"/>
      <c r="CF228" s="239"/>
      <c r="CG228" s="195"/>
      <c r="CH228" s="277"/>
      <c r="CI228" s="211"/>
      <c r="CJ228" s="196"/>
      <c r="CL228" s="269"/>
      <c r="CM228" s="239"/>
      <c r="CN228" s="195"/>
      <c r="CO228" s="277"/>
      <c r="CP228" s="211"/>
      <c r="CQ228" s="196"/>
      <c r="CS228" s="269"/>
      <c r="CT228" s="239"/>
      <c r="CU228" s="195"/>
      <c r="CV228" s="277"/>
      <c r="CW228" s="211"/>
      <c r="CX228" s="196"/>
      <c r="CZ228" s="269"/>
      <c r="DA228" s="239"/>
      <c r="DB228" s="195"/>
      <c r="DC228" s="277"/>
      <c r="DD228" s="211"/>
      <c r="DE228" s="196"/>
    </row>
    <row r="229" spans="1:109" s="195" customFormat="1" ht="15" customHeight="1">
      <c r="A229" s="186"/>
      <c r="B229" s="187"/>
      <c r="C229" s="268"/>
      <c r="D229" s="188"/>
      <c r="E229" s="271"/>
      <c r="F229" s="239"/>
      <c r="H229" s="214"/>
      <c r="I229" s="196"/>
      <c r="J229" s="197"/>
      <c r="K229" s="196"/>
      <c r="L229" s="203"/>
      <c r="M229" s="269"/>
      <c r="N229" s="239"/>
      <c r="P229" s="214"/>
      <c r="Q229" s="211"/>
      <c r="R229" s="196"/>
      <c r="T229" s="269"/>
      <c r="U229" s="239"/>
      <c r="W229" s="214"/>
      <c r="X229" s="211"/>
      <c r="Y229" s="196"/>
      <c r="AA229" s="269"/>
      <c r="AB229" s="239"/>
      <c r="AD229" s="214"/>
      <c r="AE229" s="211"/>
      <c r="AF229" s="196"/>
      <c r="AH229" s="269"/>
      <c r="AI229" s="239"/>
      <c r="AK229" s="214"/>
      <c r="AL229" s="211"/>
      <c r="AM229" s="196"/>
      <c r="AO229" s="269"/>
      <c r="AP229" s="239"/>
      <c r="AR229" s="214"/>
      <c r="AS229" s="211"/>
      <c r="AT229" s="196"/>
      <c r="AV229" s="269"/>
      <c r="AW229" s="239"/>
      <c r="AY229" s="214"/>
      <c r="AZ229" s="211"/>
      <c r="BA229" s="196"/>
      <c r="BC229" s="269"/>
      <c r="BD229" s="239"/>
      <c r="BF229" s="214"/>
      <c r="BG229" s="211"/>
      <c r="BH229" s="196"/>
      <c r="BJ229" s="269"/>
      <c r="BK229" s="239"/>
      <c r="BM229" s="214"/>
      <c r="BN229" s="211"/>
      <c r="BO229" s="196"/>
      <c r="BQ229" s="269"/>
      <c r="BR229" s="239"/>
      <c r="BT229" s="214"/>
      <c r="BU229" s="211"/>
      <c r="BV229" s="196"/>
      <c r="BX229" s="269"/>
      <c r="BY229" s="239"/>
      <c r="CA229" s="214"/>
      <c r="CB229" s="211"/>
      <c r="CC229" s="196"/>
      <c r="CE229" s="269"/>
      <c r="CF229" s="239"/>
      <c r="CH229" s="214"/>
      <c r="CI229" s="211"/>
      <c r="CJ229" s="196"/>
      <c r="CL229" s="269"/>
      <c r="CM229" s="239"/>
      <c r="CO229" s="214"/>
      <c r="CP229" s="211"/>
      <c r="CQ229" s="196"/>
      <c r="CS229" s="269"/>
      <c r="CT229" s="239"/>
      <c r="CV229" s="214"/>
      <c r="CW229" s="211"/>
      <c r="CX229" s="196"/>
      <c r="CZ229" s="269"/>
      <c r="DA229" s="239"/>
      <c r="DC229" s="214"/>
      <c r="DD229" s="211"/>
      <c r="DE229" s="196"/>
    </row>
    <row r="230" spans="1:109" s="195" customFormat="1" ht="15" customHeight="1">
      <c r="A230" s="186"/>
      <c r="B230" s="187"/>
      <c r="C230" s="268"/>
      <c r="D230" s="188"/>
      <c r="E230" s="271"/>
      <c r="F230" s="239"/>
      <c r="H230" s="214"/>
      <c r="I230" s="196"/>
      <c r="J230" s="197"/>
      <c r="K230" s="196"/>
      <c r="L230" s="203"/>
      <c r="M230" s="269"/>
      <c r="N230" s="239"/>
      <c r="P230" s="214"/>
      <c r="Q230" s="211"/>
      <c r="R230" s="196"/>
      <c r="T230" s="269"/>
      <c r="U230" s="239"/>
      <c r="W230" s="214"/>
      <c r="X230" s="211"/>
      <c r="Y230" s="196"/>
      <c r="AA230" s="269"/>
      <c r="AB230" s="239"/>
      <c r="AD230" s="214"/>
      <c r="AE230" s="211"/>
      <c r="AF230" s="196"/>
      <c r="AH230" s="269"/>
      <c r="AI230" s="239"/>
      <c r="AK230" s="214"/>
      <c r="AL230" s="211"/>
      <c r="AM230" s="196"/>
      <c r="AO230" s="269"/>
      <c r="AP230" s="239"/>
      <c r="AR230" s="214"/>
      <c r="AS230" s="211"/>
      <c r="AT230" s="196"/>
      <c r="AV230" s="269"/>
      <c r="AW230" s="239"/>
      <c r="AY230" s="214"/>
      <c r="AZ230" s="211"/>
      <c r="BA230" s="196"/>
      <c r="BC230" s="269"/>
      <c r="BD230" s="239"/>
      <c r="BF230" s="214"/>
      <c r="BG230" s="211"/>
      <c r="BH230" s="196"/>
      <c r="BJ230" s="269"/>
      <c r="BK230" s="239"/>
      <c r="BM230" s="214"/>
      <c r="BN230" s="211"/>
      <c r="BO230" s="196"/>
      <c r="BQ230" s="269"/>
      <c r="BR230" s="239"/>
      <c r="BT230" s="214"/>
      <c r="BU230" s="211"/>
      <c r="BV230" s="196"/>
      <c r="BX230" s="269"/>
      <c r="BY230" s="239"/>
      <c r="CA230" s="214"/>
      <c r="CB230" s="211"/>
      <c r="CC230" s="196"/>
      <c r="CE230" s="269"/>
      <c r="CF230" s="239"/>
      <c r="CH230" s="214"/>
      <c r="CI230" s="211"/>
      <c r="CJ230" s="196"/>
      <c r="CL230" s="269"/>
      <c r="CM230" s="239"/>
      <c r="CO230" s="214"/>
      <c r="CP230" s="211"/>
      <c r="CQ230" s="196"/>
      <c r="CS230" s="269"/>
      <c r="CT230" s="239"/>
      <c r="CV230" s="214"/>
      <c r="CW230" s="211"/>
      <c r="CX230" s="196"/>
      <c r="CZ230" s="269"/>
      <c r="DA230" s="239"/>
      <c r="DC230" s="214"/>
      <c r="DD230" s="211"/>
      <c r="DE230" s="196"/>
    </row>
    <row r="231" spans="1:109" s="195" customFormat="1" ht="15" customHeight="1">
      <c r="A231" s="186"/>
      <c r="B231" s="187"/>
      <c r="C231" s="268"/>
      <c r="D231" s="188"/>
      <c r="E231" s="271"/>
      <c r="F231" s="239"/>
      <c r="H231" s="214"/>
      <c r="I231" s="196"/>
      <c r="J231" s="197"/>
      <c r="K231" s="196"/>
      <c r="L231" s="203"/>
      <c r="M231" s="269"/>
      <c r="N231" s="239"/>
      <c r="P231" s="214"/>
      <c r="Q231" s="211"/>
      <c r="R231" s="196"/>
      <c r="T231" s="269"/>
      <c r="U231" s="239"/>
      <c r="W231" s="214"/>
      <c r="X231" s="211"/>
      <c r="Y231" s="196"/>
      <c r="AA231" s="269"/>
      <c r="AB231" s="239"/>
      <c r="AD231" s="214"/>
      <c r="AE231" s="211"/>
      <c r="AF231" s="196"/>
      <c r="AH231" s="269"/>
      <c r="AI231" s="239"/>
      <c r="AK231" s="214"/>
      <c r="AL231" s="211"/>
      <c r="AM231" s="196"/>
      <c r="AO231" s="269"/>
      <c r="AP231" s="239"/>
      <c r="AR231" s="214"/>
      <c r="AS231" s="211"/>
      <c r="AT231" s="196"/>
      <c r="AV231" s="269"/>
      <c r="AW231" s="239"/>
      <c r="AY231" s="214"/>
      <c r="AZ231" s="211"/>
      <c r="BA231" s="196"/>
      <c r="BC231" s="269"/>
      <c r="BD231" s="239"/>
      <c r="BF231" s="214"/>
      <c r="BG231" s="211"/>
      <c r="BH231" s="196"/>
      <c r="BJ231" s="269"/>
      <c r="BK231" s="239"/>
      <c r="BM231" s="214"/>
      <c r="BN231" s="211"/>
      <c r="BO231" s="196"/>
      <c r="BQ231" s="269"/>
      <c r="BR231" s="239"/>
      <c r="BT231" s="214"/>
      <c r="BU231" s="211"/>
      <c r="BV231" s="196"/>
      <c r="BX231" s="269"/>
      <c r="BY231" s="239"/>
      <c r="CA231" s="214"/>
      <c r="CB231" s="211"/>
      <c r="CC231" s="196"/>
      <c r="CE231" s="269"/>
      <c r="CF231" s="239"/>
      <c r="CH231" s="214"/>
      <c r="CI231" s="211"/>
      <c r="CJ231" s="196"/>
      <c r="CL231" s="269"/>
      <c r="CM231" s="239"/>
      <c r="CO231" s="214"/>
      <c r="CP231" s="211"/>
      <c r="CQ231" s="196"/>
      <c r="CS231" s="269"/>
      <c r="CT231" s="239"/>
      <c r="CV231" s="214"/>
      <c r="CW231" s="211"/>
      <c r="CX231" s="196"/>
      <c r="CZ231" s="269"/>
      <c r="DA231" s="239"/>
      <c r="DC231" s="214"/>
      <c r="DD231" s="211"/>
      <c r="DE231" s="196"/>
    </row>
    <row r="232" spans="1:109" s="195" customFormat="1" ht="15" customHeight="1" thickBot="1">
      <c r="A232" s="204"/>
      <c r="B232" s="205"/>
      <c r="C232" s="278"/>
      <c r="D232" s="206"/>
      <c r="E232" s="279"/>
      <c r="F232" s="241"/>
      <c r="G232" s="207"/>
      <c r="H232" s="280"/>
      <c r="I232" s="208"/>
      <c r="J232" s="209"/>
      <c r="K232" s="208"/>
      <c r="L232" s="203"/>
      <c r="M232" s="281"/>
      <c r="N232" s="241"/>
      <c r="O232" s="207"/>
      <c r="P232" s="280"/>
      <c r="Q232" s="282"/>
      <c r="R232" s="208"/>
      <c r="T232" s="281"/>
      <c r="U232" s="241"/>
      <c r="V232" s="207"/>
      <c r="W232" s="280"/>
      <c r="X232" s="282"/>
      <c r="Y232" s="208"/>
      <c r="AA232" s="281"/>
      <c r="AB232" s="241"/>
      <c r="AC232" s="207"/>
      <c r="AD232" s="280"/>
      <c r="AE232" s="282"/>
      <c r="AF232" s="208"/>
      <c r="AH232" s="281"/>
      <c r="AI232" s="241"/>
      <c r="AJ232" s="207"/>
      <c r="AK232" s="280"/>
      <c r="AL232" s="282"/>
      <c r="AM232" s="208"/>
      <c r="AO232" s="281"/>
      <c r="AP232" s="241"/>
      <c r="AQ232" s="207"/>
      <c r="AR232" s="280"/>
      <c r="AS232" s="282"/>
      <c r="AT232" s="208"/>
      <c r="AV232" s="281"/>
      <c r="AW232" s="241"/>
      <c r="AX232" s="207"/>
      <c r="AY232" s="280"/>
      <c r="AZ232" s="282"/>
      <c r="BA232" s="208"/>
      <c r="BC232" s="281"/>
      <c r="BD232" s="241"/>
      <c r="BE232" s="207"/>
      <c r="BF232" s="280"/>
      <c r="BG232" s="282"/>
      <c r="BH232" s="208"/>
      <c r="BJ232" s="281"/>
      <c r="BK232" s="241"/>
      <c r="BL232" s="207"/>
      <c r="BM232" s="280"/>
      <c r="BN232" s="282"/>
      <c r="BO232" s="208"/>
      <c r="BQ232" s="281"/>
      <c r="BR232" s="241"/>
      <c r="BS232" s="207"/>
      <c r="BT232" s="280"/>
      <c r="BU232" s="282"/>
      <c r="BV232" s="208"/>
      <c r="BX232" s="281"/>
      <c r="BY232" s="241"/>
      <c r="BZ232" s="207"/>
      <c r="CA232" s="280"/>
      <c r="CB232" s="282"/>
      <c r="CC232" s="208"/>
      <c r="CE232" s="281"/>
      <c r="CF232" s="241"/>
      <c r="CG232" s="207"/>
      <c r="CH232" s="280"/>
      <c r="CI232" s="282"/>
      <c r="CJ232" s="208"/>
      <c r="CL232" s="281"/>
      <c r="CM232" s="241"/>
      <c r="CN232" s="207"/>
      <c r="CO232" s="280"/>
      <c r="CP232" s="282"/>
      <c r="CQ232" s="208"/>
      <c r="CS232" s="281"/>
      <c r="CT232" s="241"/>
      <c r="CU232" s="207"/>
      <c r="CV232" s="280"/>
      <c r="CW232" s="282"/>
      <c r="CX232" s="208"/>
      <c r="CZ232" s="281"/>
      <c r="DA232" s="241"/>
      <c r="DB232" s="207"/>
      <c r="DC232" s="280"/>
      <c r="DD232" s="282"/>
      <c r="DE232" s="208"/>
    </row>
    <row r="233" spans="1:109" ht="15" customHeight="1" thickTop="1">
      <c r="A233" s="186">
        <f t="shared" ref="A233:A255" si="133">A134</f>
        <v>2013</v>
      </c>
      <c r="B233" s="187">
        <f t="shared" ref="B233:B255" si="134">ROUND($G$214+$G$217*D233^$G$215,$G$1)</f>
        <v>347</v>
      </c>
      <c r="C233" s="242"/>
      <c r="D233" s="188">
        <f t="shared" si="132"/>
        <v>7</v>
      </c>
      <c r="E233" s="188"/>
      <c r="F233" s="243"/>
      <c r="G233" s="283"/>
      <c r="H233" s="214"/>
      <c r="I233" s="196">
        <f t="shared" ref="I233:I255" si="135">ROUND($G$214+$G$217*D233^$G$215,$G$1)</f>
        <v>347</v>
      </c>
      <c r="J233" s="211"/>
      <c r="K233" s="211"/>
    </row>
    <row r="234" spans="1:109" ht="15" customHeight="1" thickBot="1">
      <c r="A234" s="186">
        <f t="shared" si="133"/>
        <v>2014</v>
      </c>
      <c r="B234" s="187">
        <f t="shared" si="134"/>
        <v>350</v>
      </c>
      <c r="C234" s="242"/>
      <c r="D234" s="188">
        <f t="shared" si="132"/>
        <v>8</v>
      </c>
      <c r="E234" s="262" t="s">
        <v>423</v>
      </c>
      <c r="F234" s="263" t="s">
        <v>177</v>
      </c>
      <c r="G234" s="263" t="s">
        <v>178</v>
      </c>
      <c r="H234" s="263" t="s">
        <v>179</v>
      </c>
      <c r="I234" s="196">
        <f t="shared" si="135"/>
        <v>350</v>
      </c>
      <c r="J234" s="211"/>
      <c r="K234" s="211"/>
    </row>
    <row r="235" spans="1:109" ht="15" customHeight="1" thickTop="1">
      <c r="A235" s="186">
        <f t="shared" si="133"/>
        <v>2015</v>
      </c>
      <c r="B235" s="187">
        <f t="shared" si="134"/>
        <v>352</v>
      </c>
      <c r="C235" s="242"/>
      <c r="D235" s="188">
        <f t="shared" si="132"/>
        <v>9</v>
      </c>
      <c r="E235" s="258">
        <f>O214</f>
        <v>0</v>
      </c>
      <c r="F235" s="264">
        <f>O221</f>
        <v>0.59163398724490379</v>
      </c>
      <c r="G235" s="284">
        <f>O222</f>
        <v>0.68599999999999994</v>
      </c>
      <c r="H235" s="258">
        <f>O223</f>
        <v>0.58600000000000008</v>
      </c>
      <c r="I235" s="196">
        <f t="shared" si="135"/>
        <v>352</v>
      </c>
      <c r="J235" s="211"/>
      <c r="K235" s="211"/>
      <c r="M235" s="258" t="s">
        <v>424</v>
      </c>
      <c r="N235" s="258">
        <f>MIN(B210:B232)</f>
        <v>313</v>
      </c>
      <c r="O235" s="258"/>
      <c r="P235" s="258"/>
      <c r="Q235" s="258"/>
      <c r="R235" s="258"/>
      <c r="S235" s="258"/>
      <c r="T235" s="258" t="s">
        <v>424</v>
      </c>
      <c r="U235" s="258">
        <f>N235</f>
        <v>313</v>
      </c>
      <c r="V235" s="258"/>
      <c r="W235" s="258"/>
      <c r="X235" s="258"/>
      <c r="Y235" s="258"/>
      <c r="Z235" s="258"/>
      <c r="AA235" s="258" t="s">
        <v>424</v>
      </c>
      <c r="AB235" s="258">
        <f>U235</f>
        <v>313</v>
      </c>
      <c r="AH235" s="258" t="s">
        <v>424</v>
      </c>
      <c r="AI235" s="258">
        <f>AB235</f>
        <v>313</v>
      </c>
      <c r="AO235" s="258" t="s">
        <v>424</v>
      </c>
      <c r="AP235" s="258">
        <f>AI235</f>
        <v>313</v>
      </c>
      <c r="AV235" s="258" t="s">
        <v>424</v>
      </c>
      <c r="AW235" s="258">
        <f>AP235</f>
        <v>313</v>
      </c>
      <c r="BC235" s="258" t="s">
        <v>424</v>
      </c>
      <c r="BD235" s="258">
        <f>AW235</f>
        <v>313</v>
      </c>
      <c r="BJ235" s="258" t="s">
        <v>424</v>
      </c>
      <c r="BK235" s="258">
        <f>BD235</f>
        <v>313</v>
      </c>
      <c r="BQ235" s="258" t="s">
        <v>424</v>
      </c>
      <c r="BR235" s="258">
        <f>BK235</f>
        <v>313</v>
      </c>
      <c r="BX235" s="258" t="s">
        <v>424</v>
      </c>
      <c r="BY235" s="258">
        <f>BR235</f>
        <v>313</v>
      </c>
      <c r="CE235" s="258" t="s">
        <v>424</v>
      </c>
      <c r="CF235" s="258">
        <f>BY235</f>
        <v>313</v>
      </c>
      <c r="CL235" s="258" t="s">
        <v>424</v>
      </c>
      <c r="CM235" s="258">
        <f>CF235</f>
        <v>313</v>
      </c>
      <c r="CS235" s="258" t="s">
        <v>424</v>
      </c>
      <c r="CT235" s="258">
        <f>CM235</f>
        <v>313</v>
      </c>
      <c r="CZ235" s="258" t="s">
        <v>424</v>
      </c>
      <c r="DA235" s="258">
        <f>CT235</f>
        <v>313</v>
      </c>
    </row>
    <row r="236" spans="1:109" ht="15" customHeight="1">
      <c r="A236" s="186">
        <f t="shared" si="133"/>
        <v>2016</v>
      </c>
      <c r="B236" s="187">
        <f t="shared" si="134"/>
        <v>355</v>
      </c>
      <c r="C236" s="242"/>
      <c r="D236" s="188">
        <f t="shared" si="132"/>
        <v>10</v>
      </c>
      <c r="E236" s="258">
        <f>V214</f>
        <v>1000</v>
      </c>
      <c r="F236" s="285" t="e">
        <f>V221</f>
        <v>#VALUE!</v>
      </c>
      <c r="G236" s="284" t="e">
        <f>V222</f>
        <v>#VALUE!</v>
      </c>
      <c r="H236" s="258" t="e">
        <f>V223</f>
        <v>#VALUE!</v>
      </c>
      <c r="I236" s="196">
        <f t="shared" si="135"/>
        <v>355</v>
      </c>
      <c r="J236" s="211"/>
      <c r="K236" s="211"/>
      <c r="M236" s="258" t="s">
        <v>425</v>
      </c>
      <c r="N236" s="286">
        <v>3</v>
      </c>
      <c r="O236" s="258"/>
      <c r="P236" s="258"/>
      <c r="Q236" s="258"/>
      <c r="R236" s="258"/>
      <c r="S236" s="258"/>
      <c r="T236" s="258" t="s">
        <v>425</v>
      </c>
      <c r="U236" s="258">
        <f>N236</f>
        <v>3</v>
      </c>
      <c r="V236" s="258"/>
      <c r="W236" s="258"/>
      <c r="X236" s="258"/>
      <c r="Y236" s="258"/>
      <c r="Z236" s="258"/>
      <c r="AA236" s="258" t="s">
        <v>425</v>
      </c>
      <c r="AB236" s="258">
        <f>U236</f>
        <v>3</v>
      </c>
      <c r="AH236" s="258" t="s">
        <v>425</v>
      </c>
      <c r="AI236" s="258">
        <f>AB236</f>
        <v>3</v>
      </c>
      <c r="AO236" s="258" t="s">
        <v>425</v>
      </c>
      <c r="AP236" s="258">
        <f>AI236</f>
        <v>3</v>
      </c>
      <c r="AV236" s="258" t="s">
        <v>425</v>
      </c>
      <c r="AW236" s="258">
        <f>AP236</f>
        <v>3</v>
      </c>
      <c r="BC236" s="258" t="s">
        <v>425</v>
      </c>
      <c r="BD236" s="258">
        <f>AW236</f>
        <v>3</v>
      </c>
      <c r="BJ236" s="258" t="s">
        <v>425</v>
      </c>
      <c r="BK236" s="258">
        <f>BD236</f>
        <v>3</v>
      </c>
      <c r="BQ236" s="258" t="s">
        <v>425</v>
      </c>
      <c r="BR236" s="258">
        <f>BK236</f>
        <v>3</v>
      </c>
      <c r="BX236" s="258" t="s">
        <v>425</v>
      </c>
      <c r="BY236" s="258">
        <f>BR236</f>
        <v>3</v>
      </c>
      <c r="CE236" s="258" t="s">
        <v>425</v>
      </c>
      <c r="CF236" s="258">
        <f>BY236</f>
        <v>3</v>
      </c>
      <c r="CL236" s="258" t="s">
        <v>425</v>
      </c>
      <c r="CM236" s="258">
        <f>CF236</f>
        <v>3</v>
      </c>
      <c r="CS236" s="258" t="s">
        <v>425</v>
      </c>
      <c r="CT236" s="258">
        <f>CM236</f>
        <v>3</v>
      </c>
      <c r="CZ236" s="258" t="s">
        <v>425</v>
      </c>
      <c r="DA236" s="258">
        <f>CT236</f>
        <v>3</v>
      </c>
    </row>
    <row r="237" spans="1:109" ht="15" customHeight="1">
      <c r="A237" s="186">
        <f t="shared" si="133"/>
        <v>2017</v>
      </c>
      <c r="B237" s="187">
        <f t="shared" si="134"/>
        <v>357</v>
      </c>
      <c r="C237" s="242"/>
      <c r="D237" s="188">
        <f t="shared" si="132"/>
        <v>11</v>
      </c>
      <c r="E237" s="258">
        <f>AC214</f>
        <v>1100</v>
      </c>
      <c r="F237" s="285" t="e">
        <f>AC221</f>
        <v>#VALUE!</v>
      </c>
      <c r="G237" s="284" t="e">
        <f>AC222</f>
        <v>#VALUE!</v>
      </c>
      <c r="H237" s="258" t="e">
        <f>AC223</f>
        <v>#VALUE!</v>
      </c>
      <c r="I237" s="196">
        <f t="shared" si="135"/>
        <v>357</v>
      </c>
      <c r="J237" s="211"/>
      <c r="K237" s="211"/>
      <c r="M237" s="258" t="s">
        <v>187</v>
      </c>
      <c r="N237" s="258">
        <v>100</v>
      </c>
      <c r="O237" s="258"/>
      <c r="P237" s="258"/>
      <c r="Q237" s="258"/>
      <c r="R237" s="258"/>
      <c r="S237" s="258"/>
      <c r="T237" s="258" t="s">
        <v>187</v>
      </c>
      <c r="U237" s="258">
        <f>N237</f>
        <v>100</v>
      </c>
      <c r="V237" s="258"/>
      <c r="W237" s="258"/>
      <c r="X237" s="258"/>
      <c r="Y237" s="258"/>
      <c r="Z237" s="258"/>
      <c r="AA237" s="258" t="s">
        <v>187</v>
      </c>
      <c r="AB237" s="258">
        <f>U237</f>
        <v>100</v>
      </c>
      <c r="AH237" s="258" t="s">
        <v>187</v>
      </c>
      <c r="AI237" s="258">
        <f>AB237</f>
        <v>100</v>
      </c>
      <c r="AO237" s="258" t="s">
        <v>187</v>
      </c>
      <c r="AP237" s="258">
        <f>AI237</f>
        <v>100</v>
      </c>
      <c r="AV237" s="258" t="s">
        <v>187</v>
      </c>
      <c r="AW237" s="258">
        <f>AP237</f>
        <v>100</v>
      </c>
      <c r="BC237" s="258" t="s">
        <v>187</v>
      </c>
      <c r="BD237" s="258">
        <f>AW237</f>
        <v>100</v>
      </c>
      <c r="BJ237" s="258" t="s">
        <v>187</v>
      </c>
      <c r="BK237" s="258">
        <f>BD237</f>
        <v>100</v>
      </c>
      <c r="BQ237" s="258" t="s">
        <v>426</v>
      </c>
      <c r="BR237" s="258">
        <f>BK237</f>
        <v>100</v>
      </c>
      <c r="BX237" s="258" t="s">
        <v>187</v>
      </c>
      <c r="BY237" s="258">
        <f>BR237</f>
        <v>100</v>
      </c>
      <c r="CE237" s="258" t="s">
        <v>187</v>
      </c>
      <c r="CF237" s="258">
        <f>BY237</f>
        <v>100</v>
      </c>
      <c r="CL237" s="258" t="s">
        <v>187</v>
      </c>
      <c r="CM237" s="258">
        <f>CF237</f>
        <v>100</v>
      </c>
      <c r="CS237" s="258" t="s">
        <v>187</v>
      </c>
      <c r="CT237" s="258">
        <f>CM237</f>
        <v>100</v>
      </c>
      <c r="CZ237" s="258" t="s">
        <v>187</v>
      </c>
      <c r="DA237" s="258">
        <f>CT237</f>
        <v>100</v>
      </c>
    </row>
    <row r="238" spans="1:109" ht="15" customHeight="1">
      <c r="A238" s="186">
        <f t="shared" si="133"/>
        <v>2018</v>
      </c>
      <c r="B238" s="187">
        <f t="shared" si="134"/>
        <v>359</v>
      </c>
      <c r="C238" s="242"/>
      <c r="D238" s="188">
        <f t="shared" si="132"/>
        <v>12</v>
      </c>
      <c r="E238" s="258">
        <f>AJ214</f>
        <v>1200</v>
      </c>
      <c r="F238" s="285" t="e">
        <f>AJ221</f>
        <v>#VALUE!</v>
      </c>
      <c r="G238" s="284" t="e">
        <f>AJ222</f>
        <v>#VALUE!</v>
      </c>
      <c r="H238" s="258" t="e">
        <f>AJ223</f>
        <v>#VALUE!</v>
      </c>
      <c r="I238" s="196">
        <f t="shared" si="135"/>
        <v>359</v>
      </c>
      <c r="J238" s="211"/>
      <c r="K238" s="211"/>
    </row>
    <row r="239" spans="1:109" ht="15" customHeight="1">
      <c r="A239" s="186">
        <f t="shared" si="133"/>
        <v>2019</v>
      </c>
      <c r="B239" s="187">
        <f t="shared" si="134"/>
        <v>361</v>
      </c>
      <c r="C239" s="242"/>
      <c r="D239" s="188">
        <f t="shared" si="132"/>
        <v>13</v>
      </c>
      <c r="E239" s="258">
        <f>AQ214</f>
        <v>1300</v>
      </c>
      <c r="F239" s="285" t="e">
        <f>AQ221</f>
        <v>#VALUE!</v>
      </c>
      <c r="G239" s="284" t="e">
        <f>AQ222</f>
        <v>#VALUE!</v>
      </c>
      <c r="H239" s="258" t="e">
        <f>AQ223</f>
        <v>#VALUE!</v>
      </c>
      <c r="I239" s="196">
        <f t="shared" si="135"/>
        <v>361</v>
      </c>
      <c r="J239" s="211"/>
      <c r="K239" s="211"/>
    </row>
    <row r="240" spans="1:109" s="98" customFormat="1" ht="15" customHeight="1">
      <c r="A240" s="186">
        <f t="shared" si="133"/>
        <v>2020</v>
      </c>
      <c r="B240" s="187">
        <f t="shared" si="134"/>
        <v>362</v>
      </c>
      <c r="C240" s="242"/>
      <c r="D240" s="188">
        <f t="shared" si="132"/>
        <v>14</v>
      </c>
      <c r="E240" s="258">
        <f>AX214</f>
        <v>1400</v>
      </c>
      <c r="F240" s="285" t="e">
        <f>AX221</f>
        <v>#VALUE!</v>
      </c>
      <c r="G240" s="284" t="e">
        <f>AX222</f>
        <v>#VALUE!</v>
      </c>
      <c r="H240" s="258" t="e">
        <f>AX223</f>
        <v>#VALUE!</v>
      </c>
      <c r="I240" s="196">
        <f t="shared" si="135"/>
        <v>362</v>
      </c>
      <c r="J240" s="211"/>
      <c r="K240" s="211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4"/>
      <c r="CM240" s="94"/>
      <c r="CN240" s="94"/>
      <c r="CO240" s="94"/>
      <c r="CP240" s="94"/>
      <c r="CQ240" s="94"/>
      <c r="CR240" s="94"/>
      <c r="CS240" s="94"/>
      <c r="CT240" s="94"/>
      <c r="CU240" s="94"/>
      <c r="CV240" s="94"/>
      <c r="CW240" s="94"/>
      <c r="CX240" s="94"/>
      <c r="CY240" s="94"/>
      <c r="CZ240" s="94"/>
      <c r="DA240" s="94"/>
      <c r="DB240" s="94"/>
      <c r="DC240" s="94"/>
      <c r="DD240" s="94"/>
      <c r="DE240" s="94"/>
    </row>
    <row r="241" spans="1:109" s="98" customFormat="1" ht="15" customHeight="1">
      <c r="A241" s="186">
        <f t="shared" si="133"/>
        <v>2021</v>
      </c>
      <c r="B241" s="187">
        <f t="shared" si="134"/>
        <v>364</v>
      </c>
      <c r="C241" s="242"/>
      <c r="D241" s="188">
        <f t="shared" si="132"/>
        <v>15</v>
      </c>
      <c r="E241" s="258">
        <f>BE214</f>
        <v>1500</v>
      </c>
      <c r="F241" s="285" t="e">
        <f>BE221</f>
        <v>#VALUE!</v>
      </c>
      <c r="G241" s="284" t="e">
        <f>BE222</f>
        <v>#VALUE!</v>
      </c>
      <c r="H241" s="258" t="e">
        <f>BE223</f>
        <v>#VALUE!</v>
      </c>
      <c r="I241" s="196">
        <f t="shared" si="135"/>
        <v>364</v>
      </c>
      <c r="J241" s="211"/>
      <c r="K241" s="211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  <c r="CW241" s="94"/>
      <c r="CX241" s="94"/>
      <c r="CY241" s="94"/>
      <c r="CZ241" s="94"/>
      <c r="DA241" s="94"/>
      <c r="DB241" s="94"/>
      <c r="DC241" s="94"/>
      <c r="DD241" s="94"/>
      <c r="DE241" s="94"/>
    </row>
    <row r="242" spans="1:109" s="98" customFormat="1" ht="15" customHeight="1">
      <c r="A242" s="186">
        <f t="shared" si="133"/>
        <v>2022</v>
      </c>
      <c r="B242" s="187">
        <f t="shared" si="134"/>
        <v>365</v>
      </c>
      <c r="C242" s="242"/>
      <c r="D242" s="188">
        <f t="shared" si="132"/>
        <v>16</v>
      </c>
      <c r="E242" s="258">
        <f>BL214</f>
        <v>1600</v>
      </c>
      <c r="F242" s="285" t="e">
        <f>BL221</f>
        <v>#VALUE!</v>
      </c>
      <c r="G242" s="284" t="e">
        <f>BL222</f>
        <v>#VALUE!</v>
      </c>
      <c r="H242" s="258" t="e">
        <f>BL223</f>
        <v>#VALUE!</v>
      </c>
      <c r="I242" s="196">
        <f t="shared" si="135"/>
        <v>365</v>
      </c>
      <c r="J242" s="211"/>
      <c r="K242" s="211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4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4"/>
      <c r="CM242" s="94"/>
      <c r="CN242" s="94"/>
      <c r="CO242" s="94"/>
      <c r="CP242" s="94"/>
      <c r="CQ242" s="94"/>
      <c r="CR242" s="94"/>
      <c r="CS242" s="94"/>
      <c r="CT242" s="94"/>
      <c r="CU242" s="94"/>
      <c r="CV242" s="94"/>
      <c r="CW242" s="94"/>
      <c r="CX242" s="94"/>
      <c r="CY242" s="94"/>
      <c r="CZ242" s="94"/>
      <c r="DA242" s="94"/>
      <c r="DB242" s="94"/>
      <c r="DC242" s="94"/>
      <c r="DD242" s="94"/>
      <c r="DE242" s="94"/>
    </row>
    <row r="243" spans="1:109" s="98" customFormat="1" ht="15" customHeight="1">
      <c r="A243" s="186">
        <f t="shared" si="133"/>
        <v>2023</v>
      </c>
      <c r="B243" s="187">
        <f t="shared" si="134"/>
        <v>367</v>
      </c>
      <c r="C243" s="242"/>
      <c r="D243" s="188">
        <f t="shared" si="132"/>
        <v>17</v>
      </c>
      <c r="E243" s="258">
        <f>BS214</f>
        <v>1700</v>
      </c>
      <c r="F243" s="285" t="e">
        <f>BS221</f>
        <v>#VALUE!</v>
      </c>
      <c r="G243" s="284" t="e">
        <f>BS222</f>
        <v>#VALUE!</v>
      </c>
      <c r="H243" s="98" t="e">
        <f>BS223</f>
        <v>#VALUE!</v>
      </c>
      <c r="I243" s="196">
        <f t="shared" si="135"/>
        <v>367</v>
      </c>
      <c r="J243" s="211"/>
      <c r="K243" s="211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4"/>
      <c r="BZ243" s="94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4"/>
      <c r="CM243" s="94"/>
      <c r="CN243" s="94"/>
      <c r="CO243" s="94"/>
      <c r="CP243" s="94"/>
      <c r="CQ243" s="94"/>
      <c r="CR243" s="94"/>
      <c r="CS243" s="94"/>
      <c r="CT243" s="94"/>
      <c r="CU243" s="94"/>
      <c r="CV243" s="94"/>
      <c r="CW243" s="94"/>
      <c r="CX243" s="94"/>
      <c r="CY243" s="94"/>
      <c r="CZ243" s="94"/>
      <c r="DA243" s="94"/>
      <c r="DB243" s="94"/>
      <c r="DC243" s="94"/>
      <c r="DD243" s="94"/>
      <c r="DE243" s="94"/>
    </row>
    <row r="244" spans="1:109" s="98" customFormat="1" ht="15" customHeight="1">
      <c r="A244" s="186">
        <f t="shared" si="133"/>
        <v>2024</v>
      </c>
      <c r="B244" s="187">
        <f t="shared" si="134"/>
        <v>368</v>
      </c>
      <c r="C244" s="242"/>
      <c r="D244" s="188">
        <f t="shared" si="132"/>
        <v>18</v>
      </c>
      <c r="E244" s="258">
        <f>BZ214</f>
        <v>1800</v>
      </c>
      <c r="F244" s="285" t="e">
        <f>BZ221</f>
        <v>#VALUE!</v>
      </c>
      <c r="G244" s="284" t="e">
        <f>BZ222</f>
        <v>#VALUE!</v>
      </c>
      <c r="H244" s="98" t="e">
        <f>BZ223</f>
        <v>#VALUE!</v>
      </c>
      <c r="I244" s="196">
        <f t="shared" si="135"/>
        <v>368</v>
      </c>
      <c r="J244" s="211"/>
      <c r="K244" s="211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  <c r="CW244" s="94"/>
      <c r="CX244" s="94"/>
      <c r="CY244" s="94"/>
      <c r="CZ244" s="94"/>
      <c r="DA244" s="94"/>
      <c r="DB244" s="94"/>
      <c r="DC244" s="94"/>
      <c r="DD244" s="94"/>
      <c r="DE244" s="94"/>
    </row>
    <row r="245" spans="1:109" s="98" customFormat="1" ht="15" customHeight="1">
      <c r="A245" s="186">
        <f t="shared" si="133"/>
        <v>2025</v>
      </c>
      <c r="B245" s="187">
        <f t="shared" si="134"/>
        <v>369</v>
      </c>
      <c r="C245" s="242"/>
      <c r="D245" s="188">
        <f t="shared" si="132"/>
        <v>19</v>
      </c>
      <c r="E245" s="258">
        <f>CG214</f>
        <v>1900</v>
      </c>
      <c r="F245" s="285" t="e">
        <f>CG221</f>
        <v>#VALUE!</v>
      </c>
      <c r="G245" s="284" t="e">
        <f>CG222</f>
        <v>#VALUE!</v>
      </c>
      <c r="H245" s="98" t="e">
        <f>CG223</f>
        <v>#VALUE!</v>
      </c>
      <c r="I245" s="196">
        <f t="shared" si="135"/>
        <v>369</v>
      </c>
      <c r="J245" s="211"/>
      <c r="K245" s="211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  <c r="DA245" s="94"/>
      <c r="DB245" s="94"/>
      <c r="DC245" s="94"/>
      <c r="DD245" s="94"/>
      <c r="DE245" s="94"/>
    </row>
    <row r="246" spans="1:109" s="98" customFormat="1" ht="15" customHeight="1">
      <c r="A246" s="186">
        <f t="shared" si="133"/>
        <v>2026</v>
      </c>
      <c r="B246" s="187">
        <f t="shared" si="134"/>
        <v>370</v>
      </c>
      <c r="C246" s="242"/>
      <c r="D246" s="188">
        <f t="shared" si="132"/>
        <v>20</v>
      </c>
      <c r="E246" s="258">
        <f>CN214</f>
        <v>2000</v>
      </c>
      <c r="F246" s="285" t="e">
        <f>CN221</f>
        <v>#VALUE!</v>
      </c>
      <c r="G246" s="284" t="e">
        <f>CN222</f>
        <v>#VALUE!</v>
      </c>
      <c r="H246" s="98" t="e">
        <f>CN223</f>
        <v>#VALUE!</v>
      </c>
      <c r="I246" s="196">
        <f t="shared" si="135"/>
        <v>370</v>
      </c>
      <c r="J246" s="211"/>
      <c r="K246" s="211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  <c r="CW246" s="94"/>
      <c r="CX246" s="94"/>
      <c r="CY246" s="94"/>
      <c r="CZ246" s="94"/>
      <c r="DA246" s="94"/>
      <c r="DB246" s="94"/>
      <c r="DC246" s="94"/>
      <c r="DD246" s="94"/>
      <c r="DE246" s="94"/>
    </row>
    <row r="247" spans="1:109" s="98" customFormat="1" ht="15" customHeight="1">
      <c r="A247" s="186">
        <f t="shared" si="133"/>
        <v>2027</v>
      </c>
      <c r="B247" s="187">
        <f t="shared" si="134"/>
        <v>372</v>
      </c>
      <c r="C247" s="242"/>
      <c r="D247" s="188">
        <f t="shared" si="132"/>
        <v>21</v>
      </c>
      <c r="E247" s="258">
        <f>CU214</f>
        <v>2100</v>
      </c>
      <c r="F247" s="285" t="e">
        <f>CU221</f>
        <v>#VALUE!</v>
      </c>
      <c r="G247" s="284" t="e">
        <f>CU222</f>
        <v>#VALUE!</v>
      </c>
      <c r="H247" s="98" t="e">
        <f>CU223</f>
        <v>#VALUE!</v>
      </c>
      <c r="I247" s="196">
        <f t="shared" si="135"/>
        <v>372</v>
      </c>
      <c r="J247" s="211"/>
      <c r="K247" s="211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  <c r="CW247" s="94"/>
      <c r="CX247" s="94"/>
      <c r="CY247" s="94"/>
      <c r="CZ247" s="94"/>
      <c r="DA247" s="94"/>
      <c r="DB247" s="94"/>
      <c r="DC247" s="94"/>
      <c r="DD247" s="94"/>
      <c r="DE247" s="94"/>
    </row>
    <row r="248" spans="1:109" s="98" customFormat="1" ht="15" customHeight="1">
      <c r="A248" s="186">
        <f t="shared" si="133"/>
        <v>2028</v>
      </c>
      <c r="B248" s="187">
        <f t="shared" si="134"/>
        <v>373</v>
      </c>
      <c r="C248" s="242"/>
      <c r="D248" s="188">
        <f t="shared" si="132"/>
        <v>22</v>
      </c>
      <c r="E248" s="258">
        <f>DB214</f>
        <v>2200</v>
      </c>
      <c r="F248" s="285" t="e">
        <f>DB221</f>
        <v>#VALUE!</v>
      </c>
      <c r="G248" s="284" t="e">
        <f>DB222</f>
        <v>#VALUE!</v>
      </c>
      <c r="H248" s="98" t="e">
        <f>DB223</f>
        <v>#VALUE!</v>
      </c>
      <c r="I248" s="196">
        <f t="shared" si="135"/>
        <v>373</v>
      </c>
      <c r="J248" s="211"/>
      <c r="K248" s="211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  <c r="CW248" s="94"/>
      <c r="CX248" s="94"/>
      <c r="CY248" s="94"/>
      <c r="CZ248" s="94"/>
      <c r="DA248" s="94"/>
      <c r="DB248" s="94"/>
      <c r="DC248" s="94"/>
      <c r="DD248" s="94"/>
      <c r="DE248" s="94"/>
    </row>
    <row r="249" spans="1:109" s="98" customFormat="1" ht="15" customHeight="1">
      <c r="A249" s="186">
        <f t="shared" si="133"/>
        <v>2029</v>
      </c>
      <c r="B249" s="187">
        <f t="shared" si="134"/>
        <v>374</v>
      </c>
      <c r="C249" s="242"/>
      <c r="D249" s="188">
        <f t="shared" si="132"/>
        <v>23</v>
      </c>
      <c r="E249" s="188"/>
      <c r="F249" s="243"/>
      <c r="G249" s="283"/>
      <c r="H249" s="214"/>
      <c r="I249" s="196">
        <f t="shared" si="135"/>
        <v>374</v>
      </c>
      <c r="J249" s="211"/>
      <c r="K249" s="211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  <c r="DA249" s="94"/>
      <c r="DB249" s="94"/>
      <c r="DC249" s="94"/>
      <c r="DD249" s="94"/>
      <c r="DE249" s="94"/>
    </row>
    <row r="250" spans="1:109" s="98" customFormat="1" ht="15" customHeight="1">
      <c r="A250" s="186">
        <f t="shared" si="133"/>
        <v>2030</v>
      </c>
      <c r="B250" s="187">
        <f t="shared" si="134"/>
        <v>375</v>
      </c>
      <c r="C250" s="242"/>
      <c r="D250" s="188">
        <f t="shared" si="132"/>
        <v>24</v>
      </c>
      <c r="E250" s="188"/>
      <c r="F250" s="243"/>
      <c r="G250" s="283"/>
      <c r="H250" s="214"/>
      <c r="I250" s="196">
        <f t="shared" si="135"/>
        <v>375</v>
      </c>
      <c r="J250" s="211"/>
      <c r="K250" s="211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  <c r="DA250" s="94"/>
      <c r="DB250" s="94"/>
      <c r="DC250" s="94"/>
      <c r="DD250" s="94"/>
      <c r="DE250" s="94"/>
    </row>
    <row r="251" spans="1:109" s="98" customFormat="1" ht="15" customHeight="1">
      <c r="A251" s="186">
        <f t="shared" si="133"/>
        <v>2031</v>
      </c>
      <c r="B251" s="187">
        <f t="shared" si="134"/>
        <v>376</v>
      </c>
      <c r="C251" s="242"/>
      <c r="D251" s="188">
        <f t="shared" si="132"/>
        <v>25</v>
      </c>
      <c r="E251" s="188"/>
      <c r="F251" s="243"/>
      <c r="G251" s="283"/>
      <c r="H251" s="214"/>
      <c r="I251" s="196">
        <f t="shared" si="135"/>
        <v>376</v>
      </c>
      <c r="J251" s="211"/>
      <c r="K251" s="211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  <c r="DA251" s="94"/>
      <c r="DB251" s="94"/>
      <c r="DC251" s="94"/>
      <c r="DD251" s="94"/>
      <c r="DE251" s="94"/>
    </row>
    <row r="252" spans="1:109" s="98" customFormat="1" ht="15" customHeight="1">
      <c r="A252" s="186">
        <f t="shared" si="133"/>
        <v>2032</v>
      </c>
      <c r="B252" s="187">
        <f t="shared" si="134"/>
        <v>377</v>
      </c>
      <c r="C252" s="242"/>
      <c r="D252" s="188">
        <f t="shared" si="132"/>
        <v>26</v>
      </c>
      <c r="E252" s="188"/>
      <c r="F252" s="243"/>
      <c r="G252" s="283"/>
      <c r="H252" s="214"/>
      <c r="I252" s="196">
        <f t="shared" si="135"/>
        <v>377</v>
      </c>
      <c r="J252" s="211"/>
      <c r="K252" s="211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  <c r="DA252" s="94"/>
      <c r="DB252" s="94"/>
      <c r="DC252" s="94"/>
      <c r="DD252" s="94"/>
      <c r="DE252" s="94"/>
    </row>
    <row r="253" spans="1:109" s="98" customFormat="1" ht="15" customHeight="1">
      <c r="A253" s="186">
        <f t="shared" si="133"/>
        <v>2033</v>
      </c>
      <c r="B253" s="187">
        <f t="shared" si="134"/>
        <v>377</v>
      </c>
      <c r="C253" s="242"/>
      <c r="D253" s="188">
        <f t="shared" si="132"/>
        <v>27</v>
      </c>
      <c r="E253" s="188"/>
      <c r="F253" s="243"/>
      <c r="G253" s="283"/>
      <c r="H253" s="214"/>
      <c r="I253" s="196">
        <f t="shared" si="135"/>
        <v>377</v>
      </c>
      <c r="J253" s="211"/>
      <c r="K253" s="211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  <c r="CW253" s="94"/>
      <c r="CX253" s="94"/>
      <c r="CY253" s="94"/>
      <c r="CZ253" s="94"/>
      <c r="DA253" s="94"/>
      <c r="DB253" s="94"/>
      <c r="DC253" s="94"/>
      <c r="DD253" s="94"/>
      <c r="DE253" s="94"/>
    </row>
    <row r="254" spans="1:109" s="98" customFormat="1" ht="15" customHeight="1">
      <c r="A254" s="186">
        <f t="shared" si="133"/>
        <v>2034</v>
      </c>
      <c r="B254" s="187">
        <f t="shared" si="134"/>
        <v>378</v>
      </c>
      <c r="C254" s="242"/>
      <c r="D254" s="188">
        <f t="shared" si="132"/>
        <v>28</v>
      </c>
      <c r="E254" s="188"/>
      <c r="F254" s="243"/>
      <c r="G254" s="283"/>
      <c r="H254" s="214"/>
      <c r="I254" s="196">
        <f t="shared" si="135"/>
        <v>378</v>
      </c>
      <c r="J254" s="211"/>
      <c r="K254" s="211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4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4"/>
      <c r="CX254" s="94"/>
      <c r="CY254" s="94"/>
      <c r="CZ254" s="94"/>
      <c r="DA254" s="94"/>
      <c r="DB254" s="94"/>
      <c r="DC254" s="94"/>
      <c r="DD254" s="94"/>
      <c r="DE254" s="94"/>
    </row>
    <row r="255" spans="1:109" s="98" customFormat="1" ht="15" customHeight="1">
      <c r="A255" s="216">
        <f t="shared" si="133"/>
        <v>2035</v>
      </c>
      <c r="B255" s="287">
        <f t="shared" si="134"/>
        <v>379</v>
      </c>
      <c r="C255" s="288"/>
      <c r="D255" s="218">
        <f t="shared" si="132"/>
        <v>29</v>
      </c>
      <c r="E255" s="218"/>
      <c r="F255" s="246"/>
      <c r="G255" s="289"/>
      <c r="H255" s="221"/>
      <c r="I255" s="222">
        <f t="shared" si="135"/>
        <v>379</v>
      </c>
      <c r="J255" s="224"/>
      <c r="K255" s="22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  <c r="DA255" s="94"/>
      <c r="DB255" s="94"/>
      <c r="DC255" s="94"/>
      <c r="DD255" s="94"/>
      <c r="DE255" s="94"/>
    </row>
    <row r="256" spans="1:109" ht="15" customHeight="1">
      <c r="A256" s="225"/>
      <c r="B256" s="226"/>
      <c r="C256" s="195"/>
      <c r="D256" s="189"/>
      <c r="E256" s="189"/>
      <c r="F256" s="248"/>
      <c r="G256" s="283"/>
      <c r="H256" s="195"/>
      <c r="I256" s="203"/>
      <c r="J256" s="203"/>
      <c r="O256" s="290"/>
    </row>
    <row r="257" spans="1:65" ht="15" customHeight="1">
      <c r="A257" s="174" t="s">
        <v>427</v>
      </c>
    </row>
    <row r="258" spans="1:65" ht="15" customHeight="1">
      <c r="A258" s="177" t="s">
        <v>102</v>
      </c>
      <c r="B258" s="178" t="s">
        <v>127</v>
      </c>
      <c r="C258" s="179" t="s">
        <v>428</v>
      </c>
      <c r="D258" s="179" t="s">
        <v>129</v>
      </c>
      <c r="E258" s="228"/>
      <c r="F258" s="180"/>
      <c r="G258" s="181"/>
      <c r="H258" s="182" t="s">
        <v>116</v>
      </c>
      <c r="I258" s="183">
        <f>RSQ(I259:I281,B259:B281)</f>
        <v>0.79140132309231137</v>
      </c>
      <c r="J258" s="184" t="s">
        <v>130</v>
      </c>
      <c r="K258" s="185" t="s">
        <v>131</v>
      </c>
      <c r="M258" s="267" t="s">
        <v>428</v>
      </c>
      <c r="N258" s="228"/>
      <c r="O258" s="252" t="s">
        <v>192</v>
      </c>
      <c r="P258" s="253">
        <f>RSQ($B259:$B281,P259:P281)</f>
        <v>0.48191140387246079</v>
      </c>
      <c r="Q258" s="185" t="s">
        <v>131</v>
      </c>
      <c r="S258" s="267" t="s">
        <v>428</v>
      </c>
      <c r="T258" s="228"/>
      <c r="U258" s="252" t="s">
        <v>192</v>
      </c>
      <c r="V258" s="253">
        <f>RSQ($B259:$B281,V259:V281)</f>
        <v>0.80063912238542911</v>
      </c>
      <c r="W258" s="185" t="s">
        <v>131</v>
      </c>
      <c r="Y258" s="267" t="s">
        <v>428</v>
      </c>
      <c r="Z258" s="228"/>
      <c r="AA258" s="252" t="s">
        <v>192</v>
      </c>
      <c r="AB258" s="253">
        <f>RSQ($B259:$B281,AB259:AB281)</f>
        <v>0.80063912238542911</v>
      </c>
      <c r="AC258" s="185" t="s">
        <v>131</v>
      </c>
      <c r="AE258" s="267" t="s">
        <v>428</v>
      </c>
      <c r="AF258" s="228"/>
      <c r="AG258" s="252" t="s">
        <v>192</v>
      </c>
      <c r="AH258" s="253">
        <f>RSQ($B259:$B281,AH259:AH281)</f>
        <v>0.80063912238542911</v>
      </c>
      <c r="AI258" s="185" t="s">
        <v>131</v>
      </c>
      <c r="AK258" s="267" t="s">
        <v>428</v>
      </c>
      <c r="AL258" s="228"/>
      <c r="AM258" s="252" t="s">
        <v>192</v>
      </c>
      <c r="AN258" s="253">
        <f>RSQ($B259:$B281,AN259:AN281)</f>
        <v>0.80063912238542911</v>
      </c>
      <c r="AO258" s="185" t="s">
        <v>131</v>
      </c>
      <c r="AQ258" s="267" t="s">
        <v>428</v>
      </c>
      <c r="AR258" s="228"/>
      <c r="AS258" s="252" t="s">
        <v>192</v>
      </c>
      <c r="AT258" s="253">
        <f>RSQ($B259:$B281,AT259:AT281)</f>
        <v>0.80063912238542911</v>
      </c>
      <c r="AU258" s="185" t="s">
        <v>131</v>
      </c>
      <c r="AW258" s="267" t="s">
        <v>428</v>
      </c>
      <c r="AX258" s="228"/>
      <c r="AY258" s="252" t="s">
        <v>192</v>
      </c>
      <c r="AZ258" s="253">
        <f>RSQ($B259:$B281,AZ259:AZ281)</f>
        <v>0.80063912238542911</v>
      </c>
      <c r="BA258" s="185" t="s">
        <v>131</v>
      </c>
      <c r="BC258" s="267" t="s">
        <v>428</v>
      </c>
      <c r="BD258" s="228"/>
      <c r="BE258" s="252" t="s">
        <v>192</v>
      </c>
      <c r="BF258" s="253">
        <f>RSQ($B259:$B281,BF259:BF281)</f>
        <v>0.80063912238542911</v>
      </c>
      <c r="BG258" s="185" t="s">
        <v>131</v>
      </c>
      <c r="BI258" s="267" t="s">
        <v>428</v>
      </c>
      <c r="BJ258" s="228"/>
      <c r="BK258" s="252" t="s">
        <v>192</v>
      </c>
      <c r="BL258" s="253">
        <f>RSQ($B259:$B281,BL259:BL281)</f>
        <v>0.80063912238542911</v>
      </c>
      <c r="BM258" s="185" t="s">
        <v>131</v>
      </c>
    </row>
    <row r="259" spans="1:65" ht="15" customHeight="1">
      <c r="A259" s="186">
        <f t="shared" ref="A259:B264" si="136">A210</f>
        <v>2007</v>
      </c>
      <c r="B259" s="187">
        <f t="shared" si="136"/>
        <v>317</v>
      </c>
      <c r="C259" s="291">
        <f t="shared" ref="C259:C264" si="137">LN(F$262/B259-1)</f>
        <v>0.18913321530336541</v>
      </c>
      <c r="D259" s="188">
        <f>D210</f>
        <v>1</v>
      </c>
      <c r="E259" s="230" t="s">
        <v>429</v>
      </c>
      <c r="F259" s="189"/>
      <c r="H259" s="292"/>
      <c r="I259" s="193">
        <f t="shared" ref="I259:I264" si="138">ROUND($F$262/(1+EXP($F$267+$F$266*D259)),$G$1)</f>
        <v>308</v>
      </c>
      <c r="J259" s="194">
        <f t="shared" ref="J259:J264" si="139">ABS(B259-I259)/B259*100</f>
        <v>2.8391167192429023</v>
      </c>
      <c r="K259" s="193">
        <f t="shared" ref="K259:K264" si="140">(B259-I259)^2/1000</f>
        <v>8.1000000000000003E-2</v>
      </c>
      <c r="M259" s="293">
        <f t="shared" ref="M259:M264" si="141">LN(O$262/$B259-1)</f>
        <v>-1.9087541721672223</v>
      </c>
      <c r="N259" s="230" t="s">
        <v>429</v>
      </c>
      <c r="O259" s="189"/>
      <c r="P259" s="270">
        <f t="shared" ref="P259:P264" si="142">ROUND(O$262/(1+EXP(O$267+O$266*$D259)),$G$1)</f>
        <v>275</v>
      </c>
      <c r="Q259" s="193">
        <f t="shared" ref="Q259:Q264" si="143">($B259-P259)^2/1000</f>
        <v>1.764</v>
      </c>
      <c r="S259" s="293">
        <f t="shared" ref="S259:S264" si="144">LN(U$262/$B259-1)</f>
        <v>0.76759308569350937</v>
      </c>
      <c r="T259" s="230" t="s">
        <v>429</v>
      </c>
      <c r="U259" s="189"/>
      <c r="V259" s="270">
        <f t="shared" ref="V259:V264" si="145">ROUND(U$262/(1+EXP(U$267+U$266*$D259)),$G$1)</f>
        <v>308</v>
      </c>
      <c r="W259" s="193">
        <f t="shared" ref="W259:W264" si="146">($B259-V259)^2/1000</f>
        <v>8.1000000000000003E-2</v>
      </c>
      <c r="Y259" s="293">
        <f t="shared" ref="Y259:Y264" si="147">LN(AA$262/$B259-1)</f>
        <v>0.90423092211352252</v>
      </c>
      <c r="Z259" s="230" t="s">
        <v>429</v>
      </c>
      <c r="AA259" s="189"/>
      <c r="AB259" s="270">
        <f t="shared" ref="AB259:AB264" si="148">ROUND(AA$262/(1+EXP(AA$267+AA$266*$D259)),$G$1)</f>
        <v>308</v>
      </c>
      <c r="AC259" s="193">
        <f t="shared" ref="AC259:AC264" si="149">($B259-AB259)^2/1000</f>
        <v>8.1000000000000003E-2</v>
      </c>
      <c r="AE259" s="293">
        <f t="shared" ref="AE259:AE264" si="150">LN(AG$262/$B259-1)</f>
        <v>1.0244234267266794</v>
      </c>
      <c r="AF259" s="230" t="s">
        <v>429</v>
      </c>
      <c r="AG259" s="189"/>
      <c r="AH259" s="270">
        <f t="shared" ref="AH259:AH264" si="151">ROUND(AG$262/(1+EXP(AG$267+AG$266*$D259)),$G$1)</f>
        <v>308</v>
      </c>
      <c r="AI259" s="193">
        <f t="shared" ref="AI259:AI264" si="152">($B259-AH259)^2/1000</f>
        <v>8.1000000000000003E-2</v>
      </c>
      <c r="AK259" s="293">
        <f t="shared" ref="AK259:AK264" si="153">LN(AM$262/$B259-1)</f>
        <v>1.1317073462698861</v>
      </c>
      <c r="AL259" s="230" t="s">
        <v>429</v>
      </c>
      <c r="AM259" s="189"/>
      <c r="AN259" s="270">
        <f t="shared" ref="AN259:AN264" si="154">ROUND(AM$262/(1+EXP(AM$267+AM$266*$D259)),$G$1)</f>
        <v>308</v>
      </c>
      <c r="AO259" s="193">
        <f t="shared" ref="AO259:AO264" si="155">($B259-AN259)^2/1000</f>
        <v>8.1000000000000003E-2</v>
      </c>
      <c r="AQ259" s="293">
        <f t="shared" ref="AQ259:AQ264" si="156">LN(AS$262/$B259-1)</f>
        <v>1.22858847312371</v>
      </c>
      <c r="AR259" s="230" t="s">
        <v>429</v>
      </c>
      <c r="AS259" s="189"/>
      <c r="AT259" s="270">
        <f t="shared" ref="AT259:AT264" si="157">ROUND(AS$262/(1+EXP(AS$267+AS$266*$D259)),$G$1)</f>
        <v>308</v>
      </c>
      <c r="AU259" s="193">
        <f t="shared" ref="AU259:AU264" si="158">($B259-AT259)^2/1000</f>
        <v>8.1000000000000003E-2</v>
      </c>
      <c r="AW259" s="293">
        <f t="shared" ref="AW259:AW264" si="159">LN(AY$262/$B259-1)</f>
        <v>1.3169070901011062</v>
      </c>
      <c r="AX259" s="230" t="s">
        <v>429</v>
      </c>
      <c r="AY259" s="189"/>
      <c r="AZ259" s="270">
        <f t="shared" ref="AZ259:AZ264" si="160">ROUND(AY$262/(1+EXP(AY$267+AY$266*$D259)),$G$1)</f>
        <v>308</v>
      </c>
      <c r="BA259" s="193">
        <f t="shared" ref="BA259:BA264" si="161">($B259-AZ259)^2/1000</f>
        <v>8.1000000000000003E-2</v>
      </c>
      <c r="BC259" s="293">
        <f t="shared" ref="BC259:BC264" si="162">LN(BE$262/$B259-1)</f>
        <v>1.3980545907383557</v>
      </c>
      <c r="BD259" s="230" t="s">
        <v>429</v>
      </c>
      <c r="BE259" s="189"/>
      <c r="BF259" s="270">
        <f t="shared" ref="BF259:BF264" si="163">ROUND(BE$262/(1+EXP(BE$267+BE$266*$D259)),$G$1)</f>
        <v>308</v>
      </c>
      <c r="BG259" s="193">
        <f t="shared" ref="BG259:BG264" si="164">($B259-BF259)^2/1000</f>
        <v>8.1000000000000003E-2</v>
      </c>
      <c r="BI259" s="293">
        <f t="shared" ref="BI259:BI264" si="165">LN(BK$262/$B259-1)</f>
        <v>1.4731085577874776</v>
      </c>
      <c r="BJ259" s="230" t="s">
        <v>429</v>
      </c>
      <c r="BK259" s="189"/>
      <c r="BL259" s="270">
        <f t="shared" ref="BL259:BL264" si="166">ROUND(BK$262/(1+EXP(BK$267+BK$266*$D259)),$G$1)</f>
        <v>308</v>
      </c>
      <c r="BM259" s="193">
        <f t="shared" ref="BM259:BM264" si="167">($B259-BL259)^2/1000</f>
        <v>8.1000000000000003E-2</v>
      </c>
    </row>
    <row r="260" spans="1:65" ht="15" customHeight="1">
      <c r="A260" s="186">
        <f t="shared" si="136"/>
        <v>2008</v>
      </c>
      <c r="B260" s="187">
        <f t="shared" si="136"/>
        <v>313</v>
      </c>
      <c r="C260" s="291">
        <f t="shared" si="137"/>
        <v>0.21222150248962873</v>
      </c>
      <c r="D260" s="188">
        <f t="shared" ref="D260:D304" si="168">D211</f>
        <v>2</v>
      </c>
      <c r="E260" s="230" t="s">
        <v>430</v>
      </c>
      <c r="F260" s="189"/>
      <c r="H260" s="292"/>
      <c r="I260" s="196">
        <f t="shared" si="138"/>
        <v>316</v>
      </c>
      <c r="J260" s="197">
        <f t="shared" si="139"/>
        <v>0.95846645367412142</v>
      </c>
      <c r="K260" s="196">
        <f t="shared" si="140"/>
        <v>8.9999999999999993E-3</v>
      </c>
      <c r="M260" s="293">
        <f t="shared" si="141"/>
        <v>-1.8143775578158274</v>
      </c>
      <c r="N260" s="230" t="s">
        <v>430</v>
      </c>
      <c r="O260" s="189"/>
      <c r="P260" s="211">
        <f t="shared" si="142"/>
        <v>311</v>
      </c>
      <c r="Q260" s="196">
        <f t="shared" si="143"/>
        <v>4.0000000000000001E-3</v>
      </c>
      <c r="S260" s="293">
        <f t="shared" si="144"/>
        <v>0.78613110168219624</v>
      </c>
      <c r="T260" s="230" t="s">
        <v>430</v>
      </c>
      <c r="U260" s="189"/>
      <c r="V260" s="211">
        <f t="shared" si="145"/>
        <v>316</v>
      </c>
      <c r="W260" s="196">
        <f t="shared" si="146"/>
        <v>8.9999999999999993E-3</v>
      </c>
      <c r="Y260" s="293">
        <f t="shared" si="147"/>
        <v>0.92202505787724998</v>
      </c>
      <c r="Z260" s="230" t="s">
        <v>430</v>
      </c>
      <c r="AA260" s="189"/>
      <c r="AB260" s="211">
        <f t="shared" si="148"/>
        <v>316</v>
      </c>
      <c r="AC260" s="196">
        <f t="shared" si="149"/>
        <v>8.9999999999999993E-3</v>
      </c>
      <c r="AE260" s="293">
        <f t="shared" si="150"/>
        <v>1.0416417917694263</v>
      </c>
      <c r="AF260" s="230" t="s">
        <v>430</v>
      </c>
      <c r="AG260" s="189"/>
      <c r="AH260" s="211">
        <f t="shared" si="151"/>
        <v>316</v>
      </c>
      <c r="AI260" s="196">
        <f t="shared" si="152"/>
        <v>8.9999999999999993E-3</v>
      </c>
      <c r="AK260" s="293">
        <f t="shared" si="153"/>
        <v>1.1484668488933285</v>
      </c>
      <c r="AL260" s="230" t="s">
        <v>430</v>
      </c>
      <c r="AM260" s="189"/>
      <c r="AN260" s="211">
        <f t="shared" si="154"/>
        <v>316</v>
      </c>
      <c r="AO260" s="196">
        <f t="shared" si="155"/>
        <v>8.9999999999999993E-3</v>
      </c>
      <c r="AQ260" s="293">
        <f t="shared" si="156"/>
        <v>1.2449736965810563</v>
      </c>
      <c r="AR260" s="230" t="s">
        <v>430</v>
      </c>
      <c r="AS260" s="189"/>
      <c r="AT260" s="211">
        <f t="shared" si="157"/>
        <v>316</v>
      </c>
      <c r="AU260" s="196">
        <f t="shared" si="158"/>
        <v>8.9999999999999993E-3</v>
      </c>
      <c r="AW260" s="293">
        <f t="shared" si="159"/>
        <v>1.3329812040695148</v>
      </c>
      <c r="AX260" s="230" t="s">
        <v>430</v>
      </c>
      <c r="AY260" s="189"/>
      <c r="AZ260" s="211">
        <f t="shared" si="160"/>
        <v>316</v>
      </c>
      <c r="BA260" s="196">
        <f t="shared" si="161"/>
        <v>8.9999999999999993E-3</v>
      </c>
      <c r="BC260" s="293">
        <f t="shared" si="162"/>
        <v>1.4138660170559734</v>
      </c>
      <c r="BD260" s="230" t="s">
        <v>430</v>
      </c>
      <c r="BE260" s="189"/>
      <c r="BF260" s="211">
        <f t="shared" si="163"/>
        <v>316</v>
      </c>
      <c r="BG260" s="196">
        <f t="shared" si="164"/>
        <v>8.9999999999999993E-3</v>
      </c>
      <c r="BI260" s="293">
        <f t="shared" si="165"/>
        <v>1.4886952297746783</v>
      </c>
      <c r="BJ260" s="230" t="s">
        <v>430</v>
      </c>
      <c r="BK260" s="189"/>
      <c r="BL260" s="211">
        <f t="shared" si="166"/>
        <v>316</v>
      </c>
      <c r="BM260" s="196">
        <f t="shared" si="167"/>
        <v>8.9999999999999993E-3</v>
      </c>
    </row>
    <row r="261" spans="1:65" ht="15" customHeight="1">
      <c r="A261" s="186">
        <f t="shared" si="136"/>
        <v>2009</v>
      </c>
      <c r="B261" s="187">
        <f t="shared" si="136"/>
        <v>321</v>
      </c>
      <c r="C261" s="291">
        <f t="shared" si="137"/>
        <v>0.16609508195241032</v>
      </c>
      <c r="D261" s="188">
        <f t="shared" si="168"/>
        <v>3</v>
      </c>
      <c r="E261" s="273"/>
      <c r="G261" s="195"/>
      <c r="H261" s="192"/>
      <c r="I261" s="196">
        <f t="shared" si="138"/>
        <v>325</v>
      </c>
      <c r="J261" s="197">
        <f t="shared" si="139"/>
        <v>1.2461059190031152</v>
      </c>
      <c r="K261" s="196">
        <f t="shared" si="140"/>
        <v>1.6E-2</v>
      </c>
      <c r="M261" s="293">
        <f t="shared" si="141"/>
        <v>-2.0102410074364543</v>
      </c>
      <c r="N261" s="273"/>
      <c r="P261" s="211">
        <f t="shared" si="142"/>
        <v>334</v>
      </c>
      <c r="Q261" s="196">
        <f t="shared" si="143"/>
        <v>0.16900000000000001</v>
      </c>
      <c r="S261" s="293">
        <f t="shared" si="144"/>
        <v>0.74918000442868027</v>
      </c>
      <c r="T261" s="273"/>
      <c r="V261" s="211">
        <f t="shared" si="145"/>
        <v>325</v>
      </c>
      <c r="W261" s="196">
        <f t="shared" si="146"/>
        <v>1.6E-2</v>
      </c>
      <c r="Y261" s="293">
        <f t="shared" si="147"/>
        <v>0.88656992274073232</v>
      </c>
      <c r="Z261" s="273"/>
      <c r="AB261" s="211">
        <f t="shared" si="148"/>
        <v>325</v>
      </c>
      <c r="AC261" s="196">
        <f t="shared" si="149"/>
        <v>1.6E-2</v>
      </c>
      <c r="AE261" s="293">
        <f t="shared" si="150"/>
        <v>1.0073437745551612</v>
      </c>
      <c r="AF261" s="273"/>
      <c r="AH261" s="211">
        <f t="shared" si="151"/>
        <v>325</v>
      </c>
      <c r="AI261" s="196">
        <f t="shared" si="152"/>
        <v>1.6E-2</v>
      </c>
      <c r="AK261" s="293">
        <f t="shared" si="153"/>
        <v>1.1150905194004945</v>
      </c>
      <c r="AL261" s="273"/>
      <c r="AN261" s="211">
        <f t="shared" si="154"/>
        <v>325</v>
      </c>
      <c r="AO261" s="196">
        <f t="shared" si="155"/>
        <v>1.6E-2</v>
      </c>
      <c r="AQ261" s="293">
        <f t="shared" si="156"/>
        <v>1.2123488421281188</v>
      </c>
      <c r="AR261" s="273"/>
      <c r="AT261" s="211">
        <f t="shared" si="157"/>
        <v>325</v>
      </c>
      <c r="AU261" s="196">
        <f t="shared" si="158"/>
        <v>1.6E-2</v>
      </c>
      <c r="AW261" s="293">
        <f t="shared" si="159"/>
        <v>1.3009807774073552</v>
      </c>
      <c r="AX261" s="273"/>
      <c r="AZ261" s="211">
        <f t="shared" si="160"/>
        <v>325</v>
      </c>
      <c r="BA261" s="196">
        <f t="shared" si="161"/>
        <v>1.6E-2</v>
      </c>
      <c r="BC261" s="293">
        <f t="shared" si="162"/>
        <v>1.3823926784488267</v>
      </c>
      <c r="BD261" s="273"/>
      <c r="BF261" s="211">
        <f t="shared" si="163"/>
        <v>325</v>
      </c>
      <c r="BG261" s="196">
        <f t="shared" si="164"/>
        <v>1.6E-2</v>
      </c>
      <c r="BI261" s="293">
        <f t="shared" si="165"/>
        <v>1.4576727546632859</v>
      </c>
      <c r="BJ261" s="273"/>
      <c r="BL261" s="211">
        <f t="shared" si="166"/>
        <v>325</v>
      </c>
      <c r="BM261" s="196">
        <f t="shared" si="167"/>
        <v>1.6E-2</v>
      </c>
    </row>
    <row r="262" spans="1:65" ht="15" customHeight="1">
      <c r="A262" s="186">
        <f t="shared" si="136"/>
        <v>2010</v>
      </c>
      <c r="B262" s="187">
        <f t="shared" si="136"/>
        <v>326</v>
      </c>
      <c r="C262" s="291">
        <f t="shared" si="137"/>
        <v>0.13735841604782431</v>
      </c>
      <c r="D262" s="188">
        <f t="shared" si="168"/>
        <v>4</v>
      </c>
      <c r="E262" s="273" t="s">
        <v>266</v>
      </c>
      <c r="F262" s="294">
        <f>ROUND($N$286,-2)</f>
        <v>700</v>
      </c>
      <c r="G262" s="195"/>
      <c r="I262" s="196">
        <f t="shared" si="138"/>
        <v>334</v>
      </c>
      <c r="J262" s="197">
        <f t="shared" si="139"/>
        <v>2.4539877300613497</v>
      </c>
      <c r="K262" s="196">
        <f t="shared" si="140"/>
        <v>6.4000000000000001E-2</v>
      </c>
      <c r="M262" s="293">
        <f t="shared" si="141"/>
        <v>-2.1493112216403221</v>
      </c>
      <c r="N262" s="273" t="s">
        <v>266</v>
      </c>
      <c r="O262" s="294">
        <f>ROUNDDOWN(O263,0)+1</f>
        <v>364</v>
      </c>
      <c r="P262" s="211">
        <f t="shared" si="142"/>
        <v>347</v>
      </c>
      <c r="Q262" s="196">
        <f t="shared" si="143"/>
        <v>0.441</v>
      </c>
      <c r="S262" s="293">
        <f t="shared" si="144"/>
        <v>0.72633272954559946</v>
      </c>
      <c r="T262" s="273" t="s">
        <v>266</v>
      </c>
      <c r="U262" s="294">
        <f>ROUNDDOWN(U263,-T284)+10^T284</f>
        <v>1000</v>
      </c>
      <c r="V262" s="211">
        <f t="shared" si="145"/>
        <v>333</v>
      </c>
      <c r="W262" s="196">
        <f t="shared" si="146"/>
        <v>4.9000000000000002E-2</v>
      </c>
      <c r="Y262" s="293">
        <f t="shared" si="147"/>
        <v>0.86467449222301951</v>
      </c>
      <c r="Z262" s="273" t="s">
        <v>266</v>
      </c>
      <c r="AA262" s="294">
        <f>U262+Z285</f>
        <v>1100</v>
      </c>
      <c r="AB262" s="211">
        <f t="shared" si="148"/>
        <v>333</v>
      </c>
      <c r="AC262" s="196">
        <f t="shared" si="149"/>
        <v>4.9000000000000002E-2</v>
      </c>
      <c r="AE262" s="293">
        <f t="shared" si="150"/>
        <v>0.98618299428882783</v>
      </c>
      <c r="AF262" s="273" t="s">
        <v>266</v>
      </c>
      <c r="AG262" s="294">
        <f>AA262+AF285</f>
        <v>1200</v>
      </c>
      <c r="AH262" s="211">
        <f t="shared" si="151"/>
        <v>333</v>
      </c>
      <c r="AI262" s="196">
        <f t="shared" si="152"/>
        <v>4.9000000000000002E-2</v>
      </c>
      <c r="AK262" s="293">
        <f t="shared" si="153"/>
        <v>1.0945139222758276</v>
      </c>
      <c r="AL262" s="273" t="s">
        <v>266</v>
      </c>
      <c r="AM262" s="294">
        <f>AG262+AL285</f>
        <v>1300</v>
      </c>
      <c r="AN262" s="211">
        <f t="shared" si="154"/>
        <v>333</v>
      </c>
      <c r="AO262" s="196">
        <f t="shared" si="155"/>
        <v>4.9000000000000002E-2</v>
      </c>
      <c r="AQ262" s="293">
        <f t="shared" si="156"/>
        <v>1.1922478937021024</v>
      </c>
      <c r="AR262" s="273" t="s">
        <v>266</v>
      </c>
      <c r="AS262" s="294">
        <f>AM262+AR285</f>
        <v>1400</v>
      </c>
      <c r="AT262" s="211">
        <f t="shared" si="157"/>
        <v>333</v>
      </c>
      <c r="AU262" s="196">
        <f t="shared" si="158"/>
        <v>4.9000000000000002E-2</v>
      </c>
      <c r="AW262" s="293">
        <f t="shared" si="159"/>
        <v>1.2812746190213342</v>
      </c>
      <c r="AX262" s="273" t="s">
        <v>266</v>
      </c>
      <c r="AY262" s="294">
        <f>AS262+AX285</f>
        <v>1500</v>
      </c>
      <c r="AZ262" s="211">
        <f t="shared" si="160"/>
        <v>333</v>
      </c>
      <c r="BA262" s="196">
        <f t="shared" si="161"/>
        <v>4.9000000000000002E-2</v>
      </c>
      <c r="BC262" s="293">
        <f t="shared" si="162"/>
        <v>1.3630194547654011</v>
      </c>
      <c r="BD262" s="273" t="s">
        <v>266</v>
      </c>
      <c r="BE262" s="294">
        <f>AY262+BD285</f>
        <v>1600</v>
      </c>
      <c r="BF262" s="211">
        <f t="shared" si="163"/>
        <v>333</v>
      </c>
      <c r="BG262" s="196">
        <f t="shared" si="164"/>
        <v>4.9000000000000002E-2</v>
      </c>
      <c r="BI262" s="293">
        <f t="shared" si="165"/>
        <v>1.438584091415587</v>
      </c>
      <c r="BJ262" s="273" t="s">
        <v>266</v>
      </c>
      <c r="BK262" s="294">
        <f>BE262+BJ285</f>
        <v>1700</v>
      </c>
      <c r="BL262" s="211">
        <f t="shared" si="166"/>
        <v>333</v>
      </c>
      <c r="BM262" s="196">
        <f t="shared" si="167"/>
        <v>4.9000000000000002E-2</v>
      </c>
    </row>
    <row r="263" spans="1:65" ht="15" customHeight="1">
      <c r="A263" s="186">
        <f t="shared" si="136"/>
        <v>2011</v>
      </c>
      <c r="B263" s="187">
        <f t="shared" si="136"/>
        <v>336</v>
      </c>
      <c r="C263" s="291">
        <f t="shared" si="137"/>
        <v>8.0042707673536564E-2</v>
      </c>
      <c r="D263" s="188">
        <f t="shared" si="168"/>
        <v>5</v>
      </c>
      <c r="E263" s="295" t="s">
        <v>431</v>
      </c>
      <c r="F263" s="258">
        <f>MAX(B259:B281)</f>
        <v>363</v>
      </c>
      <c r="G263" s="195"/>
      <c r="H263" s="192"/>
      <c r="I263" s="196">
        <f t="shared" si="138"/>
        <v>342</v>
      </c>
      <c r="J263" s="197">
        <f t="shared" si="139"/>
        <v>1.7857142857142856</v>
      </c>
      <c r="K263" s="196">
        <f t="shared" si="140"/>
        <v>3.5999999999999997E-2</v>
      </c>
      <c r="M263" s="293">
        <f t="shared" si="141"/>
        <v>-2.4849066497880012</v>
      </c>
      <c r="N263" s="295" t="s">
        <v>431</v>
      </c>
      <c r="O263" s="258">
        <f>MAX($B259:$B281)</f>
        <v>363</v>
      </c>
      <c r="P263" s="211">
        <f t="shared" si="142"/>
        <v>355</v>
      </c>
      <c r="Q263" s="196">
        <f t="shared" si="143"/>
        <v>0.36099999999999999</v>
      </c>
      <c r="S263" s="293">
        <f t="shared" si="144"/>
        <v>0.68117098951322963</v>
      </c>
      <c r="T263" s="295" t="s">
        <v>431</v>
      </c>
      <c r="U263" s="258">
        <f>MAX($B259:$B281)</f>
        <v>363</v>
      </c>
      <c r="V263" s="211">
        <f t="shared" si="145"/>
        <v>342</v>
      </c>
      <c r="W263" s="196">
        <f t="shared" si="146"/>
        <v>3.5999999999999997E-2</v>
      </c>
      <c r="Y263" s="293">
        <f t="shared" si="147"/>
        <v>0.82145662920331619</v>
      </c>
      <c r="Z263" s="295" t="s">
        <v>431</v>
      </c>
      <c r="AA263" s="258">
        <f>MAX($B259:$B281)</f>
        <v>363</v>
      </c>
      <c r="AB263" s="211">
        <f t="shared" si="148"/>
        <v>342</v>
      </c>
      <c r="AC263" s="196">
        <f t="shared" si="149"/>
        <v>3.5999999999999997E-2</v>
      </c>
      <c r="AE263" s="293">
        <f t="shared" si="150"/>
        <v>0.94446160884085151</v>
      </c>
      <c r="AF263" s="295" t="s">
        <v>431</v>
      </c>
      <c r="AG263" s="258">
        <f>MAX($B259:$B281)</f>
        <v>363</v>
      </c>
      <c r="AH263" s="211">
        <f t="shared" si="151"/>
        <v>342</v>
      </c>
      <c r="AI263" s="196">
        <f t="shared" si="152"/>
        <v>3.5999999999999997E-2</v>
      </c>
      <c r="AK263" s="293">
        <f t="shared" si="153"/>
        <v>1.0539801346473414</v>
      </c>
      <c r="AL263" s="295" t="s">
        <v>431</v>
      </c>
      <c r="AM263" s="258">
        <f>MAX($B259:$B281)</f>
        <v>363</v>
      </c>
      <c r="AN263" s="211">
        <f t="shared" si="154"/>
        <v>342</v>
      </c>
      <c r="AO263" s="196">
        <f t="shared" si="155"/>
        <v>3.5999999999999997E-2</v>
      </c>
      <c r="AQ263" s="293">
        <f t="shared" si="156"/>
        <v>1.1526795099383855</v>
      </c>
      <c r="AR263" s="295" t="s">
        <v>431</v>
      </c>
      <c r="AS263" s="258">
        <f>MAX($B259:$B281)</f>
        <v>363</v>
      </c>
      <c r="AT263" s="211">
        <f t="shared" si="157"/>
        <v>342</v>
      </c>
      <c r="AU263" s="196">
        <f t="shared" si="158"/>
        <v>3.5999999999999997E-2</v>
      </c>
      <c r="AW263" s="293">
        <f t="shared" si="159"/>
        <v>1.242506468328179</v>
      </c>
      <c r="AX263" s="295" t="s">
        <v>431</v>
      </c>
      <c r="AY263" s="258">
        <f>MAX($B259:$B281)</f>
        <v>363</v>
      </c>
      <c r="AZ263" s="211">
        <f t="shared" si="160"/>
        <v>342</v>
      </c>
      <c r="BA263" s="196">
        <f t="shared" si="161"/>
        <v>3.5999999999999997E-2</v>
      </c>
      <c r="BC263" s="293">
        <f t="shared" si="162"/>
        <v>1.3249254147435985</v>
      </c>
      <c r="BD263" s="295" t="s">
        <v>431</v>
      </c>
      <c r="BE263" s="258">
        <f>MAX($B259:$B281)</f>
        <v>363</v>
      </c>
      <c r="BF263" s="211">
        <f t="shared" si="163"/>
        <v>342</v>
      </c>
      <c r="BG263" s="196">
        <f t="shared" si="164"/>
        <v>3.5999999999999997E-2</v>
      </c>
      <c r="BI263" s="293">
        <f t="shared" si="165"/>
        <v>1.4010656784402031</v>
      </c>
      <c r="BJ263" s="295" t="s">
        <v>431</v>
      </c>
      <c r="BK263" s="258">
        <f>MAX($B259:$B281)</f>
        <v>363</v>
      </c>
      <c r="BL263" s="211">
        <f t="shared" si="166"/>
        <v>342</v>
      </c>
      <c r="BM263" s="196">
        <f t="shared" si="167"/>
        <v>3.5999999999999997E-2</v>
      </c>
    </row>
    <row r="264" spans="1:65" ht="15" customHeight="1">
      <c r="A264" s="186">
        <f t="shared" si="136"/>
        <v>2012</v>
      </c>
      <c r="B264" s="187">
        <f t="shared" si="136"/>
        <v>363</v>
      </c>
      <c r="C264" s="291">
        <f t="shared" si="137"/>
        <v>-7.4319903912489119E-2</v>
      </c>
      <c r="D264" s="188">
        <f t="shared" si="168"/>
        <v>6</v>
      </c>
      <c r="E264" s="295" t="s">
        <v>432</v>
      </c>
      <c r="F264" s="258">
        <f>AVERAGE(B263:B269)</f>
        <v>349.5</v>
      </c>
      <c r="G264" s="195"/>
      <c r="H264" s="192"/>
      <c r="I264" s="196">
        <f t="shared" si="138"/>
        <v>351</v>
      </c>
      <c r="J264" s="197">
        <f t="shared" si="139"/>
        <v>3.3057851239669422</v>
      </c>
      <c r="K264" s="196">
        <f t="shared" si="140"/>
        <v>0.14399999999999999</v>
      </c>
      <c r="M264" s="293">
        <f t="shared" si="141"/>
        <v>-5.8944028342648807</v>
      </c>
      <c r="N264" s="295" t="s">
        <v>432</v>
      </c>
      <c r="O264" s="258">
        <f>AVERAGE($B263:$B269)</f>
        <v>349.5</v>
      </c>
      <c r="P264" s="211">
        <f t="shared" si="142"/>
        <v>359</v>
      </c>
      <c r="Q264" s="196">
        <f t="shared" si="143"/>
        <v>1.6E-2</v>
      </c>
      <c r="S264" s="293">
        <f t="shared" si="144"/>
        <v>0.56236682130731253</v>
      </c>
      <c r="T264" s="295" t="s">
        <v>432</v>
      </c>
      <c r="U264" s="258">
        <f>AVERAGE($B263:$B269)</f>
        <v>349.5</v>
      </c>
      <c r="V264" s="211">
        <f t="shared" si="145"/>
        <v>351</v>
      </c>
      <c r="W264" s="196">
        <f t="shared" si="146"/>
        <v>0.14399999999999999</v>
      </c>
      <c r="Y264" s="293">
        <f t="shared" si="147"/>
        <v>0.70818505792448583</v>
      </c>
      <c r="Z264" s="295" t="s">
        <v>432</v>
      </c>
      <c r="AA264" s="258">
        <f>AVERAGE($B263:$B269)</f>
        <v>349.5</v>
      </c>
      <c r="AB264" s="211">
        <f t="shared" si="148"/>
        <v>351</v>
      </c>
      <c r="AC264" s="196">
        <f t="shared" si="149"/>
        <v>0.14399999999999999</v>
      </c>
      <c r="AE264" s="293">
        <f t="shared" si="150"/>
        <v>0.83542123622462461</v>
      </c>
      <c r="AF264" s="295" t="s">
        <v>432</v>
      </c>
      <c r="AG264" s="258">
        <f>AVERAGE($B263:$B269)</f>
        <v>349.5</v>
      </c>
      <c r="AH264" s="211">
        <f t="shared" si="151"/>
        <v>351</v>
      </c>
      <c r="AI264" s="196">
        <f t="shared" si="152"/>
        <v>0.14399999999999999</v>
      </c>
      <c r="AK264" s="293">
        <f t="shared" si="153"/>
        <v>0.94828044797357147</v>
      </c>
      <c r="AL264" s="295" t="s">
        <v>432</v>
      </c>
      <c r="AM264" s="258">
        <f>AVERAGE($B263:$B269)</f>
        <v>349.5</v>
      </c>
      <c r="AN264" s="211">
        <f t="shared" si="154"/>
        <v>351</v>
      </c>
      <c r="AO264" s="196">
        <f t="shared" si="155"/>
        <v>0.14399999999999999</v>
      </c>
      <c r="AQ264" s="293">
        <f t="shared" si="156"/>
        <v>1.0496843739646766</v>
      </c>
      <c r="AR264" s="295" t="s">
        <v>432</v>
      </c>
      <c r="AS264" s="258">
        <f>AVERAGE($B263:$B269)</f>
        <v>349.5</v>
      </c>
      <c r="AT264" s="211">
        <f t="shared" si="157"/>
        <v>351</v>
      </c>
      <c r="AU264" s="196">
        <f t="shared" si="158"/>
        <v>0.14399999999999999</v>
      </c>
      <c r="AW264" s="293">
        <f t="shared" si="159"/>
        <v>1.1417456594856852</v>
      </c>
      <c r="AX264" s="295" t="s">
        <v>432</v>
      </c>
      <c r="AY264" s="258">
        <f>AVERAGE($B263:$B269)</f>
        <v>349.5</v>
      </c>
      <c r="AZ264" s="211">
        <f t="shared" si="160"/>
        <v>351</v>
      </c>
      <c r="BA264" s="196">
        <f t="shared" si="161"/>
        <v>0.14399999999999999</v>
      </c>
      <c r="BC264" s="293">
        <f t="shared" si="162"/>
        <v>1.2260415381276371</v>
      </c>
      <c r="BD264" s="295" t="s">
        <v>432</v>
      </c>
      <c r="BE264" s="258">
        <f>AVERAGE($B263:$B269)</f>
        <v>349.5</v>
      </c>
      <c r="BF264" s="211">
        <f t="shared" si="163"/>
        <v>351</v>
      </c>
      <c r="BG264" s="196">
        <f t="shared" si="164"/>
        <v>0.14399999999999999</v>
      </c>
      <c r="BI264" s="293">
        <f t="shared" si="165"/>
        <v>1.3037807428370924</v>
      </c>
      <c r="BJ264" s="295" t="s">
        <v>432</v>
      </c>
      <c r="BK264" s="258">
        <f>AVERAGE($B263:$B269)</f>
        <v>349.5</v>
      </c>
      <c r="BL264" s="211">
        <f t="shared" si="166"/>
        <v>351</v>
      </c>
      <c r="BM264" s="196">
        <f t="shared" si="167"/>
        <v>0.14399999999999999</v>
      </c>
    </row>
    <row r="265" spans="1:65" ht="15" customHeight="1">
      <c r="A265" s="186"/>
      <c r="B265" s="187"/>
      <c r="C265" s="291"/>
      <c r="D265" s="188"/>
      <c r="G265" s="195"/>
      <c r="H265" s="192"/>
      <c r="I265" s="196"/>
      <c r="J265" s="197"/>
      <c r="K265" s="196"/>
      <c r="M265" s="293"/>
      <c r="P265" s="211"/>
      <c r="Q265" s="196"/>
      <c r="S265" s="293"/>
      <c r="V265" s="211"/>
      <c r="W265" s="196"/>
      <c r="Y265" s="293"/>
      <c r="AB265" s="211"/>
      <c r="AC265" s="196"/>
      <c r="AE265" s="293"/>
      <c r="AH265" s="211"/>
      <c r="AI265" s="196"/>
      <c r="AK265" s="293"/>
      <c r="AN265" s="211"/>
      <c r="AO265" s="196"/>
      <c r="AQ265" s="293"/>
      <c r="AT265" s="211"/>
      <c r="AU265" s="196"/>
      <c r="AW265" s="293"/>
      <c r="AZ265" s="211"/>
      <c r="BA265" s="196"/>
      <c r="BC265" s="293"/>
      <c r="BF265" s="211"/>
      <c r="BG265" s="196"/>
      <c r="BI265" s="293"/>
      <c r="BL265" s="211"/>
      <c r="BM265" s="196"/>
    </row>
    <row r="266" spans="1:65" ht="15" customHeight="1">
      <c r="A266" s="186"/>
      <c r="B266" s="187"/>
      <c r="C266" s="291"/>
      <c r="D266" s="188"/>
      <c r="E266" s="296" t="s">
        <v>433</v>
      </c>
      <c r="F266" s="234">
        <f>INDEX(LINEST(C259:C264,D259:D264),1)</f>
        <v>-4.9786818469489569E-2</v>
      </c>
      <c r="G266" s="237"/>
      <c r="H266" s="192"/>
      <c r="I266" s="196"/>
      <c r="J266" s="197"/>
      <c r="K266" s="196"/>
      <c r="M266" s="293"/>
      <c r="N266" s="296" t="s">
        <v>433</v>
      </c>
      <c r="O266" s="234">
        <f>INDEX(LINEST(M259:M264,$D259:$D264),1)</f>
        <v>-0.63082573716024815</v>
      </c>
      <c r="P266" s="211"/>
      <c r="Q266" s="196"/>
      <c r="S266" s="293"/>
      <c r="T266" s="296" t="s">
        <v>433</v>
      </c>
      <c r="U266" s="234">
        <f>INDEX(LINEST(S259:S264,$D259:$D264),1)</f>
        <v>-3.8967398094884712E-2</v>
      </c>
      <c r="V266" s="211"/>
      <c r="W266" s="196"/>
      <c r="Y266" s="293"/>
      <c r="Z266" s="296" t="s">
        <v>433</v>
      </c>
      <c r="AA266" s="234">
        <f>INDEX(LINEST(Y259:Y264,$D259:$D264),1)</f>
        <v>-3.7252286785277075E-2</v>
      </c>
      <c r="AB266" s="211"/>
      <c r="AC266" s="196"/>
      <c r="AE266" s="293"/>
      <c r="AF266" s="296" t="s">
        <v>433</v>
      </c>
      <c r="AG266" s="234">
        <f>INDEX(LINEST(AE259:AE264,$D259:$D264),1)</f>
        <v>-3.593463661606662E-2</v>
      </c>
      <c r="AH266" s="211"/>
      <c r="AI266" s="196"/>
      <c r="AK266" s="293"/>
      <c r="AL266" s="296" t="s">
        <v>433</v>
      </c>
      <c r="AM266" s="234">
        <f>INDEX(LINEST(AK259:AK264,$D259:$D264),1)</f>
        <v>-3.4890606609834333E-2</v>
      </c>
      <c r="AN266" s="211"/>
      <c r="AO266" s="196"/>
      <c r="AQ266" s="293"/>
      <c r="AR266" s="296" t="s">
        <v>433</v>
      </c>
      <c r="AS266" s="234">
        <f>INDEX(LINEST(AQ259:AQ264,$D259:$D264),1)</f>
        <v>-3.4042971547119862E-2</v>
      </c>
      <c r="AT266" s="211"/>
      <c r="AU266" s="196"/>
      <c r="AW266" s="293"/>
      <c r="AX266" s="296" t="s">
        <v>433</v>
      </c>
      <c r="AY266" s="234">
        <f>INDEX(LINEST(AW259:AW264,$D259:$D264),1)</f>
        <v>-3.3341071962489525E-2</v>
      </c>
      <c r="AZ266" s="211"/>
      <c r="BA266" s="196"/>
      <c r="BC266" s="293"/>
      <c r="BD266" s="296" t="s">
        <v>433</v>
      </c>
      <c r="BE266" s="234">
        <f>INDEX(LINEST(BC259:BC264,$D259:$D264),1)</f>
        <v>-3.2750294104975528E-2</v>
      </c>
      <c r="BF266" s="211"/>
      <c r="BG266" s="196"/>
      <c r="BI266" s="293"/>
      <c r="BJ266" s="296" t="s">
        <v>433</v>
      </c>
      <c r="BK266" s="234">
        <f>INDEX(LINEST(BI259:BI264,$D259:$D264),1)</f>
        <v>-3.2246182628658582E-2</v>
      </c>
      <c r="BL266" s="211"/>
      <c r="BM266" s="196"/>
    </row>
    <row r="267" spans="1:65" ht="15" customHeight="1">
      <c r="A267" s="186"/>
      <c r="B267" s="187"/>
      <c r="C267" s="291"/>
      <c r="D267" s="188"/>
      <c r="E267" s="273" t="s">
        <v>139</v>
      </c>
      <c r="F267" s="234">
        <f>INDEX(LINEST(C259:C264,D259:D264),2)</f>
        <v>0.29267570123559283</v>
      </c>
      <c r="G267" s="195"/>
      <c r="H267" s="189"/>
      <c r="I267" s="196"/>
      <c r="J267" s="197"/>
      <c r="K267" s="196"/>
      <c r="M267" s="293"/>
      <c r="N267" s="273" t="s">
        <v>139</v>
      </c>
      <c r="O267" s="234">
        <f>INDEX(LINEST(M259:M264,$D259:$D264),2)</f>
        <v>-0.50244216045791612</v>
      </c>
      <c r="P267" s="211"/>
      <c r="Q267" s="196"/>
      <c r="S267" s="293"/>
      <c r="T267" s="273" t="s">
        <v>139</v>
      </c>
      <c r="U267" s="234">
        <f>INDEX(LINEST(S259:S264,$D259:$D264),2)</f>
        <v>0.84851501536051765</v>
      </c>
      <c r="V267" s="211"/>
      <c r="W267" s="196"/>
      <c r="Y267" s="293"/>
      <c r="Z267" s="273" t="s">
        <v>139</v>
      </c>
      <c r="AA267" s="234">
        <f>INDEX(LINEST(Y259:Y264,$D259:$D264),2)</f>
        <v>0.98157335076219088</v>
      </c>
      <c r="AB267" s="211"/>
      <c r="AC267" s="196"/>
      <c r="AE267" s="293"/>
      <c r="AF267" s="273" t="s">
        <v>139</v>
      </c>
      <c r="AG267" s="234">
        <f>INDEX(LINEST(AE259:AE264,$D259:$D264),2)</f>
        <v>1.0990170335571616</v>
      </c>
      <c r="AH267" s="211"/>
      <c r="AI267" s="196"/>
      <c r="AK267" s="293"/>
      <c r="AL267" s="273" t="s">
        <v>139</v>
      </c>
      <c r="AM267" s="234">
        <f>INDEX(LINEST(AK259:AK264,$D259:$D264),2)</f>
        <v>1.204123659711162</v>
      </c>
      <c r="AN267" s="211"/>
      <c r="AO267" s="196"/>
      <c r="AQ267" s="293"/>
      <c r="AR267" s="273" t="s">
        <v>139</v>
      </c>
      <c r="AS267" s="234">
        <f>INDEX(LINEST(AQ259:AQ264,$D259:$D264),2)</f>
        <v>1.2992375319879277</v>
      </c>
      <c r="AT267" s="211"/>
      <c r="AU267" s="196"/>
      <c r="AW267" s="293"/>
      <c r="AX267" s="273" t="s">
        <v>139</v>
      </c>
      <c r="AY267" s="234">
        <f>INDEX(LINEST(AW259:AW264,$D259:$D264),2)</f>
        <v>1.3860930549375761</v>
      </c>
      <c r="AZ267" s="211"/>
      <c r="BA267" s="196"/>
      <c r="BC267" s="293"/>
      <c r="BD267" s="273" t="s">
        <v>139</v>
      </c>
      <c r="BE267" s="234">
        <f>INDEX(LINEST(BC259:BC264,$D259:$D264),2)</f>
        <v>1.4660093116807134</v>
      </c>
      <c r="BF267" s="211"/>
      <c r="BG267" s="196"/>
      <c r="BI267" s="293"/>
      <c r="BJ267" s="273" t="s">
        <v>139</v>
      </c>
      <c r="BK267" s="234">
        <f>INDEX(LINEST(BI259:BI264,$D259:$D264),2)</f>
        <v>1.5400128150200258</v>
      </c>
      <c r="BL267" s="211"/>
      <c r="BM267" s="196"/>
    </row>
    <row r="268" spans="1:65" ht="15" customHeight="1">
      <c r="A268" s="186"/>
      <c r="B268" s="187"/>
      <c r="C268" s="291"/>
      <c r="D268" s="188"/>
      <c r="E268" s="295" t="s">
        <v>140</v>
      </c>
      <c r="F268" s="297">
        <f>F266*-1</f>
        <v>4.9786818469489569E-2</v>
      </c>
      <c r="H268" s="277"/>
      <c r="I268" s="196"/>
      <c r="J268" s="197"/>
      <c r="K268" s="196"/>
      <c r="M268" s="293"/>
      <c r="N268" s="295" t="s">
        <v>140</v>
      </c>
      <c r="O268" s="297">
        <f>O266*-1</f>
        <v>0.63082573716024815</v>
      </c>
      <c r="P268" s="211"/>
      <c r="Q268" s="196"/>
      <c r="S268" s="293"/>
      <c r="T268" s="295" t="s">
        <v>140</v>
      </c>
      <c r="U268" s="297">
        <f>U266*-1</f>
        <v>3.8967398094884712E-2</v>
      </c>
      <c r="V268" s="211"/>
      <c r="W268" s="196"/>
      <c r="Y268" s="293"/>
      <c r="Z268" s="295" t="s">
        <v>140</v>
      </c>
      <c r="AA268" s="297">
        <f>AA266*-1</f>
        <v>3.7252286785277075E-2</v>
      </c>
      <c r="AB268" s="211"/>
      <c r="AC268" s="196"/>
      <c r="AE268" s="293"/>
      <c r="AF268" s="295" t="s">
        <v>140</v>
      </c>
      <c r="AG268" s="297">
        <f>AG266*-1</f>
        <v>3.593463661606662E-2</v>
      </c>
      <c r="AH268" s="211"/>
      <c r="AI268" s="196"/>
      <c r="AK268" s="293"/>
      <c r="AL268" s="295" t="s">
        <v>140</v>
      </c>
      <c r="AM268" s="297">
        <f>AM266*-1</f>
        <v>3.4890606609834333E-2</v>
      </c>
      <c r="AN268" s="211"/>
      <c r="AO268" s="196"/>
      <c r="AQ268" s="293"/>
      <c r="AR268" s="295" t="s">
        <v>140</v>
      </c>
      <c r="AS268" s="297">
        <f>AS266*-1</f>
        <v>3.4042971547119862E-2</v>
      </c>
      <c r="AT268" s="211"/>
      <c r="AU268" s="196"/>
      <c r="AW268" s="293"/>
      <c r="AX268" s="295" t="s">
        <v>140</v>
      </c>
      <c r="AY268" s="297">
        <f>AY266*-1</f>
        <v>3.3341071962489525E-2</v>
      </c>
      <c r="AZ268" s="211"/>
      <c r="BA268" s="196"/>
      <c r="BC268" s="293"/>
      <c r="BD268" s="295" t="s">
        <v>140</v>
      </c>
      <c r="BE268" s="297">
        <f>BE266*-1</f>
        <v>3.2750294104975528E-2</v>
      </c>
      <c r="BF268" s="211"/>
      <c r="BG268" s="196"/>
      <c r="BI268" s="293"/>
      <c r="BJ268" s="295" t="s">
        <v>140</v>
      </c>
      <c r="BK268" s="297">
        <f>BK266*-1</f>
        <v>3.2246182628658582E-2</v>
      </c>
      <c r="BL268" s="211"/>
      <c r="BM268" s="196"/>
    </row>
    <row r="269" spans="1:65" ht="15" customHeight="1">
      <c r="A269" s="186"/>
      <c r="B269" s="187"/>
      <c r="C269" s="291"/>
      <c r="D269" s="188"/>
      <c r="E269" s="295"/>
      <c r="H269" s="277"/>
      <c r="I269" s="196"/>
      <c r="J269" s="197"/>
      <c r="K269" s="196"/>
      <c r="M269" s="293"/>
      <c r="N269" s="295"/>
      <c r="P269" s="211"/>
      <c r="Q269" s="196"/>
      <c r="S269" s="293"/>
      <c r="T269" s="295"/>
      <c r="V269" s="211"/>
      <c r="W269" s="196"/>
      <c r="Y269" s="293"/>
      <c r="Z269" s="295"/>
      <c r="AB269" s="211"/>
      <c r="AC269" s="196"/>
      <c r="AE269" s="293"/>
      <c r="AF269" s="295"/>
      <c r="AH269" s="211"/>
      <c r="AI269" s="196"/>
      <c r="AK269" s="293"/>
      <c r="AL269" s="295"/>
      <c r="AN269" s="211"/>
      <c r="AO269" s="196"/>
      <c r="AQ269" s="293"/>
      <c r="AR269" s="295"/>
      <c r="AT269" s="211"/>
      <c r="AU269" s="196"/>
      <c r="AW269" s="293"/>
      <c r="AX269" s="295"/>
      <c r="AZ269" s="211"/>
      <c r="BA269" s="196"/>
      <c r="BC269" s="293"/>
      <c r="BD269" s="295"/>
      <c r="BF269" s="211"/>
      <c r="BG269" s="196"/>
      <c r="BI269" s="293"/>
      <c r="BJ269" s="295"/>
      <c r="BL269" s="211"/>
      <c r="BM269" s="196"/>
    </row>
    <row r="270" spans="1:65" ht="15" customHeight="1">
      <c r="A270" s="186"/>
      <c r="B270" s="187"/>
      <c r="C270" s="291"/>
      <c r="D270" s="188"/>
      <c r="E270" s="454" t="s">
        <v>108</v>
      </c>
      <c r="F270" s="458"/>
      <c r="G270" s="200">
        <f>I258</f>
        <v>0.79140132309231137</v>
      </c>
      <c r="H270" s="277"/>
      <c r="I270" s="196"/>
      <c r="J270" s="197"/>
      <c r="K270" s="196"/>
      <c r="M270" s="293"/>
      <c r="N270" s="189" t="s">
        <v>166</v>
      </c>
      <c r="O270" s="234">
        <f>P258</f>
        <v>0.48191140387246079</v>
      </c>
      <c r="P270" s="211"/>
      <c r="Q270" s="196"/>
      <c r="S270" s="293"/>
      <c r="T270" s="189" t="s">
        <v>166</v>
      </c>
      <c r="U270" s="234">
        <f>V258</f>
        <v>0.80063912238542911</v>
      </c>
      <c r="V270" s="211"/>
      <c r="W270" s="196"/>
      <c r="Y270" s="293"/>
      <c r="Z270" s="189" t="s">
        <v>166</v>
      </c>
      <c r="AA270" s="234">
        <f>AB258</f>
        <v>0.80063912238542911</v>
      </c>
      <c r="AB270" s="211"/>
      <c r="AC270" s="196"/>
      <c r="AE270" s="293"/>
      <c r="AF270" s="189" t="s">
        <v>166</v>
      </c>
      <c r="AG270" s="234">
        <f>AH258</f>
        <v>0.80063912238542911</v>
      </c>
      <c r="AH270" s="211"/>
      <c r="AI270" s="196"/>
      <c r="AK270" s="293"/>
      <c r="AL270" s="189" t="s">
        <v>166</v>
      </c>
      <c r="AM270" s="234">
        <f>AN258</f>
        <v>0.80063912238542911</v>
      </c>
      <c r="AN270" s="211"/>
      <c r="AO270" s="196"/>
      <c r="AQ270" s="293"/>
      <c r="AR270" s="189" t="s">
        <v>166</v>
      </c>
      <c r="AS270" s="234">
        <f>AT258</f>
        <v>0.80063912238542911</v>
      </c>
      <c r="AT270" s="211"/>
      <c r="AU270" s="196"/>
      <c r="AW270" s="293"/>
      <c r="AX270" s="189" t="s">
        <v>166</v>
      </c>
      <c r="AY270" s="234">
        <f>AZ258</f>
        <v>0.80063912238542911</v>
      </c>
      <c r="AZ270" s="211"/>
      <c r="BA270" s="196"/>
      <c r="BC270" s="293"/>
      <c r="BD270" s="189" t="s">
        <v>166</v>
      </c>
      <c r="BE270" s="234">
        <f>BF258</f>
        <v>0.80063912238542911</v>
      </c>
      <c r="BF270" s="211"/>
      <c r="BG270" s="196"/>
      <c r="BI270" s="293"/>
      <c r="BJ270" s="189" t="s">
        <v>166</v>
      </c>
      <c r="BK270" s="234">
        <f>BL258</f>
        <v>0.80063912238542911</v>
      </c>
      <c r="BL270" s="211"/>
      <c r="BM270" s="196"/>
    </row>
    <row r="271" spans="1:65" ht="15" customHeight="1">
      <c r="A271" s="186"/>
      <c r="B271" s="187"/>
      <c r="C271" s="291"/>
      <c r="D271" s="188"/>
      <c r="E271" s="454" t="s">
        <v>109</v>
      </c>
      <c r="F271" s="458"/>
      <c r="G271" s="201">
        <f>SUM(K259:K281)</f>
        <v>0.35</v>
      </c>
      <c r="H271" s="277"/>
      <c r="I271" s="196"/>
      <c r="J271" s="197"/>
      <c r="K271" s="196"/>
      <c r="M271" s="293"/>
      <c r="N271" s="189" t="s">
        <v>173</v>
      </c>
      <c r="O271" s="294">
        <f>SUM(Q259:Q281)</f>
        <v>2.7549999999999999</v>
      </c>
      <c r="P271" s="211"/>
      <c r="Q271" s="196"/>
      <c r="S271" s="293"/>
      <c r="T271" s="189" t="s">
        <v>173</v>
      </c>
      <c r="U271" s="294">
        <f>SUM(W259:W281)</f>
        <v>0.33499999999999996</v>
      </c>
      <c r="V271" s="211"/>
      <c r="W271" s="196"/>
      <c r="Y271" s="293"/>
      <c r="Z271" s="189" t="s">
        <v>173</v>
      </c>
      <c r="AA271" s="294">
        <f>SUM(AC259:AC281)</f>
        <v>0.33499999999999996</v>
      </c>
      <c r="AB271" s="211"/>
      <c r="AC271" s="196"/>
      <c r="AE271" s="293"/>
      <c r="AF271" s="189" t="s">
        <v>173</v>
      </c>
      <c r="AG271" s="294">
        <f>SUM(AI259:AI281)</f>
        <v>0.33499999999999996</v>
      </c>
      <c r="AH271" s="211"/>
      <c r="AI271" s="196"/>
      <c r="AK271" s="293"/>
      <c r="AL271" s="189" t="s">
        <v>173</v>
      </c>
      <c r="AM271" s="294">
        <f>SUM(AO259:AO281)</f>
        <v>0.33499999999999996</v>
      </c>
      <c r="AN271" s="211"/>
      <c r="AO271" s="196"/>
      <c r="AQ271" s="293"/>
      <c r="AR271" s="189" t="s">
        <v>173</v>
      </c>
      <c r="AS271" s="294">
        <f>SUM(AU259:AU281)</f>
        <v>0.33499999999999996</v>
      </c>
      <c r="AT271" s="211"/>
      <c r="AU271" s="196"/>
      <c r="AW271" s="293"/>
      <c r="AX271" s="189" t="s">
        <v>173</v>
      </c>
      <c r="AY271" s="294">
        <f>SUM(BA259:BA281)</f>
        <v>0.33499999999999996</v>
      </c>
      <c r="AZ271" s="211"/>
      <c r="BA271" s="196"/>
      <c r="BC271" s="293"/>
      <c r="BD271" s="189" t="s">
        <v>173</v>
      </c>
      <c r="BE271" s="294">
        <f>SUM(BG259:BG281)</f>
        <v>0.33499999999999996</v>
      </c>
      <c r="BF271" s="211"/>
      <c r="BG271" s="196"/>
      <c r="BI271" s="293"/>
      <c r="BJ271" s="189" t="s">
        <v>173</v>
      </c>
      <c r="BK271" s="294">
        <f>SUM(BM259:BM281)</f>
        <v>0.33499999999999996</v>
      </c>
      <c r="BL271" s="211"/>
      <c r="BM271" s="196"/>
    </row>
    <row r="272" spans="1:65" ht="15" customHeight="1">
      <c r="A272" s="186"/>
      <c r="B272" s="187"/>
      <c r="C272" s="291"/>
      <c r="D272" s="188"/>
      <c r="E272" s="454" t="s">
        <v>174</v>
      </c>
      <c r="F272" s="458"/>
      <c r="G272" s="201">
        <f>SUM(K260:K269)</f>
        <v>0.26900000000000002</v>
      </c>
      <c r="H272" s="277"/>
      <c r="I272" s="196"/>
      <c r="J272" s="197"/>
      <c r="K272" s="196"/>
      <c r="M272" s="293"/>
      <c r="N272" s="189" t="s">
        <v>175</v>
      </c>
      <c r="O272" s="260">
        <f>SUM(Q260:Q269)</f>
        <v>0.99099999999999999</v>
      </c>
      <c r="P272" s="211"/>
      <c r="Q272" s="196"/>
      <c r="S272" s="293"/>
      <c r="T272" s="189" t="s">
        <v>175</v>
      </c>
      <c r="U272" s="260">
        <f>SUM(W260:W269)</f>
        <v>0.254</v>
      </c>
      <c r="V272" s="211"/>
      <c r="W272" s="196"/>
      <c r="Y272" s="293"/>
      <c r="Z272" s="189" t="s">
        <v>175</v>
      </c>
      <c r="AA272" s="260">
        <f>SUM(AC260:AC269)</f>
        <v>0.254</v>
      </c>
      <c r="AB272" s="211"/>
      <c r="AC272" s="196"/>
      <c r="AE272" s="293"/>
      <c r="AF272" s="189" t="s">
        <v>175</v>
      </c>
      <c r="AG272" s="260">
        <f>SUM(AI260:AI269)</f>
        <v>0.254</v>
      </c>
      <c r="AH272" s="211"/>
      <c r="AI272" s="196"/>
      <c r="AK272" s="293"/>
      <c r="AL272" s="189" t="s">
        <v>175</v>
      </c>
      <c r="AM272" s="260">
        <f>SUM(AO260:AO269)</f>
        <v>0.254</v>
      </c>
      <c r="AN272" s="211"/>
      <c r="AO272" s="196"/>
      <c r="AQ272" s="293"/>
      <c r="AR272" s="189" t="s">
        <v>175</v>
      </c>
      <c r="AS272" s="260">
        <f>SUM(AU260:AU269)</f>
        <v>0.254</v>
      </c>
      <c r="AT272" s="211"/>
      <c r="AU272" s="196"/>
      <c r="AW272" s="293"/>
      <c r="AX272" s="189" t="s">
        <v>175</v>
      </c>
      <c r="AY272" s="260">
        <f>SUM(BA260:BA269)</f>
        <v>0.254</v>
      </c>
      <c r="AZ272" s="211"/>
      <c r="BA272" s="196"/>
      <c r="BC272" s="293"/>
      <c r="BD272" s="189" t="s">
        <v>175</v>
      </c>
      <c r="BE272" s="260">
        <f>SUM(BG260:BG269)</f>
        <v>0.254</v>
      </c>
      <c r="BF272" s="211"/>
      <c r="BG272" s="196"/>
      <c r="BI272" s="293"/>
      <c r="BJ272" s="189" t="s">
        <v>175</v>
      </c>
      <c r="BK272" s="260">
        <f>SUM(BM260:BM269)</f>
        <v>0.254</v>
      </c>
      <c r="BL272" s="211"/>
      <c r="BM272" s="196"/>
    </row>
    <row r="273" spans="1:70" ht="15" customHeight="1">
      <c r="A273" s="186"/>
      <c r="B273" s="187"/>
      <c r="C273" s="291"/>
      <c r="D273" s="188"/>
      <c r="E273" s="454" t="s">
        <v>111</v>
      </c>
      <c r="F273" s="458"/>
      <c r="G273" s="202">
        <f>SUM(J259:J269)/D264</f>
        <v>2.0981960386104528</v>
      </c>
      <c r="H273" s="277"/>
      <c r="I273" s="196"/>
      <c r="J273" s="197"/>
      <c r="K273" s="196"/>
      <c r="M273" s="293"/>
      <c r="P273" s="211"/>
      <c r="Q273" s="196"/>
      <c r="S273" s="293"/>
      <c r="V273" s="211"/>
      <c r="W273" s="196"/>
      <c r="Y273" s="293"/>
      <c r="AB273" s="211"/>
      <c r="AC273" s="196"/>
      <c r="AE273" s="293"/>
      <c r="AH273" s="211"/>
      <c r="AI273" s="196"/>
      <c r="AK273" s="293"/>
      <c r="AN273" s="211"/>
      <c r="AO273" s="196"/>
      <c r="AQ273" s="293"/>
      <c r="AT273" s="211"/>
      <c r="AU273" s="196"/>
      <c r="AW273" s="293"/>
      <c r="AZ273" s="211"/>
      <c r="BA273" s="196"/>
      <c r="BC273" s="293"/>
      <c r="BF273" s="211"/>
      <c r="BG273" s="196"/>
      <c r="BI273" s="293"/>
      <c r="BL273" s="211"/>
      <c r="BM273" s="196"/>
    </row>
    <row r="274" spans="1:70" ht="15" customHeight="1">
      <c r="A274" s="186"/>
      <c r="B274" s="187"/>
      <c r="C274" s="291"/>
      <c r="D274" s="188"/>
      <c r="E274" s="454" t="s">
        <v>112</v>
      </c>
      <c r="F274" s="458"/>
      <c r="G274" s="202">
        <f>SUM(J260:J269)/10</f>
        <v>0.97500595124198131</v>
      </c>
      <c r="H274" s="277"/>
      <c r="I274" s="196"/>
      <c r="J274" s="197"/>
      <c r="K274" s="196"/>
      <c r="M274" s="293"/>
      <c r="P274" s="211"/>
      <c r="Q274" s="196"/>
      <c r="S274" s="293"/>
      <c r="V274" s="211"/>
      <c r="W274" s="196"/>
      <c r="Y274" s="293"/>
      <c r="AB274" s="211"/>
      <c r="AC274" s="196"/>
      <c r="AE274" s="293"/>
      <c r="AH274" s="211"/>
      <c r="AI274" s="196"/>
      <c r="AK274" s="293"/>
      <c r="AN274" s="211"/>
      <c r="AO274" s="196"/>
      <c r="AQ274" s="293"/>
      <c r="AT274" s="211"/>
      <c r="AU274" s="196"/>
      <c r="AW274" s="293"/>
      <c r="AZ274" s="211"/>
      <c r="BA274" s="196"/>
      <c r="BC274" s="293"/>
      <c r="BF274" s="211"/>
      <c r="BG274" s="196"/>
      <c r="BI274" s="293"/>
      <c r="BL274" s="211"/>
      <c r="BM274" s="196"/>
    </row>
    <row r="275" spans="1:70" ht="15" customHeight="1">
      <c r="A275" s="186"/>
      <c r="B275" s="187"/>
      <c r="C275" s="291"/>
      <c r="D275" s="188"/>
      <c r="G275" s="195"/>
      <c r="H275" s="277"/>
      <c r="I275" s="196"/>
      <c r="J275" s="197"/>
      <c r="K275" s="196"/>
      <c r="M275" s="293"/>
      <c r="P275" s="211"/>
      <c r="Q275" s="196"/>
      <c r="S275" s="293"/>
      <c r="V275" s="211"/>
      <c r="W275" s="196"/>
      <c r="Y275" s="293"/>
      <c r="AB275" s="211"/>
      <c r="AC275" s="196"/>
      <c r="AE275" s="293"/>
      <c r="AH275" s="211"/>
      <c r="AI275" s="196"/>
      <c r="AK275" s="293"/>
      <c r="AN275" s="211"/>
      <c r="AO275" s="196"/>
      <c r="AQ275" s="293"/>
      <c r="AT275" s="211"/>
      <c r="AU275" s="196"/>
      <c r="AW275" s="293"/>
      <c r="AZ275" s="211"/>
      <c r="BA275" s="196"/>
      <c r="BC275" s="293"/>
      <c r="BF275" s="211"/>
      <c r="BG275" s="196"/>
      <c r="BI275" s="293"/>
      <c r="BL275" s="211"/>
      <c r="BM275" s="196"/>
    </row>
    <row r="276" spans="1:70" s="195" customFormat="1" ht="15" customHeight="1">
      <c r="A276" s="186"/>
      <c r="B276" s="187"/>
      <c r="C276" s="291"/>
      <c r="D276" s="188"/>
      <c r="H276" s="277"/>
      <c r="I276" s="196"/>
      <c r="J276" s="197"/>
      <c r="K276" s="196"/>
      <c r="L276" s="203"/>
      <c r="M276" s="293"/>
      <c r="P276" s="211"/>
      <c r="Q276" s="196"/>
      <c r="S276" s="293"/>
      <c r="V276" s="211"/>
      <c r="W276" s="196"/>
      <c r="Y276" s="293"/>
      <c r="AB276" s="211"/>
      <c r="AC276" s="196"/>
      <c r="AE276" s="293"/>
      <c r="AH276" s="211"/>
      <c r="AI276" s="196"/>
      <c r="AK276" s="293"/>
      <c r="AN276" s="211"/>
      <c r="AO276" s="196"/>
      <c r="AQ276" s="293"/>
      <c r="AT276" s="211"/>
      <c r="AU276" s="196"/>
      <c r="AW276" s="293"/>
      <c r="AZ276" s="211"/>
      <c r="BA276" s="196"/>
      <c r="BC276" s="293"/>
      <c r="BF276" s="211"/>
      <c r="BG276" s="196"/>
      <c r="BI276" s="293"/>
      <c r="BL276" s="211"/>
      <c r="BM276" s="196"/>
    </row>
    <row r="277" spans="1:70" ht="15" customHeight="1">
      <c r="A277" s="186"/>
      <c r="B277" s="187"/>
      <c r="C277" s="291"/>
      <c r="D277" s="188"/>
      <c r="E277" s="239"/>
      <c r="F277" s="195"/>
      <c r="G277" s="195"/>
      <c r="H277" s="277"/>
      <c r="I277" s="196"/>
      <c r="J277" s="197"/>
      <c r="K277" s="196"/>
      <c r="M277" s="293"/>
      <c r="N277" s="239"/>
      <c r="O277" s="195"/>
      <c r="P277" s="211"/>
      <c r="Q277" s="196"/>
      <c r="S277" s="293"/>
      <c r="T277" s="239"/>
      <c r="U277" s="195"/>
      <c r="V277" s="211"/>
      <c r="W277" s="196"/>
      <c r="Y277" s="293"/>
      <c r="Z277" s="239"/>
      <c r="AA277" s="195"/>
      <c r="AB277" s="211"/>
      <c r="AC277" s="196"/>
      <c r="AE277" s="293"/>
      <c r="AF277" s="239"/>
      <c r="AG277" s="195"/>
      <c r="AH277" s="211"/>
      <c r="AI277" s="196"/>
      <c r="AK277" s="293"/>
      <c r="AL277" s="239"/>
      <c r="AM277" s="195"/>
      <c r="AN277" s="211"/>
      <c r="AO277" s="196"/>
      <c r="AQ277" s="293"/>
      <c r="AR277" s="239"/>
      <c r="AS277" s="195"/>
      <c r="AT277" s="211"/>
      <c r="AU277" s="196"/>
      <c r="AW277" s="293"/>
      <c r="AX277" s="239"/>
      <c r="AY277" s="195"/>
      <c r="AZ277" s="211"/>
      <c r="BA277" s="196"/>
      <c r="BC277" s="293"/>
      <c r="BD277" s="239"/>
      <c r="BE277" s="195"/>
      <c r="BF277" s="211"/>
      <c r="BG277" s="196"/>
      <c r="BI277" s="293"/>
      <c r="BJ277" s="239"/>
      <c r="BK277" s="195"/>
      <c r="BL277" s="211"/>
      <c r="BM277" s="196"/>
    </row>
    <row r="278" spans="1:70" s="195" customFormat="1" ht="15" customHeight="1">
      <c r="A278" s="186"/>
      <c r="B278" s="187"/>
      <c r="C278" s="291"/>
      <c r="D278" s="188"/>
      <c r="E278" s="239"/>
      <c r="H278" s="214"/>
      <c r="I278" s="196"/>
      <c r="J278" s="197"/>
      <c r="K278" s="196"/>
      <c r="L278" s="203"/>
      <c r="M278" s="293"/>
      <c r="N278" s="239"/>
      <c r="P278" s="211"/>
      <c r="Q278" s="196"/>
      <c r="S278" s="293"/>
      <c r="T278" s="239"/>
      <c r="V278" s="211"/>
      <c r="W278" s="196"/>
      <c r="Y278" s="293"/>
      <c r="Z278" s="239"/>
      <c r="AB278" s="211"/>
      <c r="AC278" s="196"/>
      <c r="AE278" s="293"/>
      <c r="AF278" s="239"/>
      <c r="AH278" s="211"/>
      <c r="AI278" s="196"/>
      <c r="AK278" s="293"/>
      <c r="AL278" s="239"/>
      <c r="AN278" s="211"/>
      <c r="AO278" s="196"/>
      <c r="AQ278" s="293"/>
      <c r="AR278" s="239"/>
      <c r="AT278" s="211"/>
      <c r="AU278" s="196"/>
      <c r="AW278" s="293"/>
      <c r="AX278" s="239"/>
      <c r="AZ278" s="211"/>
      <c r="BA278" s="196"/>
      <c r="BC278" s="293"/>
      <c r="BD278" s="239"/>
      <c r="BF278" s="211"/>
      <c r="BG278" s="196"/>
      <c r="BI278" s="293"/>
      <c r="BJ278" s="239"/>
      <c r="BL278" s="211"/>
      <c r="BM278" s="196"/>
    </row>
    <row r="279" spans="1:70" s="195" customFormat="1" ht="15" customHeight="1">
      <c r="A279" s="186"/>
      <c r="B279" s="187"/>
      <c r="C279" s="298"/>
      <c r="D279" s="188"/>
      <c r="E279" s="239"/>
      <c r="H279" s="214"/>
      <c r="I279" s="196"/>
      <c r="J279" s="197"/>
      <c r="K279" s="196"/>
      <c r="L279" s="203"/>
      <c r="M279" s="293"/>
      <c r="N279" s="239"/>
      <c r="P279" s="211"/>
      <c r="Q279" s="196"/>
      <c r="S279" s="293"/>
      <c r="T279" s="239"/>
      <c r="V279" s="211"/>
      <c r="W279" s="196"/>
      <c r="Y279" s="293"/>
      <c r="Z279" s="239"/>
      <c r="AB279" s="211"/>
      <c r="AC279" s="196"/>
      <c r="AE279" s="293"/>
      <c r="AF279" s="239"/>
      <c r="AH279" s="211"/>
      <c r="AI279" s="196"/>
      <c r="AK279" s="293"/>
      <c r="AL279" s="239"/>
      <c r="AN279" s="211"/>
      <c r="AO279" s="196"/>
      <c r="AQ279" s="293"/>
      <c r="AR279" s="239"/>
      <c r="AT279" s="211"/>
      <c r="AU279" s="196"/>
      <c r="AW279" s="293"/>
      <c r="AX279" s="239"/>
      <c r="AZ279" s="211"/>
      <c r="BA279" s="196"/>
      <c r="BC279" s="293"/>
      <c r="BD279" s="239"/>
      <c r="BF279" s="211"/>
      <c r="BG279" s="196"/>
      <c r="BI279" s="293"/>
      <c r="BJ279" s="239"/>
      <c r="BL279" s="211"/>
      <c r="BM279" s="196"/>
    </row>
    <row r="280" spans="1:70" s="195" customFormat="1" ht="15" customHeight="1">
      <c r="A280" s="186"/>
      <c r="B280" s="187"/>
      <c r="C280" s="291"/>
      <c r="D280" s="188"/>
      <c r="E280" s="239"/>
      <c r="H280" s="214"/>
      <c r="I280" s="196"/>
      <c r="J280" s="197"/>
      <c r="K280" s="196"/>
      <c r="L280" s="203"/>
      <c r="M280" s="293"/>
      <c r="N280" s="239"/>
      <c r="P280" s="211"/>
      <c r="Q280" s="196"/>
      <c r="S280" s="293"/>
      <c r="T280" s="239"/>
      <c r="V280" s="211"/>
      <c r="W280" s="196"/>
      <c r="Y280" s="293"/>
      <c r="Z280" s="239"/>
      <c r="AB280" s="211"/>
      <c r="AC280" s="196"/>
      <c r="AE280" s="293"/>
      <c r="AF280" s="239"/>
      <c r="AH280" s="211"/>
      <c r="AI280" s="196"/>
      <c r="AK280" s="293"/>
      <c r="AL280" s="239"/>
      <c r="AN280" s="211"/>
      <c r="AO280" s="196"/>
      <c r="AQ280" s="293"/>
      <c r="AR280" s="239"/>
      <c r="AT280" s="211"/>
      <c r="AU280" s="196"/>
      <c r="AW280" s="293"/>
      <c r="AX280" s="239"/>
      <c r="AZ280" s="211"/>
      <c r="BA280" s="196"/>
      <c r="BC280" s="293"/>
      <c r="BD280" s="239"/>
      <c r="BF280" s="211"/>
      <c r="BG280" s="196"/>
      <c r="BI280" s="293"/>
      <c r="BJ280" s="239"/>
      <c r="BL280" s="211"/>
      <c r="BM280" s="196"/>
    </row>
    <row r="281" spans="1:70" s="195" customFormat="1" ht="15" customHeight="1" thickBot="1">
      <c r="A281" s="204"/>
      <c r="B281" s="205"/>
      <c r="C281" s="299"/>
      <c r="D281" s="206"/>
      <c r="E281" s="241"/>
      <c r="F281" s="207"/>
      <c r="G281" s="207"/>
      <c r="H281" s="280"/>
      <c r="I281" s="208"/>
      <c r="J281" s="209"/>
      <c r="K281" s="208"/>
      <c r="L281" s="203"/>
      <c r="M281" s="300"/>
      <c r="N281" s="241"/>
      <c r="O281" s="207"/>
      <c r="P281" s="282"/>
      <c r="Q281" s="208"/>
      <c r="S281" s="300"/>
      <c r="T281" s="241"/>
      <c r="U281" s="207"/>
      <c r="V281" s="282"/>
      <c r="W281" s="208"/>
      <c r="Y281" s="300"/>
      <c r="Z281" s="241"/>
      <c r="AA281" s="207"/>
      <c r="AB281" s="282"/>
      <c r="AC281" s="208"/>
      <c r="AE281" s="300"/>
      <c r="AF281" s="241"/>
      <c r="AG281" s="207"/>
      <c r="AH281" s="282"/>
      <c r="AI281" s="208"/>
      <c r="AK281" s="300"/>
      <c r="AL281" s="241"/>
      <c r="AM281" s="207"/>
      <c r="AN281" s="282"/>
      <c r="AO281" s="208"/>
      <c r="AQ281" s="300"/>
      <c r="AR281" s="241"/>
      <c r="AS281" s="207"/>
      <c r="AT281" s="282"/>
      <c r="AU281" s="208"/>
      <c r="AW281" s="300"/>
      <c r="AX281" s="241"/>
      <c r="AY281" s="207"/>
      <c r="AZ281" s="282"/>
      <c r="BA281" s="208"/>
      <c r="BC281" s="300"/>
      <c r="BD281" s="241"/>
      <c r="BE281" s="207"/>
      <c r="BF281" s="282"/>
      <c r="BG281" s="208"/>
      <c r="BI281" s="300"/>
      <c r="BJ281" s="241"/>
      <c r="BK281" s="207"/>
      <c r="BL281" s="282"/>
      <c r="BM281" s="208"/>
    </row>
    <row r="282" spans="1:70" ht="15" customHeight="1" thickTop="1">
      <c r="A282" s="186">
        <f t="shared" ref="A282:A304" si="169">A233</f>
        <v>2013</v>
      </c>
      <c r="B282" s="187">
        <f t="shared" ref="B282:B304" si="170">ROUND(F$262/(1+EXP(F$267+F$266*D282)),$G$1)</f>
        <v>360</v>
      </c>
      <c r="C282" s="242"/>
      <c r="D282" s="188">
        <f t="shared" si="168"/>
        <v>7</v>
      </c>
      <c r="E282" s="243"/>
      <c r="F282" s="283"/>
      <c r="G282" s="195"/>
      <c r="H282" s="214"/>
      <c r="I282" s="196">
        <f t="shared" ref="I282:I304" si="171">ROUND($F$262/(1+EXP($F$267+$F$266*D282)),$G$1)</f>
        <v>360</v>
      </c>
      <c r="J282" s="211"/>
      <c r="K282" s="211"/>
    </row>
    <row r="283" spans="1:70" ht="15" customHeight="1" thickBot="1">
      <c r="A283" s="186">
        <f t="shared" si="169"/>
        <v>2014</v>
      </c>
      <c r="B283" s="187">
        <f t="shared" si="170"/>
        <v>368</v>
      </c>
      <c r="C283" s="242"/>
      <c r="D283" s="188">
        <f t="shared" si="168"/>
        <v>8</v>
      </c>
      <c r="E283" s="262" t="s">
        <v>434</v>
      </c>
      <c r="F283" s="263" t="s">
        <v>177</v>
      </c>
      <c r="G283" s="263" t="s">
        <v>178</v>
      </c>
      <c r="H283" s="263" t="s">
        <v>179</v>
      </c>
      <c r="I283" s="196">
        <f t="shared" si="171"/>
        <v>368</v>
      </c>
      <c r="J283" s="211"/>
      <c r="K283" s="211"/>
      <c r="M283" s="258" t="str">
        <f>E263</f>
        <v>max(y) =</v>
      </c>
      <c r="N283" s="258">
        <f>F263</f>
        <v>363</v>
      </c>
      <c r="O283" s="258"/>
      <c r="P283" s="258"/>
      <c r="Q283" s="258"/>
      <c r="R283" s="258"/>
      <c r="S283" s="258" t="str">
        <f>M283</f>
        <v>max(y) =</v>
      </c>
      <c r="T283" s="258">
        <f>N283</f>
        <v>363</v>
      </c>
      <c r="U283" s="258"/>
      <c r="V283" s="258"/>
      <c r="W283" s="258"/>
      <c r="X283" s="258"/>
      <c r="Y283" s="258" t="str">
        <f>S283</f>
        <v>max(y) =</v>
      </c>
      <c r="Z283" s="258">
        <f>T283</f>
        <v>363</v>
      </c>
      <c r="AA283" s="258"/>
      <c r="AB283" s="258"/>
      <c r="AC283" s="258"/>
      <c r="AD283" s="258"/>
      <c r="AE283" s="258" t="str">
        <f>Y283</f>
        <v>max(y) =</v>
      </c>
      <c r="AF283" s="258">
        <f>Z283</f>
        <v>363</v>
      </c>
      <c r="AG283" s="258"/>
      <c r="AH283" s="258"/>
      <c r="AI283" s="258"/>
      <c r="AJ283" s="258"/>
      <c r="AK283" s="258" t="str">
        <f>AE283</f>
        <v>max(y) =</v>
      </c>
      <c r="AL283" s="258">
        <f>AF283</f>
        <v>363</v>
      </c>
      <c r="AM283" s="258"/>
      <c r="AN283" s="258"/>
      <c r="AO283" s="258"/>
      <c r="AP283" s="258"/>
      <c r="AQ283" s="258" t="str">
        <f>AK283</f>
        <v>max(y) =</v>
      </c>
      <c r="AR283" s="258">
        <f>AL283</f>
        <v>363</v>
      </c>
      <c r="AS283" s="258"/>
      <c r="AT283" s="258"/>
      <c r="AU283" s="258"/>
      <c r="AV283" s="258"/>
      <c r="AW283" s="258" t="str">
        <f>AQ283</f>
        <v>max(y) =</v>
      </c>
      <c r="AX283" s="258">
        <f>AR283</f>
        <v>363</v>
      </c>
      <c r="AY283" s="258"/>
      <c r="AZ283" s="258"/>
      <c r="BA283" s="258"/>
      <c r="BB283" s="258"/>
      <c r="BC283" s="258" t="str">
        <f>AW283</f>
        <v>max(y) =</v>
      </c>
      <c r="BD283" s="258">
        <f>AX283</f>
        <v>363</v>
      </c>
      <c r="BE283" s="258"/>
      <c r="BF283" s="258"/>
      <c r="BG283" s="258"/>
      <c r="BH283" s="258"/>
      <c r="BI283" s="258" t="str">
        <f>BC283</f>
        <v>max(y) =</v>
      </c>
      <c r="BJ283" s="258">
        <f>BD283</f>
        <v>363</v>
      </c>
    </row>
    <row r="284" spans="1:70" ht="15" customHeight="1" thickTop="1">
      <c r="A284" s="186">
        <f t="shared" si="169"/>
        <v>2015</v>
      </c>
      <c r="B284" s="187">
        <f t="shared" si="170"/>
        <v>377</v>
      </c>
      <c r="C284" s="242"/>
      <c r="D284" s="188">
        <f t="shared" si="168"/>
        <v>9</v>
      </c>
      <c r="E284" s="258">
        <f>O262</f>
        <v>364</v>
      </c>
      <c r="F284" s="264">
        <f>O270</f>
        <v>0.48191140387246079</v>
      </c>
      <c r="G284" s="258">
        <f>O271</f>
        <v>2.7549999999999999</v>
      </c>
      <c r="H284" s="258">
        <f>O272</f>
        <v>0.99099999999999999</v>
      </c>
      <c r="I284" s="196">
        <f t="shared" si="171"/>
        <v>377</v>
      </c>
      <c r="J284" s="211"/>
      <c r="K284" s="211"/>
      <c r="M284" s="258" t="s">
        <v>425</v>
      </c>
      <c r="N284" s="301">
        <v>3</v>
      </c>
      <c r="O284" s="258"/>
      <c r="P284" s="258"/>
      <c r="Q284" s="258"/>
      <c r="R284" s="258"/>
      <c r="S284" s="258" t="s">
        <v>425</v>
      </c>
      <c r="T284" s="258">
        <f>N284</f>
        <v>3</v>
      </c>
      <c r="U284" s="258"/>
      <c r="V284" s="258"/>
      <c r="W284" s="258"/>
      <c r="X284" s="258"/>
      <c r="Y284" s="258" t="s">
        <v>425</v>
      </c>
      <c r="Z284" s="258">
        <f>T284</f>
        <v>3</v>
      </c>
      <c r="AA284" s="258"/>
      <c r="AB284" s="258"/>
      <c r="AC284" s="258"/>
      <c r="AD284" s="258"/>
      <c r="AE284" s="258" t="s">
        <v>425</v>
      </c>
      <c r="AF284" s="258">
        <f>Z284</f>
        <v>3</v>
      </c>
      <c r="AG284" s="258"/>
      <c r="AH284" s="258"/>
      <c r="AI284" s="258"/>
      <c r="AJ284" s="258"/>
      <c r="AK284" s="258" t="s">
        <v>425</v>
      </c>
      <c r="AL284" s="258">
        <f>AF284</f>
        <v>3</v>
      </c>
      <c r="AM284" s="258"/>
      <c r="AN284" s="258"/>
      <c r="AO284" s="258"/>
      <c r="AP284" s="258"/>
      <c r="AQ284" s="258" t="s">
        <v>425</v>
      </c>
      <c r="AR284" s="258">
        <f>AL284</f>
        <v>3</v>
      </c>
      <c r="AS284" s="258"/>
      <c r="AT284" s="258"/>
      <c r="AU284" s="258"/>
      <c r="AV284" s="258"/>
      <c r="AW284" s="258" t="s">
        <v>425</v>
      </c>
      <c r="AX284" s="258">
        <f>AR284</f>
        <v>3</v>
      </c>
      <c r="AY284" s="258"/>
      <c r="AZ284" s="258"/>
      <c r="BA284" s="258"/>
      <c r="BB284" s="258"/>
      <c r="BC284" s="258" t="s">
        <v>425</v>
      </c>
      <c r="BD284" s="258">
        <f>AX284</f>
        <v>3</v>
      </c>
      <c r="BE284" s="258"/>
      <c r="BF284" s="258"/>
      <c r="BG284" s="258"/>
      <c r="BH284" s="258"/>
      <c r="BI284" s="258" t="s">
        <v>425</v>
      </c>
      <c r="BJ284" s="258">
        <f>BD284</f>
        <v>3</v>
      </c>
      <c r="BK284" s="258"/>
      <c r="BL284" s="258"/>
      <c r="BM284" s="258"/>
      <c r="BN284" s="258"/>
      <c r="BO284" s="258"/>
      <c r="BP284" s="258"/>
      <c r="BQ284" s="258"/>
      <c r="BR284" s="258"/>
    </row>
    <row r="285" spans="1:70" ht="15" customHeight="1">
      <c r="A285" s="186">
        <f t="shared" si="169"/>
        <v>2016</v>
      </c>
      <c r="B285" s="187">
        <f t="shared" si="170"/>
        <v>386</v>
      </c>
      <c r="C285" s="242"/>
      <c r="D285" s="188">
        <f t="shared" si="168"/>
        <v>10</v>
      </c>
      <c r="E285" s="258">
        <f>U262</f>
        <v>1000</v>
      </c>
      <c r="F285" s="264">
        <f>U270</f>
        <v>0.80063912238542911</v>
      </c>
      <c r="G285" s="258">
        <f>U271</f>
        <v>0.33499999999999996</v>
      </c>
      <c r="H285" s="258">
        <f>U272</f>
        <v>0.254</v>
      </c>
      <c r="I285" s="196">
        <f t="shared" si="171"/>
        <v>386</v>
      </c>
      <c r="J285" s="211"/>
      <c r="K285" s="211"/>
      <c r="M285" s="258" t="s">
        <v>435</v>
      </c>
      <c r="N285" s="301">
        <f>ROUND($B$308/3,-2)</f>
        <v>100</v>
      </c>
      <c r="O285" s="258"/>
      <c r="P285" s="258"/>
      <c r="Q285" s="258"/>
      <c r="R285" s="258"/>
      <c r="S285" s="258" t="s">
        <v>435</v>
      </c>
      <c r="T285" s="258">
        <f>N285</f>
        <v>100</v>
      </c>
      <c r="U285" s="258"/>
      <c r="V285" s="258"/>
      <c r="W285" s="258"/>
      <c r="X285" s="258"/>
      <c r="Y285" s="258" t="s">
        <v>435</v>
      </c>
      <c r="Z285" s="258">
        <f>T285</f>
        <v>100</v>
      </c>
      <c r="AA285" s="258"/>
      <c r="AB285" s="258"/>
      <c r="AC285" s="258"/>
      <c r="AD285" s="258"/>
      <c r="AE285" s="258" t="s">
        <v>435</v>
      </c>
      <c r="AF285" s="258">
        <f>Z285</f>
        <v>100</v>
      </c>
      <c r="AG285" s="258"/>
      <c r="AH285" s="258"/>
      <c r="AI285" s="258"/>
      <c r="AJ285" s="258"/>
      <c r="AK285" s="258" t="s">
        <v>435</v>
      </c>
      <c r="AL285" s="258">
        <f>AF285</f>
        <v>100</v>
      </c>
      <c r="AM285" s="258"/>
      <c r="AN285" s="258"/>
      <c r="AO285" s="258"/>
      <c r="AP285" s="258"/>
      <c r="AQ285" s="258" t="s">
        <v>435</v>
      </c>
      <c r="AR285" s="258">
        <f>AL285</f>
        <v>100</v>
      </c>
      <c r="AS285" s="258"/>
      <c r="AT285" s="258"/>
      <c r="AU285" s="258"/>
      <c r="AV285" s="258"/>
      <c r="AW285" s="258" t="s">
        <v>435</v>
      </c>
      <c r="AX285" s="258">
        <f>AR285</f>
        <v>100</v>
      </c>
      <c r="AY285" s="258"/>
      <c r="AZ285" s="258"/>
      <c r="BA285" s="258"/>
      <c r="BB285" s="258"/>
      <c r="BC285" s="258" t="s">
        <v>435</v>
      </c>
      <c r="BD285" s="258">
        <f>AX285</f>
        <v>100</v>
      </c>
      <c r="BE285" s="258"/>
      <c r="BF285" s="258"/>
      <c r="BG285" s="258"/>
      <c r="BH285" s="258"/>
      <c r="BI285" s="258" t="s">
        <v>435</v>
      </c>
      <c r="BJ285" s="258">
        <f>BD285</f>
        <v>100</v>
      </c>
    </row>
    <row r="286" spans="1:70" ht="15" customHeight="1">
      <c r="A286" s="186">
        <f t="shared" si="169"/>
        <v>2017</v>
      </c>
      <c r="B286" s="187">
        <f t="shared" si="170"/>
        <v>394</v>
      </c>
      <c r="C286" s="242"/>
      <c r="D286" s="188">
        <f t="shared" si="168"/>
        <v>11</v>
      </c>
      <c r="E286" s="258">
        <f>AA262</f>
        <v>1100</v>
      </c>
      <c r="F286" s="264">
        <f>AA270</f>
        <v>0.80063912238542911</v>
      </c>
      <c r="G286" s="258">
        <f>AA271</f>
        <v>0.33499999999999996</v>
      </c>
      <c r="H286" s="258">
        <f>AA272</f>
        <v>0.254</v>
      </c>
      <c r="I286" s="196">
        <f t="shared" si="171"/>
        <v>394</v>
      </c>
      <c r="J286" s="211"/>
      <c r="K286" s="211"/>
      <c r="M286" s="258" t="s">
        <v>436</v>
      </c>
      <c r="N286" s="98">
        <f>N283*2</f>
        <v>726</v>
      </c>
    </row>
    <row r="287" spans="1:70" ht="15" customHeight="1">
      <c r="A287" s="186">
        <f t="shared" si="169"/>
        <v>2018</v>
      </c>
      <c r="B287" s="187">
        <f t="shared" si="170"/>
        <v>403</v>
      </c>
      <c r="C287" s="242"/>
      <c r="D287" s="188">
        <f t="shared" si="168"/>
        <v>12</v>
      </c>
      <c r="E287" s="258">
        <f>AG262</f>
        <v>1200</v>
      </c>
      <c r="F287" s="264">
        <f>AG270</f>
        <v>0.80063912238542911</v>
      </c>
      <c r="G287" s="258">
        <f>AG271</f>
        <v>0.33499999999999996</v>
      </c>
      <c r="H287" s="258">
        <f>AG272</f>
        <v>0.254</v>
      </c>
      <c r="I287" s="196">
        <f t="shared" si="171"/>
        <v>403</v>
      </c>
      <c r="J287" s="211"/>
      <c r="K287" s="211"/>
    </row>
    <row r="288" spans="1:70" ht="15" customHeight="1">
      <c r="A288" s="186">
        <f t="shared" si="169"/>
        <v>2019</v>
      </c>
      <c r="B288" s="187">
        <f t="shared" si="170"/>
        <v>411</v>
      </c>
      <c r="C288" s="242"/>
      <c r="D288" s="188">
        <f t="shared" si="168"/>
        <v>13</v>
      </c>
      <c r="E288" s="258">
        <f>AM262</f>
        <v>1300</v>
      </c>
      <c r="F288" s="264">
        <f>AM270</f>
        <v>0.80063912238542911</v>
      </c>
      <c r="G288" s="258">
        <f>AM271</f>
        <v>0.33499999999999996</v>
      </c>
      <c r="H288" s="258">
        <f>AM272</f>
        <v>0.254</v>
      </c>
      <c r="I288" s="196">
        <f t="shared" si="171"/>
        <v>411</v>
      </c>
      <c r="J288" s="211"/>
      <c r="K288" s="211"/>
    </row>
    <row r="289" spans="1:13" ht="15" customHeight="1">
      <c r="A289" s="186">
        <f t="shared" si="169"/>
        <v>2020</v>
      </c>
      <c r="B289" s="187">
        <f t="shared" si="170"/>
        <v>420</v>
      </c>
      <c r="C289" s="242"/>
      <c r="D289" s="188">
        <f t="shared" si="168"/>
        <v>14</v>
      </c>
      <c r="E289" s="258">
        <f>AS262</f>
        <v>1400</v>
      </c>
      <c r="F289" s="264">
        <f>AS270</f>
        <v>0.80063912238542911</v>
      </c>
      <c r="G289" s="258">
        <f>AS271</f>
        <v>0.33499999999999996</v>
      </c>
      <c r="H289" s="258">
        <f>AS272</f>
        <v>0.254</v>
      </c>
      <c r="I289" s="196">
        <f t="shared" si="171"/>
        <v>420</v>
      </c>
      <c r="J289" s="211"/>
      <c r="K289" s="211"/>
      <c r="M289" s="302"/>
    </row>
    <row r="290" spans="1:13" ht="15" customHeight="1">
      <c r="A290" s="186">
        <f t="shared" si="169"/>
        <v>2021</v>
      </c>
      <c r="B290" s="187">
        <f t="shared" si="170"/>
        <v>428</v>
      </c>
      <c r="C290" s="242"/>
      <c r="D290" s="188">
        <f t="shared" si="168"/>
        <v>15</v>
      </c>
      <c r="E290" s="258">
        <f>AY262</f>
        <v>1500</v>
      </c>
      <c r="F290" s="264">
        <f>AY270</f>
        <v>0.80063912238542911</v>
      </c>
      <c r="G290" s="258">
        <f>AY271</f>
        <v>0.33499999999999996</v>
      </c>
      <c r="H290" s="258">
        <f>AY272</f>
        <v>0.254</v>
      </c>
      <c r="I290" s="196">
        <f t="shared" si="171"/>
        <v>428</v>
      </c>
      <c r="J290" s="211"/>
      <c r="K290" s="211"/>
    </row>
    <row r="291" spans="1:13" ht="15" customHeight="1">
      <c r="A291" s="186">
        <f t="shared" si="169"/>
        <v>2022</v>
      </c>
      <c r="B291" s="187">
        <f t="shared" si="170"/>
        <v>436</v>
      </c>
      <c r="C291" s="242"/>
      <c r="D291" s="188">
        <f t="shared" si="168"/>
        <v>16</v>
      </c>
      <c r="E291" s="258">
        <f>BE262</f>
        <v>1600</v>
      </c>
      <c r="F291" s="264">
        <f>BE270</f>
        <v>0.80063912238542911</v>
      </c>
      <c r="G291" s="258">
        <f>BE271</f>
        <v>0.33499999999999996</v>
      </c>
      <c r="H291" s="258">
        <f>BE272</f>
        <v>0.254</v>
      </c>
      <c r="I291" s="196">
        <f t="shared" si="171"/>
        <v>436</v>
      </c>
      <c r="J291" s="211"/>
      <c r="K291" s="211"/>
    </row>
    <row r="292" spans="1:13" ht="15" customHeight="1">
      <c r="A292" s="186">
        <f t="shared" si="169"/>
        <v>2023</v>
      </c>
      <c r="B292" s="187">
        <f t="shared" si="170"/>
        <v>444</v>
      </c>
      <c r="C292" s="242"/>
      <c r="D292" s="188">
        <f t="shared" si="168"/>
        <v>17</v>
      </c>
      <c r="E292" s="258">
        <f>BK262</f>
        <v>1700</v>
      </c>
      <c r="F292" s="264">
        <f>BK270</f>
        <v>0.80063912238542911</v>
      </c>
      <c r="G292" s="258">
        <f>BK271</f>
        <v>0.33499999999999996</v>
      </c>
      <c r="H292" s="258">
        <f>BK272</f>
        <v>0.254</v>
      </c>
      <c r="I292" s="196">
        <f t="shared" si="171"/>
        <v>444</v>
      </c>
      <c r="J292" s="211"/>
      <c r="K292" s="211"/>
    </row>
    <row r="293" spans="1:13" ht="15" customHeight="1">
      <c r="A293" s="186">
        <f t="shared" si="169"/>
        <v>2024</v>
      </c>
      <c r="B293" s="187">
        <f t="shared" si="170"/>
        <v>453</v>
      </c>
      <c r="C293" s="242"/>
      <c r="D293" s="188">
        <f t="shared" si="168"/>
        <v>18</v>
      </c>
      <c r="E293" s="302"/>
      <c r="F293" s="264"/>
      <c r="G293" s="303"/>
      <c r="H293" s="98"/>
      <c r="I293" s="196">
        <f t="shared" si="171"/>
        <v>453</v>
      </c>
      <c r="J293" s="211"/>
      <c r="K293" s="211"/>
    </row>
    <row r="294" spans="1:13" ht="15" customHeight="1">
      <c r="A294" s="186">
        <f t="shared" si="169"/>
        <v>2025</v>
      </c>
      <c r="B294" s="187">
        <f t="shared" si="170"/>
        <v>460</v>
      </c>
      <c r="C294" s="242"/>
      <c r="D294" s="188">
        <f t="shared" si="168"/>
        <v>19</v>
      </c>
      <c r="E294" s="302"/>
      <c r="F294" s="264"/>
      <c r="G294" s="303"/>
      <c r="H294" s="98"/>
      <c r="I294" s="196">
        <f t="shared" si="171"/>
        <v>460</v>
      </c>
      <c r="J294" s="211"/>
      <c r="K294" s="211"/>
    </row>
    <row r="295" spans="1:13" ht="15" customHeight="1">
      <c r="A295" s="186">
        <f t="shared" si="169"/>
        <v>2026</v>
      </c>
      <c r="B295" s="187">
        <f t="shared" si="170"/>
        <v>468</v>
      </c>
      <c r="C295" s="242"/>
      <c r="D295" s="188">
        <f t="shared" si="168"/>
        <v>20</v>
      </c>
      <c r="E295" s="302"/>
      <c r="F295" s="264"/>
      <c r="G295" s="303"/>
      <c r="H295" s="98"/>
      <c r="I295" s="196">
        <f t="shared" si="171"/>
        <v>468</v>
      </c>
      <c r="J295" s="211"/>
      <c r="K295" s="211"/>
    </row>
    <row r="296" spans="1:13" ht="15" customHeight="1">
      <c r="A296" s="186">
        <f t="shared" si="169"/>
        <v>2027</v>
      </c>
      <c r="B296" s="187">
        <f t="shared" si="170"/>
        <v>476</v>
      </c>
      <c r="C296" s="242"/>
      <c r="D296" s="188">
        <f t="shared" si="168"/>
        <v>21</v>
      </c>
      <c r="E296" s="302"/>
      <c r="F296" s="264"/>
      <c r="G296" s="303"/>
      <c r="H296" s="98"/>
      <c r="I296" s="196">
        <f t="shared" si="171"/>
        <v>476</v>
      </c>
      <c r="J296" s="211"/>
      <c r="K296" s="211"/>
    </row>
    <row r="297" spans="1:13" ht="15" customHeight="1">
      <c r="A297" s="186">
        <f t="shared" si="169"/>
        <v>2028</v>
      </c>
      <c r="B297" s="187">
        <f t="shared" si="170"/>
        <v>483</v>
      </c>
      <c r="C297" s="242"/>
      <c r="D297" s="188">
        <f t="shared" si="168"/>
        <v>22</v>
      </c>
      <c r="E297" s="302"/>
      <c r="F297" s="264"/>
      <c r="G297" s="303"/>
      <c r="H297" s="98"/>
      <c r="I297" s="196">
        <f t="shared" si="171"/>
        <v>483</v>
      </c>
      <c r="J297" s="211"/>
      <c r="K297" s="211"/>
    </row>
    <row r="298" spans="1:13" ht="15" customHeight="1">
      <c r="A298" s="186">
        <f t="shared" si="169"/>
        <v>2029</v>
      </c>
      <c r="B298" s="187">
        <f t="shared" si="170"/>
        <v>491</v>
      </c>
      <c r="C298" s="242"/>
      <c r="D298" s="188">
        <f t="shared" si="168"/>
        <v>23</v>
      </c>
      <c r="E298" s="243"/>
      <c r="F298" s="283"/>
      <c r="G298" s="195"/>
      <c r="H298" s="214"/>
      <c r="I298" s="196">
        <f t="shared" si="171"/>
        <v>491</v>
      </c>
      <c r="J298" s="211"/>
      <c r="K298" s="211"/>
    </row>
    <row r="299" spans="1:13" ht="15" customHeight="1">
      <c r="A299" s="186">
        <f t="shared" si="169"/>
        <v>2030</v>
      </c>
      <c r="B299" s="187">
        <f t="shared" si="170"/>
        <v>498</v>
      </c>
      <c r="C299" s="242"/>
      <c r="D299" s="188">
        <f t="shared" si="168"/>
        <v>24</v>
      </c>
      <c r="E299" s="243"/>
      <c r="F299" s="283"/>
      <c r="G299" s="195"/>
      <c r="H299" s="214"/>
      <c r="I299" s="196">
        <f t="shared" si="171"/>
        <v>498</v>
      </c>
      <c r="J299" s="211"/>
      <c r="K299" s="211"/>
    </row>
    <row r="300" spans="1:13" ht="15" customHeight="1">
      <c r="A300" s="186">
        <f t="shared" si="169"/>
        <v>2031</v>
      </c>
      <c r="B300" s="187">
        <f t="shared" si="170"/>
        <v>505</v>
      </c>
      <c r="C300" s="242"/>
      <c r="D300" s="188">
        <f t="shared" si="168"/>
        <v>25</v>
      </c>
      <c r="E300" s="243"/>
      <c r="F300" s="283"/>
      <c r="G300" s="195"/>
      <c r="H300" s="214"/>
      <c r="I300" s="196">
        <f t="shared" si="171"/>
        <v>505</v>
      </c>
      <c r="J300" s="211"/>
      <c r="K300" s="211"/>
    </row>
    <row r="301" spans="1:13" ht="15" customHeight="1">
      <c r="A301" s="186">
        <f t="shared" si="169"/>
        <v>2032</v>
      </c>
      <c r="B301" s="187">
        <f t="shared" si="170"/>
        <v>512</v>
      </c>
      <c r="C301" s="242"/>
      <c r="D301" s="188">
        <f t="shared" si="168"/>
        <v>26</v>
      </c>
      <c r="E301" s="243"/>
      <c r="F301" s="283"/>
      <c r="G301" s="195"/>
      <c r="H301" s="214"/>
      <c r="I301" s="196">
        <f t="shared" si="171"/>
        <v>512</v>
      </c>
      <c r="J301" s="211"/>
      <c r="K301" s="211"/>
    </row>
    <row r="302" spans="1:13" ht="15" customHeight="1">
      <c r="A302" s="186">
        <f t="shared" si="169"/>
        <v>2033</v>
      </c>
      <c r="B302" s="187">
        <f t="shared" si="170"/>
        <v>519</v>
      </c>
      <c r="C302" s="242"/>
      <c r="D302" s="188">
        <f t="shared" si="168"/>
        <v>27</v>
      </c>
      <c r="E302" s="243"/>
      <c r="F302" s="283"/>
      <c r="G302" s="195"/>
      <c r="H302" s="214"/>
      <c r="I302" s="196">
        <f t="shared" si="171"/>
        <v>519</v>
      </c>
      <c r="J302" s="211"/>
      <c r="K302" s="211"/>
    </row>
    <row r="303" spans="1:13" ht="15" customHeight="1">
      <c r="A303" s="186">
        <f t="shared" si="169"/>
        <v>2034</v>
      </c>
      <c r="B303" s="187">
        <f t="shared" si="170"/>
        <v>525</v>
      </c>
      <c r="C303" s="242"/>
      <c r="D303" s="188">
        <f t="shared" si="168"/>
        <v>28</v>
      </c>
      <c r="E303" s="243"/>
      <c r="F303" s="283"/>
      <c r="G303" s="195"/>
      <c r="H303" s="214"/>
      <c r="I303" s="196">
        <f t="shared" si="171"/>
        <v>525</v>
      </c>
      <c r="J303" s="211"/>
      <c r="K303" s="211"/>
    </row>
    <row r="304" spans="1:13" ht="15" customHeight="1">
      <c r="A304" s="216">
        <f t="shared" si="169"/>
        <v>2035</v>
      </c>
      <c r="B304" s="287">
        <f t="shared" si="170"/>
        <v>532</v>
      </c>
      <c r="C304" s="288"/>
      <c r="D304" s="218">
        <f t="shared" si="168"/>
        <v>29</v>
      </c>
      <c r="E304" s="246"/>
      <c r="F304" s="289"/>
      <c r="G304" s="176"/>
      <c r="H304" s="221"/>
      <c r="I304" s="222">
        <f t="shared" si="171"/>
        <v>532</v>
      </c>
      <c r="J304" s="224"/>
      <c r="K304" s="224"/>
    </row>
    <row r="305" spans="1:65" ht="15" customHeight="1">
      <c r="A305" s="225"/>
      <c r="B305" s="247"/>
      <c r="C305" s="195"/>
      <c r="D305" s="189"/>
      <c r="E305" s="248"/>
      <c r="F305" s="283"/>
      <c r="G305" s="195"/>
      <c r="H305" s="195"/>
      <c r="I305" s="203"/>
      <c r="J305" s="203"/>
    </row>
    <row r="306" spans="1:65" ht="15" customHeight="1">
      <c r="A306" s="174" t="s">
        <v>437</v>
      </c>
      <c r="B306" s="247"/>
      <c r="C306" s="195"/>
      <c r="D306" s="189"/>
      <c r="E306" s="304"/>
      <c r="F306" s="305"/>
      <c r="G306" s="195"/>
      <c r="H306" s="195"/>
      <c r="I306" s="203"/>
      <c r="J306" s="203"/>
    </row>
    <row r="307" spans="1:65" ht="15" customHeight="1">
      <c r="A307" s="177" t="s">
        <v>102</v>
      </c>
      <c r="B307" s="306" t="s">
        <v>127</v>
      </c>
      <c r="C307" s="306" t="s">
        <v>438</v>
      </c>
      <c r="D307" s="179" t="s">
        <v>129</v>
      </c>
      <c r="E307" s="228"/>
      <c r="F307" s="180"/>
      <c r="G307" s="182"/>
      <c r="H307" s="182" t="s">
        <v>116</v>
      </c>
      <c r="I307" s="183">
        <f>RSQ(I308:I330,B308:B330)</f>
        <v>0.77291784038464517</v>
      </c>
      <c r="J307" s="184" t="s">
        <v>130</v>
      </c>
      <c r="K307" s="185" t="s">
        <v>131</v>
      </c>
      <c r="M307" s="307" t="s">
        <v>438</v>
      </c>
      <c r="N307" s="180"/>
      <c r="O307" s="182" t="s">
        <v>116</v>
      </c>
      <c r="P307" s="183">
        <f>RSQ($B308:$B330,P308:P330)</f>
        <v>0.24364100572973957</v>
      </c>
      <c r="Q307" s="185" t="s">
        <v>131</v>
      </c>
      <c r="S307" s="307" t="s">
        <v>438</v>
      </c>
      <c r="T307" s="180"/>
      <c r="U307" s="182" t="s">
        <v>116</v>
      </c>
      <c r="V307" s="183">
        <f>RSQ($B308:$B330,V308:V330)</f>
        <v>0.77291784038464517</v>
      </c>
      <c r="W307" s="185" t="s">
        <v>131</v>
      </c>
      <c r="Y307" s="307" t="s">
        <v>438</v>
      </c>
      <c r="Z307" s="180"/>
      <c r="AA307" s="182" t="s">
        <v>116</v>
      </c>
      <c r="AB307" s="183">
        <f>RSQ($B308:$B330,AB308:AB330)</f>
        <v>0.77291784038464517</v>
      </c>
      <c r="AC307" s="185" t="s">
        <v>131</v>
      </c>
      <c r="AE307" s="307" t="s">
        <v>438</v>
      </c>
      <c r="AF307" s="180"/>
      <c r="AG307" s="182" t="s">
        <v>116</v>
      </c>
      <c r="AH307" s="183">
        <f>RSQ($B308:$B330,AH308:AH330)</f>
        <v>0.77291784038464517</v>
      </c>
      <c r="AI307" s="185" t="s">
        <v>131</v>
      </c>
      <c r="AK307" s="307" t="s">
        <v>438</v>
      </c>
      <c r="AL307" s="180"/>
      <c r="AM307" s="182" t="s">
        <v>116</v>
      </c>
      <c r="AN307" s="183">
        <f>RSQ($B308:$B330,AN308:AN330)</f>
        <v>0.77291784038464517</v>
      </c>
      <c r="AO307" s="185" t="s">
        <v>131</v>
      </c>
      <c r="AQ307" s="307" t="s">
        <v>438</v>
      </c>
      <c r="AR307" s="180"/>
      <c r="AS307" s="182" t="s">
        <v>116</v>
      </c>
      <c r="AT307" s="183">
        <f>RSQ($B308:$B330,AT308:AT330)</f>
        <v>0.78026992794930616</v>
      </c>
      <c r="AU307" s="185" t="s">
        <v>131</v>
      </c>
      <c r="AW307" s="307" t="s">
        <v>438</v>
      </c>
      <c r="AX307" s="180"/>
      <c r="AY307" s="182" t="s">
        <v>116</v>
      </c>
      <c r="AZ307" s="183">
        <f>RSQ($B308:$B330,AZ308:AZ330)</f>
        <v>0.78026992794930616</v>
      </c>
      <c r="BA307" s="185" t="s">
        <v>131</v>
      </c>
      <c r="BC307" s="307" t="s">
        <v>438</v>
      </c>
      <c r="BD307" s="180"/>
      <c r="BE307" s="182" t="s">
        <v>116</v>
      </c>
      <c r="BF307" s="183">
        <f>RSQ($B308:$B330,BF308:BF330)</f>
        <v>0.78026992794930616</v>
      </c>
      <c r="BG307" s="185" t="s">
        <v>131</v>
      </c>
      <c r="BI307" s="307" t="s">
        <v>438</v>
      </c>
      <c r="BJ307" s="180"/>
      <c r="BK307" s="182" t="s">
        <v>116</v>
      </c>
      <c r="BL307" s="183">
        <f>RSQ($B308:$B330,BL308:BL330)</f>
        <v>0.78026992794930616</v>
      </c>
      <c r="BM307" s="185" t="s">
        <v>131</v>
      </c>
    </row>
    <row r="308" spans="1:65" ht="15" customHeight="1">
      <c r="A308" s="186">
        <f t="shared" ref="A308:B313" si="172">A259</f>
        <v>2007</v>
      </c>
      <c r="B308" s="308">
        <f t="shared" si="172"/>
        <v>317</v>
      </c>
      <c r="C308" s="226">
        <f t="shared" ref="C308:C313" si="173">LN($F$311-B308)</f>
        <v>5.9480349891806457</v>
      </c>
      <c r="D308" s="188">
        <f t="shared" ref="D308:D353" si="174">D259</f>
        <v>1</v>
      </c>
      <c r="E308" s="309" t="s">
        <v>439</v>
      </c>
      <c r="F308" s="310"/>
      <c r="I308" s="193">
        <f t="shared" ref="I308:I313" si="175">ROUND($F$311-$F$316*$F$317^D308,$G$1)</f>
        <v>307</v>
      </c>
      <c r="J308" s="194">
        <f t="shared" ref="J308:J313" si="176">ABS(B308-I308)/B308*100</f>
        <v>3.1545741324921135</v>
      </c>
      <c r="K308" s="193">
        <f t="shared" ref="K308:K313" si="177">(B308-I308)^2/1000</f>
        <v>0.1</v>
      </c>
      <c r="M308" s="311">
        <f t="shared" ref="M308:M313" si="178">LN(O$311-$B308)</f>
        <v>3.8288587641673772</v>
      </c>
      <c r="N308" s="312" t="s">
        <v>439</v>
      </c>
      <c r="O308" s="310"/>
      <c r="P308" s="270">
        <f t="shared" ref="P308:P313" si="179">ROUND(O$311-O$316*O$317^$D308,$G$1)</f>
        <v>130</v>
      </c>
      <c r="Q308" s="193">
        <f t="shared" ref="Q308:Q313" si="180">($B308-P308)^2/1000</f>
        <v>34.969000000000001</v>
      </c>
      <c r="S308" s="311">
        <f t="shared" ref="S308:S313" si="181">LN(U$311-$B308)</f>
        <v>6.5264948595707901</v>
      </c>
      <c r="T308" s="312" t="s">
        <v>439</v>
      </c>
      <c r="U308" s="310"/>
      <c r="V308" s="270">
        <f t="shared" ref="V308:V313" si="182">ROUND(U$311-U$316*U$317^$D308,$G$1)</f>
        <v>307</v>
      </c>
      <c r="W308" s="193">
        <f t="shared" ref="W308:W313" si="183">($B308-V308)^2/1000</f>
        <v>0.1</v>
      </c>
      <c r="Y308" s="311">
        <f t="shared" ref="Y308:Y313" si="184">LN(AA$311-$B308)</f>
        <v>6.6631326959908028</v>
      </c>
      <c r="Z308" s="312" t="s">
        <v>439</v>
      </c>
      <c r="AA308" s="310"/>
      <c r="AB308" s="270">
        <f t="shared" ref="AB308:AB313" si="185">ROUND(AA$311-AA$316*AA$317^$D308,$G$1)</f>
        <v>307</v>
      </c>
      <c r="AC308" s="193">
        <f t="shared" ref="AC308:AC313" si="186">($B308-AB308)^2/1000</f>
        <v>0.1</v>
      </c>
      <c r="AE308" s="311">
        <f t="shared" ref="AE308:AE313" si="187">LN(AG$311-$B308)</f>
        <v>6.7833252006039597</v>
      </c>
      <c r="AF308" s="312" t="s">
        <v>439</v>
      </c>
      <c r="AG308" s="310"/>
      <c r="AH308" s="270">
        <f t="shared" ref="AH308:AH313" si="188">ROUND(AG$311-AG$316*AG$317^$D308,$G$1)</f>
        <v>307</v>
      </c>
      <c r="AI308" s="193">
        <f t="shared" ref="AI308:AI313" si="189">($B308-AH308)^2/1000</f>
        <v>0.1</v>
      </c>
      <c r="AK308" s="311">
        <f t="shared" ref="AK308:AK313" si="190">LN(AM$311-$B308)</f>
        <v>6.8906091201471664</v>
      </c>
      <c r="AL308" s="312" t="s">
        <v>439</v>
      </c>
      <c r="AM308" s="310"/>
      <c r="AN308" s="270">
        <f t="shared" ref="AN308:AN313" si="191">ROUND(AM$311-AM$316*AM$317^$D308,$G$1)</f>
        <v>307</v>
      </c>
      <c r="AO308" s="193">
        <f t="shared" ref="AO308:AO313" si="192">($B308-AN308)^2/1000</f>
        <v>0.1</v>
      </c>
      <c r="AQ308" s="311">
        <f t="shared" ref="AQ308:AQ313" si="193">LN(AS$311-$B308)</f>
        <v>6.9874902470009905</v>
      </c>
      <c r="AR308" s="312" t="s">
        <v>439</v>
      </c>
      <c r="AS308" s="310"/>
      <c r="AT308" s="270">
        <f t="shared" ref="AT308:AT313" si="194">ROUND(AS$311-AS$316*AS$317^$D308,$G$1)</f>
        <v>307</v>
      </c>
      <c r="AU308" s="193">
        <f t="shared" ref="AU308:AU313" si="195">($B308-AT308)^2/1000</f>
        <v>0.1</v>
      </c>
      <c r="AW308" s="311">
        <f t="shared" ref="AW308:AW313" si="196">LN(AY$311-$B308)</f>
        <v>7.0758088639783869</v>
      </c>
      <c r="AX308" s="312" t="s">
        <v>439</v>
      </c>
      <c r="AY308" s="310"/>
      <c r="AZ308" s="270">
        <f t="shared" ref="AZ308:AZ313" si="197">ROUND(AY$311-AY$316*AY$317^$D308,$G$1)</f>
        <v>307</v>
      </c>
      <c r="BA308" s="193">
        <f t="shared" ref="BA308:BA313" si="198">($B308-AZ308)^2/1000</f>
        <v>0.1</v>
      </c>
      <c r="BC308" s="311">
        <f t="shared" ref="BC308:BC318" si="199">LN(BE$311-$B308)</f>
        <v>7.1569563646156364</v>
      </c>
      <c r="BD308" s="312" t="s">
        <v>439</v>
      </c>
      <c r="BE308" s="310"/>
      <c r="BF308" s="270">
        <f t="shared" ref="BF308:BF313" si="200">ROUND(BE$311-BE$316*BE$317^$D308,$G$1)</f>
        <v>307</v>
      </c>
      <c r="BG308" s="193">
        <f t="shared" ref="BG308:BG313" si="201">($B308-BF308)^2/1000</f>
        <v>0.1</v>
      </c>
      <c r="BI308" s="311">
        <f t="shared" ref="BI308:BI313" si="202">LN(BK$311-$B308)</f>
        <v>7.2320103316647586</v>
      </c>
      <c r="BJ308" s="312" t="s">
        <v>439</v>
      </c>
      <c r="BK308" s="310"/>
      <c r="BL308" s="270">
        <f t="shared" ref="BL308:BL313" si="203">ROUND(BK$311-BK$316*BK$317^$D308,$G$1)</f>
        <v>307</v>
      </c>
      <c r="BM308" s="193">
        <f t="shared" ref="BM308:BM313" si="204">($B308-BL308)^2/1000</f>
        <v>0.1</v>
      </c>
    </row>
    <row r="309" spans="1:65" ht="15" customHeight="1">
      <c r="A309" s="186">
        <f t="shared" si="172"/>
        <v>2008</v>
      </c>
      <c r="B309" s="187">
        <f t="shared" si="172"/>
        <v>313</v>
      </c>
      <c r="C309" s="226">
        <f t="shared" si="173"/>
        <v>5.9584246930297819</v>
      </c>
      <c r="D309" s="188">
        <f t="shared" si="174"/>
        <v>2</v>
      </c>
      <c r="E309" s="230" t="s">
        <v>440</v>
      </c>
      <c r="F309" s="248"/>
      <c r="G309" s="189"/>
      <c r="H309" s="195"/>
      <c r="I309" s="196">
        <f t="shared" si="175"/>
        <v>316</v>
      </c>
      <c r="J309" s="197">
        <f t="shared" si="176"/>
        <v>0.95846645367412142</v>
      </c>
      <c r="K309" s="196">
        <f t="shared" si="177"/>
        <v>8.9999999999999993E-3</v>
      </c>
      <c r="M309" s="311">
        <f t="shared" si="178"/>
        <v>3.9122229854308119</v>
      </c>
      <c r="N309" s="272" t="s">
        <v>440</v>
      </c>
      <c r="O309" s="248"/>
      <c r="P309" s="211">
        <f t="shared" si="179"/>
        <v>297</v>
      </c>
      <c r="Q309" s="196">
        <f t="shared" si="180"/>
        <v>0.25600000000000001</v>
      </c>
      <c r="S309" s="311">
        <f t="shared" si="181"/>
        <v>6.5323342922223491</v>
      </c>
      <c r="T309" s="272" t="s">
        <v>440</v>
      </c>
      <c r="U309" s="248"/>
      <c r="V309" s="211">
        <f t="shared" si="182"/>
        <v>316</v>
      </c>
      <c r="W309" s="196">
        <f t="shared" si="183"/>
        <v>8.9999999999999993E-3</v>
      </c>
      <c r="Y309" s="311">
        <f t="shared" si="184"/>
        <v>6.6682282484174031</v>
      </c>
      <c r="Z309" s="272" t="s">
        <v>440</v>
      </c>
      <c r="AA309" s="248"/>
      <c r="AB309" s="211">
        <f t="shared" si="185"/>
        <v>316</v>
      </c>
      <c r="AC309" s="196">
        <f t="shared" si="186"/>
        <v>8.9999999999999993E-3</v>
      </c>
      <c r="AE309" s="311">
        <f t="shared" si="187"/>
        <v>6.7878449823095792</v>
      </c>
      <c r="AF309" s="272" t="s">
        <v>440</v>
      </c>
      <c r="AG309" s="248"/>
      <c r="AH309" s="211">
        <f t="shared" si="188"/>
        <v>316</v>
      </c>
      <c r="AI309" s="196">
        <f t="shared" si="189"/>
        <v>8.9999999999999993E-3</v>
      </c>
      <c r="AK309" s="311">
        <f t="shared" si="190"/>
        <v>6.8946700394334819</v>
      </c>
      <c r="AL309" s="272" t="s">
        <v>440</v>
      </c>
      <c r="AM309" s="248"/>
      <c r="AN309" s="211">
        <f t="shared" si="191"/>
        <v>316</v>
      </c>
      <c r="AO309" s="196">
        <f t="shared" si="192"/>
        <v>8.9999999999999993E-3</v>
      </c>
      <c r="AQ309" s="311">
        <f t="shared" si="193"/>
        <v>6.9911768871212097</v>
      </c>
      <c r="AR309" s="272" t="s">
        <v>440</v>
      </c>
      <c r="AS309" s="248"/>
      <c r="AT309" s="211">
        <f t="shared" si="194"/>
        <v>316</v>
      </c>
      <c r="AU309" s="196">
        <f t="shared" si="195"/>
        <v>8.9999999999999993E-3</v>
      </c>
      <c r="AW309" s="311">
        <f t="shared" si="196"/>
        <v>7.0791843946096682</v>
      </c>
      <c r="AX309" s="272" t="s">
        <v>440</v>
      </c>
      <c r="AY309" s="248"/>
      <c r="AZ309" s="211">
        <f t="shared" si="197"/>
        <v>316</v>
      </c>
      <c r="BA309" s="196">
        <f t="shared" si="198"/>
        <v>8.9999999999999993E-3</v>
      </c>
      <c r="BC309" s="311">
        <f t="shared" si="199"/>
        <v>7.160069207596127</v>
      </c>
      <c r="BD309" s="272" t="s">
        <v>440</v>
      </c>
      <c r="BE309" s="248"/>
      <c r="BF309" s="211">
        <f t="shared" si="200"/>
        <v>316</v>
      </c>
      <c r="BG309" s="196">
        <f t="shared" si="201"/>
        <v>8.9999999999999993E-3</v>
      </c>
      <c r="BI309" s="311">
        <f t="shared" si="202"/>
        <v>7.2348984203148312</v>
      </c>
      <c r="BJ309" s="272" t="s">
        <v>440</v>
      </c>
      <c r="BK309" s="248"/>
      <c r="BL309" s="211">
        <f t="shared" si="203"/>
        <v>316</v>
      </c>
      <c r="BM309" s="196">
        <f t="shared" si="204"/>
        <v>8.9999999999999993E-3</v>
      </c>
    </row>
    <row r="310" spans="1:65" ht="15" customHeight="1">
      <c r="A310" s="186">
        <f t="shared" si="172"/>
        <v>2009</v>
      </c>
      <c r="B310" s="187">
        <f t="shared" si="172"/>
        <v>321</v>
      </c>
      <c r="C310" s="226">
        <f t="shared" si="173"/>
        <v>5.9375362050824263</v>
      </c>
      <c r="D310" s="188">
        <f t="shared" si="174"/>
        <v>3</v>
      </c>
      <c r="G310" s="189"/>
      <c r="H310" s="195"/>
      <c r="I310" s="196">
        <f t="shared" si="175"/>
        <v>325</v>
      </c>
      <c r="J310" s="197">
        <f t="shared" si="176"/>
        <v>1.2461059190031152</v>
      </c>
      <c r="K310" s="196">
        <f t="shared" si="177"/>
        <v>1.6E-2</v>
      </c>
      <c r="M310" s="311">
        <f t="shared" si="178"/>
        <v>3.7379076851812907</v>
      </c>
      <c r="P310" s="211">
        <f t="shared" si="179"/>
        <v>344</v>
      </c>
      <c r="Q310" s="196">
        <f t="shared" si="180"/>
        <v>0.52900000000000003</v>
      </c>
      <c r="S310" s="311">
        <f t="shared" si="181"/>
        <v>6.5206211275586963</v>
      </c>
      <c r="V310" s="211">
        <f t="shared" si="182"/>
        <v>325</v>
      </c>
      <c r="W310" s="196">
        <f t="shared" si="183"/>
        <v>1.6E-2</v>
      </c>
      <c r="Y310" s="311">
        <f t="shared" si="184"/>
        <v>6.6580110458707482</v>
      </c>
      <c r="AB310" s="211">
        <f t="shared" si="185"/>
        <v>325</v>
      </c>
      <c r="AC310" s="196">
        <f t="shared" si="186"/>
        <v>1.6E-2</v>
      </c>
      <c r="AE310" s="311">
        <f t="shared" si="187"/>
        <v>6.7787848976851768</v>
      </c>
      <c r="AH310" s="211">
        <f t="shared" si="188"/>
        <v>325</v>
      </c>
      <c r="AI310" s="196">
        <f t="shared" si="189"/>
        <v>1.6E-2</v>
      </c>
      <c r="AK310" s="311">
        <f t="shared" si="190"/>
        <v>6.8865316425305103</v>
      </c>
      <c r="AN310" s="211">
        <f t="shared" si="191"/>
        <v>325</v>
      </c>
      <c r="AO310" s="196">
        <f t="shared" si="192"/>
        <v>1.6E-2</v>
      </c>
      <c r="AQ310" s="311">
        <f t="shared" si="193"/>
        <v>6.9837899652581346</v>
      </c>
      <c r="AT310" s="211">
        <f t="shared" si="194"/>
        <v>325</v>
      </c>
      <c r="AU310" s="196">
        <f t="shared" si="195"/>
        <v>1.6E-2</v>
      </c>
      <c r="AW310" s="311">
        <f t="shared" si="196"/>
        <v>7.0724219005373712</v>
      </c>
      <c r="AZ310" s="211">
        <f t="shared" si="197"/>
        <v>325</v>
      </c>
      <c r="BA310" s="196">
        <f t="shared" si="198"/>
        <v>1.6E-2</v>
      </c>
      <c r="BC310" s="311">
        <f t="shared" si="199"/>
        <v>7.153833801578843</v>
      </c>
      <c r="BF310" s="211">
        <f t="shared" si="200"/>
        <v>325</v>
      </c>
      <c r="BG310" s="196">
        <f t="shared" si="201"/>
        <v>1.6E-2</v>
      </c>
      <c r="BI310" s="311">
        <f t="shared" si="202"/>
        <v>7.2291138777933019</v>
      </c>
      <c r="BL310" s="211">
        <f t="shared" si="203"/>
        <v>325</v>
      </c>
      <c r="BM310" s="196">
        <f t="shared" si="204"/>
        <v>1.6E-2</v>
      </c>
    </row>
    <row r="311" spans="1:65" ht="15" customHeight="1">
      <c r="A311" s="186">
        <f t="shared" si="172"/>
        <v>2010</v>
      </c>
      <c r="B311" s="187">
        <f t="shared" si="172"/>
        <v>326</v>
      </c>
      <c r="C311" s="226">
        <f t="shared" si="173"/>
        <v>5.9242557974145322</v>
      </c>
      <c r="D311" s="188">
        <f t="shared" si="174"/>
        <v>4</v>
      </c>
      <c r="E311" s="313" t="s">
        <v>441</v>
      </c>
      <c r="F311" s="294">
        <f>ROUND($N$286,-2)</f>
        <v>700</v>
      </c>
      <c r="G311" s="189"/>
      <c r="H311" s="195"/>
      <c r="I311" s="196">
        <f t="shared" si="175"/>
        <v>334</v>
      </c>
      <c r="J311" s="197">
        <f t="shared" si="176"/>
        <v>2.4539877300613497</v>
      </c>
      <c r="K311" s="196">
        <f t="shared" si="177"/>
        <v>6.4000000000000001E-2</v>
      </c>
      <c r="M311" s="311">
        <f t="shared" si="178"/>
        <v>3.6111881463980642</v>
      </c>
      <c r="N311" s="310" t="s">
        <v>441</v>
      </c>
      <c r="O311" s="260">
        <f>ROUNDDOWN(O263,2)+0.01</f>
        <v>363.01</v>
      </c>
      <c r="P311" s="211">
        <f t="shared" si="179"/>
        <v>358</v>
      </c>
      <c r="Q311" s="196">
        <f t="shared" si="180"/>
        <v>1.024</v>
      </c>
      <c r="S311" s="311">
        <f t="shared" si="181"/>
        <v>6.513230110912307</v>
      </c>
      <c r="T311" s="310" t="s">
        <v>441</v>
      </c>
      <c r="U311" s="260">
        <f>ROUNDDOWN(U263,-T334)+10^T334</f>
        <v>1000</v>
      </c>
      <c r="V311" s="211">
        <f t="shared" si="182"/>
        <v>334</v>
      </c>
      <c r="W311" s="196">
        <f t="shared" si="183"/>
        <v>6.4000000000000001E-2</v>
      </c>
      <c r="Y311" s="311">
        <f t="shared" si="184"/>
        <v>6.6515718735897273</v>
      </c>
      <c r="Z311" s="310" t="s">
        <v>441</v>
      </c>
      <c r="AA311" s="260">
        <f>U311+Z335</f>
        <v>1100</v>
      </c>
      <c r="AB311" s="211">
        <f t="shared" si="185"/>
        <v>334</v>
      </c>
      <c r="AC311" s="196">
        <f t="shared" si="186"/>
        <v>6.4000000000000001E-2</v>
      </c>
      <c r="AE311" s="311">
        <f t="shared" si="187"/>
        <v>6.7730803756555353</v>
      </c>
      <c r="AF311" s="310" t="s">
        <v>441</v>
      </c>
      <c r="AG311" s="260">
        <f>AA311+AF335</f>
        <v>1200</v>
      </c>
      <c r="AH311" s="211">
        <f t="shared" si="188"/>
        <v>334</v>
      </c>
      <c r="AI311" s="196">
        <f t="shared" si="189"/>
        <v>6.4000000000000001E-2</v>
      </c>
      <c r="AK311" s="311">
        <f t="shared" si="190"/>
        <v>6.8814113036425351</v>
      </c>
      <c r="AL311" s="310" t="s">
        <v>441</v>
      </c>
      <c r="AM311" s="260">
        <f>AG311+AL335</f>
        <v>1300</v>
      </c>
      <c r="AN311" s="211">
        <f t="shared" si="191"/>
        <v>334</v>
      </c>
      <c r="AO311" s="196">
        <f t="shared" si="192"/>
        <v>6.4000000000000001E-2</v>
      </c>
      <c r="AQ311" s="311">
        <f t="shared" si="193"/>
        <v>6.9791452750688103</v>
      </c>
      <c r="AR311" s="310" t="s">
        <v>441</v>
      </c>
      <c r="AS311" s="260">
        <f>AM311+AR335</f>
        <v>1400</v>
      </c>
      <c r="AT311" s="211">
        <f t="shared" si="194"/>
        <v>334</v>
      </c>
      <c r="AU311" s="196">
        <f t="shared" si="195"/>
        <v>6.4000000000000001E-2</v>
      </c>
      <c r="AW311" s="311">
        <f t="shared" si="196"/>
        <v>7.0681720003880422</v>
      </c>
      <c r="AX311" s="310" t="s">
        <v>441</v>
      </c>
      <c r="AY311" s="260">
        <f>AS311+AX335</f>
        <v>1500</v>
      </c>
      <c r="AZ311" s="211">
        <f t="shared" si="197"/>
        <v>334</v>
      </c>
      <c r="BA311" s="196">
        <f t="shared" si="198"/>
        <v>6.4000000000000001E-2</v>
      </c>
      <c r="BC311" s="311">
        <f t="shared" si="199"/>
        <v>7.1499168361321086</v>
      </c>
      <c r="BD311" s="310" t="s">
        <v>441</v>
      </c>
      <c r="BE311" s="260">
        <f>AY311+BD335</f>
        <v>1600</v>
      </c>
      <c r="BF311" s="211">
        <f t="shared" si="200"/>
        <v>334</v>
      </c>
      <c r="BG311" s="196">
        <f t="shared" si="201"/>
        <v>6.4000000000000001E-2</v>
      </c>
      <c r="BI311" s="311">
        <f t="shared" si="202"/>
        <v>7.2254814727822945</v>
      </c>
      <c r="BJ311" s="310" t="s">
        <v>441</v>
      </c>
      <c r="BK311" s="260">
        <f>BE311+BJ335</f>
        <v>1700</v>
      </c>
      <c r="BL311" s="211">
        <f t="shared" si="203"/>
        <v>334</v>
      </c>
      <c r="BM311" s="196">
        <f t="shared" si="204"/>
        <v>6.4000000000000001E-2</v>
      </c>
    </row>
    <row r="312" spans="1:65" ht="15" customHeight="1">
      <c r="A312" s="186">
        <f t="shared" si="172"/>
        <v>2011</v>
      </c>
      <c r="B312" s="187">
        <f t="shared" si="172"/>
        <v>336</v>
      </c>
      <c r="C312" s="226">
        <f t="shared" si="173"/>
        <v>5.8971538676367405</v>
      </c>
      <c r="D312" s="188">
        <f t="shared" si="174"/>
        <v>5</v>
      </c>
      <c r="G312" s="189"/>
      <c r="H312" s="195"/>
      <c r="I312" s="196">
        <f t="shared" si="175"/>
        <v>343</v>
      </c>
      <c r="J312" s="197">
        <f t="shared" si="176"/>
        <v>2.083333333333333</v>
      </c>
      <c r="K312" s="196">
        <f t="shared" si="177"/>
        <v>4.9000000000000002E-2</v>
      </c>
      <c r="M312" s="311">
        <f t="shared" si="178"/>
        <v>3.2962071678045239</v>
      </c>
      <c r="P312" s="211">
        <f t="shared" si="179"/>
        <v>362</v>
      </c>
      <c r="Q312" s="196">
        <f t="shared" si="180"/>
        <v>0.67600000000000005</v>
      </c>
      <c r="S312" s="311">
        <f t="shared" si="181"/>
        <v>6.4982821494764336</v>
      </c>
      <c r="V312" s="211">
        <f t="shared" si="182"/>
        <v>343</v>
      </c>
      <c r="W312" s="196">
        <f t="shared" si="183"/>
        <v>4.9000000000000002E-2</v>
      </c>
      <c r="Y312" s="311">
        <f t="shared" si="184"/>
        <v>6.6385677891665207</v>
      </c>
      <c r="AB312" s="211">
        <f t="shared" si="185"/>
        <v>343</v>
      </c>
      <c r="AC312" s="196">
        <f t="shared" si="186"/>
        <v>4.9000000000000002E-2</v>
      </c>
      <c r="AE312" s="311">
        <f t="shared" si="187"/>
        <v>6.7615727688040552</v>
      </c>
      <c r="AH312" s="211">
        <f t="shared" si="188"/>
        <v>343</v>
      </c>
      <c r="AI312" s="196">
        <f t="shared" si="189"/>
        <v>4.9000000000000002E-2</v>
      </c>
      <c r="AK312" s="311">
        <f t="shared" si="190"/>
        <v>6.8710912946105456</v>
      </c>
      <c r="AN312" s="211">
        <f t="shared" si="191"/>
        <v>343</v>
      </c>
      <c r="AO312" s="196">
        <f t="shared" si="192"/>
        <v>4.9000000000000002E-2</v>
      </c>
      <c r="AQ312" s="311">
        <f t="shared" si="193"/>
        <v>6.9697906699015899</v>
      </c>
      <c r="AT312" s="211">
        <f t="shared" si="194"/>
        <v>342</v>
      </c>
      <c r="AU312" s="196">
        <f t="shared" si="195"/>
        <v>3.5999999999999997E-2</v>
      </c>
      <c r="AW312" s="311">
        <f t="shared" si="196"/>
        <v>7.0596176282913827</v>
      </c>
      <c r="AZ312" s="211">
        <f t="shared" si="197"/>
        <v>342</v>
      </c>
      <c r="BA312" s="196">
        <f t="shared" si="198"/>
        <v>3.5999999999999997E-2</v>
      </c>
      <c r="BC312" s="311">
        <f t="shared" si="199"/>
        <v>7.1420365747068031</v>
      </c>
      <c r="BF312" s="211">
        <f t="shared" si="200"/>
        <v>342</v>
      </c>
      <c r="BG312" s="196">
        <f t="shared" si="201"/>
        <v>3.5999999999999997E-2</v>
      </c>
      <c r="BI312" s="311">
        <f t="shared" si="202"/>
        <v>7.2181768384034077</v>
      </c>
      <c r="BL312" s="211">
        <f t="shared" si="203"/>
        <v>342</v>
      </c>
      <c r="BM312" s="196">
        <f t="shared" si="204"/>
        <v>3.5999999999999997E-2</v>
      </c>
    </row>
    <row r="313" spans="1:65" ht="15" customHeight="1">
      <c r="A313" s="186">
        <f t="shared" si="172"/>
        <v>2012</v>
      </c>
      <c r="B313" s="187">
        <f t="shared" si="172"/>
        <v>363</v>
      </c>
      <c r="C313" s="226">
        <f t="shared" si="173"/>
        <v>5.8200829303523616</v>
      </c>
      <c r="D313" s="188">
        <f t="shared" si="174"/>
        <v>6</v>
      </c>
      <c r="E313" s="313" t="s">
        <v>442</v>
      </c>
      <c r="F313" s="232">
        <f>INDEX(LINEST(C308:C313,D308:D313),2)</f>
        <v>5.997933398248259</v>
      </c>
      <c r="G313" s="189"/>
      <c r="H313" s="195"/>
      <c r="I313" s="196">
        <f t="shared" si="175"/>
        <v>351</v>
      </c>
      <c r="J313" s="197">
        <f t="shared" si="176"/>
        <v>3.3057851239669422</v>
      </c>
      <c r="K313" s="196">
        <f t="shared" si="177"/>
        <v>0.14399999999999999</v>
      </c>
      <c r="M313" s="311">
        <f t="shared" si="178"/>
        <v>-4.6051701859890013</v>
      </c>
      <c r="N313" s="310" t="s">
        <v>442</v>
      </c>
      <c r="O313" s="232">
        <f>INDEX(LINEST(M308:M313,$D308:$D313),2)</f>
        <v>6.711360268076576</v>
      </c>
      <c r="P313" s="211">
        <f t="shared" si="179"/>
        <v>363</v>
      </c>
      <c r="Q313" s="196">
        <f t="shared" si="180"/>
        <v>0</v>
      </c>
      <c r="S313" s="311">
        <f t="shared" si="181"/>
        <v>6.4567696555721632</v>
      </c>
      <c r="T313" s="310" t="s">
        <v>442</v>
      </c>
      <c r="U313" s="232">
        <f>INDEX(LINEST(S308:S313,$D308:$D313),2)</f>
        <v>6.5537727123731822</v>
      </c>
      <c r="V313" s="211">
        <f t="shared" si="182"/>
        <v>351</v>
      </c>
      <c r="W313" s="196">
        <f t="shared" si="183"/>
        <v>0.14399999999999999</v>
      </c>
      <c r="Y313" s="311">
        <f t="shared" si="184"/>
        <v>6.6025878921893364</v>
      </c>
      <c r="Z313" s="310" t="s">
        <v>442</v>
      </c>
      <c r="AA313" s="232">
        <f>INDEX(LINEST(Y308:Y313,$D308:$D313),2)</f>
        <v>6.6868310477748558</v>
      </c>
      <c r="AB313" s="211">
        <f t="shared" si="185"/>
        <v>351</v>
      </c>
      <c r="AC313" s="196">
        <f t="shared" si="186"/>
        <v>0.14399999999999999</v>
      </c>
      <c r="AE313" s="311">
        <f t="shared" si="187"/>
        <v>6.7298240704894754</v>
      </c>
      <c r="AF313" s="310" t="s">
        <v>442</v>
      </c>
      <c r="AG313" s="232">
        <f>INDEX(LINEST(AE308:AE313,$D308:$D313),2)</f>
        <v>6.8042747305698281</v>
      </c>
      <c r="AH313" s="211">
        <f t="shared" si="188"/>
        <v>351</v>
      </c>
      <c r="AI313" s="196">
        <f t="shared" si="189"/>
        <v>0.14399999999999999</v>
      </c>
      <c r="AK313" s="311">
        <f t="shared" si="190"/>
        <v>6.842683282238422</v>
      </c>
      <c r="AL313" s="310" t="s">
        <v>442</v>
      </c>
      <c r="AM313" s="232">
        <f>INDEX(LINEST(AK308:AK313,$D308:$D313),2)</f>
        <v>6.909381356723828</v>
      </c>
      <c r="AN313" s="211">
        <f t="shared" si="191"/>
        <v>351</v>
      </c>
      <c r="AO313" s="196">
        <f t="shared" si="192"/>
        <v>0.14399999999999999</v>
      </c>
      <c r="AQ313" s="311">
        <f t="shared" si="193"/>
        <v>6.9440872082295275</v>
      </c>
      <c r="AR313" s="310" t="s">
        <v>442</v>
      </c>
      <c r="AS313" s="232">
        <f>INDEX(LINEST(AQ308:AQ313,$D308:$D313),2)</f>
        <v>7.004495229000594</v>
      </c>
      <c r="AT313" s="211">
        <f t="shared" si="194"/>
        <v>351</v>
      </c>
      <c r="AU313" s="196">
        <f t="shared" si="195"/>
        <v>0.14399999999999999</v>
      </c>
      <c r="AW313" s="311">
        <f t="shared" si="196"/>
        <v>7.0361484937505363</v>
      </c>
      <c r="AX313" s="310" t="s">
        <v>442</v>
      </c>
      <c r="AY313" s="232">
        <f>INDEX(LINEST(AW308:AW313,$D308:$D313),2)</f>
        <v>7.0913507519502419</v>
      </c>
      <c r="AZ313" s="211">
        <f t="shared" si="197"/>
        <v>351</v>
      </c>
      <c r="BA313" s="196">
        <f t="shared" si="198"/>
        <v>0.14399999999999999</v>
      </c>
      <c r="BC313" s="311">
        <f t="shared" si="199"/>
        <v>7.1204443723924875</v>
      </c>
      <c r="BD313" s="310" t="s">
        <v>442</v>
      </c>
      <c r="BE313" s="232">
        <f>INDEX(LINEST(BC308:BC313,$D308:$D313),2)</f>
        <v>7.1712670086933787</v>
      </c>
      <c r="BF313" s="211">
        <f t="shared" si="200"/>
        <v>351</v>
      </c>
      <c r="BG313" s="196">
        <f t="shared" si="201"/>
        <v>0.14399999999999999</v>
      </c>
      <c r="BI313" s="311">
        <f t="shared" si="202"/>
        <v>7.1981835771019433</v>
      </c>
      <c r="BJ313" s="310" t="s">
        <v>442</v>
      </c>
      <c r="BK313" s="232">
        <f>INDEX(LINEST(BI308:BI313,$D308:$D313),2)</f>
        <v>7.2452705120326915</v>
      </c>
      <c r="BL313" s="211">
        <f t="shared" si="203"/>
        <v>351</v>
      </c>
      <c r="BM313" s="196">
        <f t="shared" si="204"/>
        <v>0.14399999999999999</v>
      </c>
    </row>
    <row r="314" spans="1:65" ht="15" customHeight="1">
      <c r="A314" s="186"/>
      <c r="B314" s="187"/>
      <c r="C314" s="226"/>
      <c r="D314" s="188"/>
      <c r="E314" s="313" t="s">
        <v>443</v>
      </c>
      <c r="F314" s="232">
        <f>INDEX(LINEST(C308:C313,D308:D313),1)</f>
        <v>-2.391009079966968E-2</v>
      </c>
      <c r="G314" s="195"/>
      <c r="H314" s="195"/>
      <c r="I314" s="196"/>
      <c r="J314" s="197"/>
      <c r="K314" s="196"/>
      <c r="M314" s="311"/>
      <c r="N314" s="310" t="s">
        <v>443</v>
      </c>
      <c r="O314" s="232">
        <f>INDEX(LINEST(M308:M313,$D308:$D313),1)</f>
        <v>-1.2612831926412567</v>
      </c>
      <c r="P314" s="211"/>
      <c r="Q314" s="196"/>
      <c r="S314" s="311"/>
      <c r="T314" s="310" t="s">
        <v>443</v>
      </c>
      <c r="U314" s="232">
        <f>INDEX(LINEST(S308:S313,$D308:$D313),1)</f>
        <v>-1.3090670425064869E-2</v>
      </c>
      <c r="V314" s="211"/>
      <c r="W314" s="196"/>
      <c r="Y314" s="311"/>
      <c r="Z314" s="310" t="s">
        <v>443</v>
      </c>
      <c r="AA314" s="232">
        <f>INDEX(LINEST(Y308:Y313,$D308:$D313),1)</f>
        <v>-1.1375559115457153E-2</v>
      </c>
      <c r="AB314" s="211"/>
      <c r="AC314" s="196"/>
      <c r="AE314" s="311"/>
      <c r="AF314" s="310" t="s">
        <v>443</v>
      </c>
      <c r="AG314" s="232">
        <f>INDEX(LINEST(AE308:AE313,$D308:$D313),1)</f>
        <v>-1.0057908946246715E-2</v>
      </c>
      <c r="AH314" s="211"/>
      <c r="AI314" s="196"/>
      <c r="AK314" s="311"/>
      <c r="AL314" s="310" t="s">
        <v>443</v>
      </c>
      <c r="AM314" s="232">
        <f>INDEX(LINEST(AK308:AK313,$D308:$D313),1)</f>
        <v>-9.0138789400144598E-3</v>
      </c>
      <c r="AN314" s="211"/>
      <c r="AO314" s="196"/>
      <c r="AQ314" s="311"/>
      <c r="AR314" s="310" t="s">
        <v>443</v>
      </c>
      <c r="AS314" s="232">
        <f>INDEX(LINEST(AQ308:AQ313,$D308:$D313),1)</f>
        <v>-8.1662438772999585E-3</v>
      </c>
      <c r="AT314" s="211"/>
      <c r="AU314" s="196"/>
      <c r="AW314" s="311"/>
      <c r="AX314" s="310" t="s">
        <v>443</v>
      </c>
      <c r="AY314" s="232">
        <f>INDEX(LINEST(AW308:AW313,$D308:$D313),1)</f>
        <v>-7.464344292669671E-3</v>
      </c>
      <c r="AZ314" s="211"/>
      <c r="BA314" s="196"/>
      <c r="BC314" s="311">
        <f t="shared" si="199"/>
        <v>7.3777589082278725</v>
      </c>
      <c r="BD314" s="310" t="s">
        <v>443</v>
      </c>
      <c r="BE314" s="232">
        <f>INDEX(LINEST(BC308:BC313,$D308:$D313),1)</f>
        <v>-6.8735664351557346E-3</v>
      </c>
      <c r="BF314" s="211"/>
      <c r="BG314" s="196"/>
      <c r="BI314" s="311"/>
      <c r="BJ314" s="310" t="s">
        <v>443</v>
      </c>
      <c r="BK314" s="232">
        <f>INDEX(LINEST(BI308:BI313,$D308:$D313),1)</f>
        <v>-6.3694549588386917E-3</v>
      </c>
      <c r="BL314" s="211"/>
      <c r="BM314" s="196"/>
    </row>
    <row r="315" spans="1:65" ht="15" customHeight="1">
      <c r="A315" s="186"/>
      <c r="B315" s="187"/>
      <c r="C315" s="226"/>
      <c r="D315" s="188"/>
      <c r="G315" s="195"/>
      <c r="H315" s="195"/>
      <c r="I315" s="196"/>
      <c r="J315" s="197"/>
      <c r="K315" s="196"/>
      <c r="M315" s="311"/>
      <c r="P315" s="211"/>
      <c r="Q315" s="196"/>
      <c r="S315" s="311"/>
      <c r="V315" s="211"/>
      <c r="W315" s="196"/>
      <c r="Y315" s="311"/>
      <c r="AB315" s="211"/>
      <c r="AC315" s="196"/>
      <c r="AE315" s="311"/>
      <c r="AH315" s="211"/>
      <c r="AI315" s="196"/>
      <c r="AK315" s="311"/>
      <c r="AN315" s="211"/>
      <c r="AO315" s="196"/>
      <c r="AQ315" s="311"/>
      <c r="AT315" s="211"/>
      <c r="AU315" s="196"/>
      <c r="AW315" s="311"/>
      <c r="AZ315" s="211"/>
      <c r="BA315" s="196"/>
      <c r="BC315" s="311">
        <f t="shared" si="199"/>
        <v>7.3777589082278725</v>
      </c>
      <c r="BF315" s="211"/>
      <c r="BG315" s="196"/>
      <c r="BI315" s="311"/>
      <c r="BL315" s="211"/>
      <c r="BM315" s="196"/>
    </row>
    <row r="316" spans="1:65" ht="15" customHeight="1">
      <c r="A316" s="186"/>
      <c r="B316" s="187"/>
      <c r="C316" s="226"/>
      <c r="D316" s="188"/>
      <c r="E316" s="313" t="s">
        <v>139</v>
      </c>
      <c r="F316" s="190">
        <f>EXP(F313)</f>
        <v>402.59592773873322</v>
      </c>
      <c r="G316" s="195"/>
      <c r="H316" s="195"/>
      <c r="I316" s="196"/>
      <c r="J316" s="197"/>
      <c r="K316" s="196"/>
      <c r="M316" s="311"/>
      <c r="N316" s="310" t="s">
        <v>139</v>
      </c>
      <c r="O316" s="260">
        <f>EXP(O313)</f>
        <v>821.68759500331134</v>
      </c>
      <c r="P316" s="211"/>
      <c r="Q316" s="196"/>
      <c r="S316" s="311"/>
      <c r="T316" s="310" t="s">
        <v>139</v>
      </c>
      <c r="U316" s="260">
        <f>EXP(U313)</f>
        <v>701.88720352282337</v>
      </c>
      <c r="V316" s="211"/>
      <c r="W316" s="196"/>
      <c r="Y316" s="311"/>
      <c r="Z316" s="310" t="s">
        <v>139</v>
      </c>
      <c r="AA316" s="260">
        <f>EXP(AA313)</f>
        <v>801.77742769651309</v>
      </c>
      <c r="AB316" s="211"/>
      <c r="AC316" s="196"/>
      <c r="AE316" s="311"/>
      <c r="AF316" s="310" t="s">
        <v>139</v>
      </c>
      <c r="AG316" s="260">
        <f>EXP(AG313)</f>
        <v>901.69356194266288</v>
      </c>
      <c r="AH316" s="211"/>
      <c r="AI316" s="196"/>
      <c r="AK316" s="311"/>
      <c r="AL316" s="310" t="s">
        <v>139</v>
      </c>
      <c r="AM316" s="260">
        <f>EXP(AM313)</f>
        <v>1001.6274005229866</v>
      </c>
      <c r="AN316" s="211"/>
      <c r="AO316" s="196"/>
      <c r="AQ316" s="311"/>
      <c r="AR316" s="310" t="s">
        <v>139</v>
      </c>
      <c r="AS316" s="260">
        <f>EXP(AS313)</f>
        <v>1101.5738721051589</v>
      </c>
      <c r="AT316" s="211"/>
      <c r="AU316" s="196"/>
      <c r="AW316" s="311"/>
      <c r="AX316" s="310" t="s">
        <v>139</v>
      </c>
      <c r="AY316" s="260">
        <f>EXP(AY313)</f>
        <v>1201.5296735400414</v>
      </c>
      <c r="AZ316" s="211"/>
      <c r="BA316" s="196"/>
      <c r="BC316" s="311">
        <f t="shared" si="199"/>
        <v>7.3777589082278725</v>
      </c>
      <c r="BD316" s="310" t="s">
        <v>139</v>
      </c>
      <c r="BE316" s="260">
        <f>EXP(BE313)</f>
        <v>1301.4925609840341</v>
      </c>
      <c r="BF316" s="211"/>
      <c r="BG316" s="196"/>
      <c r="BI316" s="311"/>
      <c r="BJ316" s="310" t="s">
        <v>139</v>
      </c>
      <c r="BK316" s="260">
        <f>EXP(BK313)</f>
        <v>1401.4609567549767</v>
      </c>
      <c r="BL316" s="211"/>
      <c r="BM316" s="196"/>
    </row>
    <row r="317" spans="1:65" ht="15" customHeight="1">
      <c r="A317" s="186"/>
      <c r="B317" s="187"/>
      <c r="C317" s="226"/>
      <c r="D317" s="188"/>
      <c r="E317" s="313" t="s">
        <v>140</v>
      </c>
      <c r="F317" s="232">
        <f>EXP(F314)</f>
        <v>0.97637349077146884</v>
      </c>
      <c r="G317" s="195"/>
      <c r="H317" s="195"/>
      <c r="I317" s="196"/>
      <c r="J317" s="197"/>
      <c r="K317" s="196"/>
      <c r="M317" s="311"/>
      <c r="N317" s="310" t="s">
        <v>140</v>
      </c>
      <c r="O317" s="232">
        <f>EXP(O314)</f>
        <v>0.28329027717044636</v>
      </c>
      <c r="P317" s="211"/>
      <c r="Q317" s="196"/>
      <c r="S317" s="311"/>
      <c r="T317" s="310" t="s">
        <v>140</v>
      </c>
      <c r="U317" s="232">
        <f>EXP(U314)</f>
        <v>0.98699463973953938</v>
      </c>
      <c r="V317" s="211"/>
      <c r="W317" s="196"/>
      <c r="Y317" s="311"/>
      <c r="Z317" s="310" t="s">
        <v>140</v>
      </c>
      <c r="AA317" s="232">
        <f>EXP(AA314)</f>
        <v>0.98868889791403702</v>
      </c>
      <c r="AB317" s="211"/>
      <c r="AC317" s="196"/>
      <c r="AE317" s="311"/>
      <c r="AF317" s="310" t="s">
        <v>140</v>
      </c>
      <c r="AG317" s="232">
        <f>EXP(AG314)</f>
        <v>0.98999250266657124</v>
      </c>
      <c r="AH317" s="211"/>
      <c r="AI317" s="196"/>
      <c r="AK317" s="311"/>
      <c r="AL317" s="310" t="s">
        <v>140</v>
      </c>
      <c r="AM317" s="232">
        <f>EXP(AM314)</f>
        <v>0.99102662427836385</v>
      </c>
      <c r="AN317" s="211"/>
      <c r="AO317" s="196"/>
      <c r="AQ317" s="311"/>
      <c r="AR317" s="310" t="s">
        <v>140</v>
      </c>
      <c r="AS317" s="232">
        <f>EXP(AS314)</f>
        <v>0.99186700931277949</v>
      </c>
      <c r="AT317" s="211"/>
      <c r="AU317" s="196"/>
      <c r="AW317" s="311"/>
      <c r="AX317" s="310" t="s">
        <v>140</v>
      </c>
      <c r="AY317" s="232">
        <f>EXP(AY314)</f>
        <v>0.99256344473990077</v>
      </c>
      <c r="AZ317" s="211"/>
      <c r="BA317" s="196"/>
      <c r="BC317" s="311">
        <f t="shared" si="199"/>
        <v>7.3777589082278725</v>
      </c>
      <c r="BD317" s="310" t="s">
        <v>140</v>
      </c>
      <c r="BE317" s="232">
        <f>EXP(BE314)</f>
        <v>0.99315000249083663</v>
      </c>
      <c r="BF317" s="211"/>
      <c r="BG317" s="196"/>
      <c r="BI317" s="311"/>
      <c r="BJ317" s="310" t="s">
        <v>140</v>
      </c>
      <c r="BK317" s="232">
        <f>EXP(BK314)</f>
        <v>0.99365078701980536</v>
      </c>
      <c r="BL317" s="211"/>
      <c r="BM317" s="196"/>
    </row>
    <row r="318" spans="1:65" ht="15" customHeight="1">
      <c r="A318" s="186"/>
      <c r="B318" s="187"/>
      <c r="C318" s="226"/>
      <c r="D318" s="188"/>
      <c r="E318" s="273"/>
      <c r="F318" s="189"/>
      <c r="G318" s="195"/>
      <c r="H318" s="195"/>
      <c r="I318" s="196"/>
      <c r="J318" s="197"/>
      <c r="K318" s="196"/>
      <c r="M318" s="311"/>
      <c r="N318" s="189"/>
      <c r="O318" s="189"/>
      <c r="P318" s="211"/>
      <c r="Q318" s="196"/>
      <c r="S318" s="311"/>
      <c r="T318" s="189"/>
      <c r="U318" s="189"/>
      <c r="V318" s="211"/>
      <c r="W318" s="196"/>
      <c r="Y318" s="311"/>
      <c r="Z318" s="189"/>
      <c r="AA318" s="189"/>
      <c r="AB318" s="211"/>
      <c r="AC318" s="196"/>
      <c r="AE318" s="311"/>
      <c r="AF318" s="189"/>
      <c r="AG318" s="189"/>
      <c r="AH318" s="211"/>
      <c r="AI318" s="196"/>
      <c r="AK318" s="311"/>
      <c r="AL318" s="189"/>
      <c r="AM318" s="189"/>
      <c r="AN318" s="211"/>
      <c r="AO318" s="196"/>
      <c r="AQ318" s="311"/>
      <c r="AR318" s="189"/>
      <c r="AS318" s="189"/>
      <c r="AT318" s="211"/>
      <c r="AU318" s="196"/>
      <c r="AW318" s="311"/>
      <c r="AX318" s="189"/>
      <c r="AY318" s="189"/>
      <c r="AZ318" s="211"/>
      <c r="BA318" s="196"/>
      <c r="BC318" s="311">
        <f t="shared" si="199"/>
        <v>7.3777589082278725</v>
      </c>
      <c r="BD318" s="189"/>
      <c r="BE318" s="189"/>
      <c r="BF318" s="211"/>
      <c r="BG318" s="196"/>
      <c r="BI318" s="311"/>
      <c r="BJ318" s="189"/>
      <c r="BK318" s="189"/>
      <c r="BL318" s="211"/>
      <c r="BM318" s="196"/>
    </row>
    <row r="319" spans="1:65" ht="15" customHeight="1">
      <c r="A319" s="186"/>
      <c r="B319" s="187"/>
      <c r="C319" s="226"/>
      <c r="D319" s="188"/>
      <c r="E319" s="454" t="s">
        <v>108</v>
      </c>
      <c r="F319" s="458"/>
      <c r="G319" s="200">
        <f>I307</f>
        <v>0.77291784038464517</v>
      </c>
      <c r="H319" s="195"/>
      <c r="I319" s="196"/>
      <c r="J319" s="197"/>
      <c r="K319" s="196"/>
      <c r="M319" s="311"/>
      <c r="N319" s="189" t="s">
        <v>166</v>
      </c>
      <c r="O319" s="234">
        <f>P307</f>
        <v>0.24364100572973957</v>
      </c>
      <c r="P319" s="211"/>
      <c r="Q319" s="196"/>
      <c r="S319" s="311"/>
      <c r="T319" s="189" t="s">
        <v>166</v>
      </c>
      <c r="U319" s="234">
        <f>V307</f>
        <v>0.77291784038464517</v>
      </c>
      <c r="V319" s="211"/>
      <c r="W319" s="196"/>
      <c r="Y319" s="311"/>
      <c r="Z319" s="189" t="s">
        <v>166</v>
      </c>
      <c r="AA319" s="234">
        <f>AB307</f>
        <v>0.77291784038464517</v>
      </c>
      <c r="AB319" s="211"/>
      <c r="AC319" s="196"/>
      <c r="AE319" s="311"/>
      <c r="AF319" s="189" t="s">
        <v>166</v>
      </c>
      <c r="AG319" s="234">
        <f>AH307</f>
        <v>0.77291784038464517</v>
      </c>
      <c r="AH319" s="211"/>
      <c r="AI319" s="196"/>
      <c r="AK319" s="311"/>
      <c r="AL319" s="189" t="s">
        <v>166</v>
      </c>
      <c r="AM319" s="234">
        <f>AN307</f>
        <v>0.77291784038464517</v>
      </c>
      <c r="AN319" s="211"/>
      <c r="AO319" s="196"/>
      <c r="AQ319" s="311"/>
      <c r="AR319" s="189" t="s">
        <v>166</v>
      </c>
      <c r="AS319" s="234">
        <f>AT307</f>
        <v>0.78026992794930616</v>
      </c>
      <c r="AT319" s="211"/>
      <c r="AU319" s="196"/>
      <c r="AW319" s="311"/>
      <c r="AX319" s="189" t="s">
        <v>166</v>
      </c>
      <c r="AY319" s="234">
        <f>AZ307</f>
        <v>0.78026992794930616</v>
      </c>
      <c r="AZ319" s="211"/>
      <c r="BA319" s="196"/>
      <c r="BC319" s="311"/>
      <c r="BD319" s="189" t="s">
        <v>166</v>
      </c>
      <c r="BE319" s="234">
        <f>BF307</f>
        <v>0.78026992794930616</v>
      </c>
      <c r="BF319" s="211"/>
      <c r="BG319" s="196"/>
      <c r="BI319" s="311"/>
      <c r="BJ319" s="189" t="s">
        <v>166</v>
      </c>
      <c r="BK319" s="234">
        <f>BL307</f>
        <v>0.78026992794930616</v>
      </c>
      <c r="BL319" s="211"/>
      <c r="BM319" s="196"/>
    </row>
    <row r="320" spans="1:65" ht="15" customHeight="1">
      <c r="A320" s="186"/>
      <c r="B320" s="187"/>
      <c r="C320" s="226"/>
      <c r="D320" s="188"/>
      <c r="E320" s="454" t="s">
        <v>109</v>
      </c>
      <c r="F320" s="458"/>
      <c r="G320" s="201">
        <f>SUM(K308:K330)</f>
        <v>0.38200000000000001</v>
      </c>
      <c r="H320" s="195"/>
      <c r="I320" s="196"/>
      <c r="J320" s="197"/>
      <c r="K320" s="196"/>
      <c r="M320" s="311"/>
      <c r="N320" s="189" t="s">
        <v>173</v>
      </c>
      <c r="O320" s="260">
        <f>SUM(Q308:Q330)</f>
        <v>37.454000000000008</v>
      </c>
      <c r="P320" s="211"/>
      <c r="Q320" s="196"/>
      <c r="S320" s="311"/>
      <c r="T320" s="189" t="s">
        <v>173</v>
      </c>
      <c r="U320" s="260">
        <f>SUM(W308:W330)</f>
        <v>0.38200000000000001</v>
      </c>
      <c r="V320" s="211"/>
      <c r="W320" s="196"/>
      <c r="Y320" s="311"/>
      <c r="Z320" s="189" t="s">
        <v>173</v>
      </c>
      <c r="AA320" s="260">
        <f>SUM(AC308:AC330)</f>
        <v>0.38200000000000001</v>
      </c>
      <c r="AB320" s="211"/>
      <c r="AC320" s="196"/>
      <c r="AE320" s="311"/>
      <c r="AF320" s="189" t="s">
        <v>173</v>
      </c>
      <c r="AG320" s="260">
        <f>SUM(AI308:AI330)</f>
        <v>0.38200000000000001</v>
      </c>
      <c r="AH320" s="211"/>
      <c r="AI320" s="196"/>
      <c r="AK320" s="311"/>
      <c r="AL320" s="189" t="s">
        <v>173</v>
      </c>
      <c r="AM320" s="260">
        <f>SUM(AO308:AO330)</f>
        <v>0.38200000000000001</v>
      </c>
      <c r="AN320" s="211"/>
      <c r="AO320" s="196"/>
      <c r="AQ320" s="311"/>
      <c r="AR320" s="189" t="s">
        <v>173</v>
      </c>
      <c r="AS320" s="260">
        <f>SUM(AU308:AU330)</f>
        <v>0.36899999999999999</v>
      </c>
      <c r="AT320" s="211"/>
      <c r="AU320" s="196"/>
      <c r="AW320" s="311"/>
      <c r="AX320" s="189" t="s">
        <v>173</v>
      </c>
      <c r="AY320" s="260">
        <f>SUM(BA308:BA330)</f>
        <v>0.36899999999999999</v>
      </c>
      <c r="AZ320" s="211"/>
      <c r="BA320" s="196"/>
      <c r="BC320" s="311"/>
      <c r="BD320" s="189" t="s">
        <v>173</v>
      </c>
      <c r="BE320" s="260">
        <f>SUM(BG308:BG330)</f>
        <v>0.36899999999999999</v>
      </c>
      <c r="BF320" s="211"/>
      <c r="BG320" s="196"/>
      <c r="BI320" s="311"/>
      <c r="BJ320" s="189" t="s">
        <v>173</v>
      </c>
      <c r="BK320" s="260">
        <f>SUM(BM308:BM330)</f>
        <v>0.36899999999999999</v>
      </c>
      <c r="BL320" s="211"/>
      <c r="BM320" s="196"/>
    </row>
    <row r="321" spans="1:109" ht="15" customHeight="1">
      <c r="A321" s="186"/>
      <c r="B321" s="187"/>
      <c r="C321" s="226"/>
      <c r="D321" s="188"/>
      <c r="E321" s="454" t="s">
        <v>174</v>
      </c>
      <c r="F321" s="458"/>
      <c r="G321" s="201">
        <f>SUM(K309:K318)</f>
        <v>0.28200000000000003</v>
      </c>
      <c r="H321" s="195"/>
      <c r="I321" s="196"/>
      <c r="J321" s="197"/>
      <c r="K321" s="196"/>
      <c r="M321" s="311"/>
      <c r="N321" s="189" t="s">
        <v>175</v>
      </c>
      <c r="O321" s="260">
        <f>SUM(Q309:Q318)</f>
        <v>2.4850000000000003</v>
      </c>
      <c r="P321" s="211"/>
      <c r="Q321" s="196"/>
      <c r="S321" s="311"/>
      <c r="T321" s="189" t="s">
        <v>175</v>
      </c>
      <c r="U321" s="260">
        <f>SUM(W309:W318)</f>
        <v>0.28200000000000003</v>
      </c>
      <c r="V321" s="211"/>
      <c r="W321" s="196"/>
      <c r="Y321" s="311"/>
      <c r="Z321" s="189" t="s">
        <v>175</v>
      </c>
      <c r="AA321" s="260">
        <f>SUM(AC309:AC318)</f>
        <v>0.28200000000000003</v>
      </c>
      <c r="AB321" s="211"/>
      <c r="AC321" s="196"/>
      <c r="AE321" s="311"/>
      <c r="AF321" s="189" t="s">
        <v>175</v>
      </c>
      <c r="AG321" s="260">
        <f>SUM(AI309:AI318)</f>
        <v>0.28200000000000003</v>
      </c>
      <c r="AH321" s="211"/>
      <c r="AI321" s="196"/>
      <c r="AK321" s="311"/>
      <c r="AL321" s="189" t="s">
        <v>175</v>
      </c>
      <c r="AM321" s="260">
        <f>SUM(AO309:AO318)</f>
        <v>0.28200000000000003</v>
      </c>
      <c r="AN321" s="211"/>
      <c r="AO321" s="196"/>
      <c r="AQ321" s="311"/>
      <c r="AR321" s="189" t="s">
        <v>175</v>
      </c>
      <c r="AS321" s="260">
        <f>SUM(AU309:AU318)</f>
        <v>0.26900000000000002</v>
      </c>
      <c r="AT321" s="211"/>
      <c r="AU321" s="196"/>
      <c r="AW321" s="311"/>
      <c r="AX321" s="189" t="s">
        <v>175</v>
      </c>
      <c r="AY321" s="260">
        <f>SUM(BA309:BA318)</f>
        <v>0.26900000000000002</v>
      </c>
      <c r="AZ321" s="211"/>
      <c r="BA321" s="196"/>
      <c r="BC321" s="311"/>
      <c r="BD321" s="189" t="s">
        <v>175</v>
      </c>
      <c r="BE321" s="260">
        <f>SUM(BG309:BG318)</f>
        <v>0.26900000000000002</v>
      </c>
      <c r="BF321" s="211"/>
      <c r="BG321" s="196"/>
      <c r="BI321" s="311"/>
      <c r="BJ321" s="189" t="s">
        <v>175</v>
      </c>
      <c r="BK321" s="260">
        <f>SUM(BM309:BM318)</f>
        <v>0.26900000000000002</v>
      </c>
      <c r="BL321" s="211"/>
      <c r="BM321" s="196"/>
    </row>
    <row r="322" spans="1:109" ht="15" customHeight="1">
      <c r="A322" s="186"/>
      <c r="B322" s="187"/>
      <c r="C322" s="226"/>
      <c r="D322" s="188"/>
      <c r="E322" s="454" t="s">
        <v>111</v>
      </c>
      <c r="F322" s="458"/>
      <c r="G322" s="202">
        <f>SUM(J308:J318)/D313</f>
        <v>2.2003754487551626</v>
      </c>
      <c r="H322" s="195"/>
      <c r="I322" s="196"/>
      <c r="J322" s="197"/>
      <c r="K322" s="196"/>
      <c r="M322" s="311"/>
      <c r="P322" s="211"/>
      <c r="Q322" s="196"/>
      <c r="S322" s="311"/>
      <c r="V322" s="211"/>
      <c r="W322" s="196"/>
      <c r="Y322" s="311"/>
      <c r="AB322" s="211"/>
      <c r="AC322" s="196"/>
      <c r="AE322" s="311"/>
      <c r="AH322" s="211"/>
      <c r="AI322" s="196"/>
      <c r="AK322" s="311"/>
      <c r="AN322" s="211"/>
      <c r="AO322" s="196"/>
      <c r="AQ322" s="311"/>
      <c r="AT322" s="211"/>
      <c r="AU322" s="196"/>
      <c r="AW322" s="311"/>
      <c r="AZ322" s="211"/>
      <c r="BA322" s="196"/>
      <c r="BC322" s="311"/>
      <c r="BF322" s="211"/>
      <c r="BG322" s="196"/>
      <c r="BI322" s="311"/>
      <c r="BL322" s="211"/>
      <c r="BM322" s="196"/>
    </row>
    <row r="323" spans="1:109" ht="15" customHeight="1">
      <c r="A323" s="186"/>
      <c r="B323" s="187"/>
      <c r="C323" s="226"/>
      <c r="D323" s="188"/>
      <c r="E323" s="454" t="s">
        <v>112</v>
      </c>
      <c r="F323" s="458"/>
      <c r="G323" s="202">
        <f>SUM(J309:J318)/10</f>
        <v>1.0047678560038862</v>
      </c>
      <c r="H323" s="195"/>
      <c r="I323" s="196"/>
      <c r="J323" s="197"/>
      <c r="K323" s="196"/>
      <c r="M323" s="311"/>
      <c r="N323" s="189"/>
      <c r="O323" s="248"/>
      <c r="P323" s="211"/>
      <c r="Q323" s="196"/>
      <c r="S323" s="311"/>
      <c r="T323" s="189"/>
      <c r="U323" s="248"/>
      <c r="V323" s="211"/>
      <c r="W323" s="196"/>
      <c r="Y323" s="311"/>
      <c r="Z323" s="189"/>
      <c r="AA323" s="248"/>
      <c r="AB323" s="211"/>
      <c r="AC323" s="196"/>
      <c r="AE323" s="311"/>
      <c r="AF323" s="189"/>
      <c r="AG323" s="248"/>
      <c r="AH323" s="211"/>
      <c r="AI323" s="196"/>
      <c r="AK323" s="311"/>
      <c r="AL323" s="189"/>
      <c r="AM323" s="248"/>
      <c r="AN323" s="211"/>
      <c r="AO323" s="196"/>
      <c r="AQ323" s="311"/>
      <c r="AR323" s="189"/>
      <c r="AS323" s="248"/>
      <c r="AT323" s="211"/>
      <c r="AU323" s="196"/>
      <c r="AW323" s="311"/>
      <c r="AX323" s="189"/>
      <c r="AY323" s="248"/>
      <c r="AZ323" s="211"/>
      <c r="BA323" s="196"/>
      <c r="BC323" s="311"/>
      <c r="BD323" s="189"/>
      <c r="BE323" s="248"/>
      <c r="BF323" s="211"/>
      <c r="BG323" s="196"/>
      <c r="BI323" s="311"/>
      <c r="BJ323" s="189"/>
      <c r="BK323" s="248"/>
      <c r="BL323" s="211"/>
      <c r="BM323" s="196"/>
    </row>
    <row r="324" spans="1:109" ht="15" customHeight="1">
      <c r="A324" s="186"/>
      <c r="B324" s="187"/>
      <c r="C324" s="226"/>
      <c r="D324" s="188"/>
      <c r="E324" s="273"/>
      <c r="F324" s="248"/>
      <c r="G324" s="195"/>
      <c r="H324" s="195"/>
      <c r="I324" s="196"/>
      <c r="J324" s="197"/>
      <c r="K324" s="196"/>
      <c r="M324" s="311"/>
      <c r="N324" s="189"/>
      <c r="O324" s="248"/>
      <c r="P324" s="211"/>
      <c r="Q324" s="196"/>
      <c r="S324" s="311"/>
      <c r="T324" s="189"/>
      <c r="U324" s="248"/>
      <c r="V324" s="211"/>
      <c r="W324" s="196"/>
      <c r="Y324" s="311"/>
      <c r="Z324" s="189"/>
      <c r="AA324" s="248"/>
      <c r="AB324" s="211"/>
      <c r="AC324" s="196"/>
      <c r="AE324" s="311"/>
      <c r="AF324" s="189"/>
      <c r="AG324" s="248"/>
      <c r="AH324" s="211"/>
      <c r="AI324" s="196"/>
      <c r="AK324" s="311"/>
      <c r="AL324" s="189"/>
      <c r="AM324" s="248"/>
      <c r="AN324" s="211"/>
      <c r="AO324" s="196"/>
      <c r="AQ324" s="311"/>
      <c r="AR324" s="189"/>
      <c r="AS324" s="248"/>
      <c r="AT324" s="211"/>
      <c r="AU324" s="196"/>
      <c r="AW324" s="311"/>
      <c r="AX324" s="189"/>
      <c r="AY324" s="248"/>
      <c r="AZ324" s="211"/>
      <c r="BA324" s="196"/>
      <c r="BC324" s="311"/>
      <c r="BD324" s="189"/>
      <c r="BE324" s="248"/>
      <c r="BF324" s="211"/>
      <c r="BG324" s="196"/>
      <c r="BI324" s="311"/>
      <c r="BJ324" s="189"/>
      <c r="BK324" s="248"/>
      <c r="BL324" s="211"/>
      <c r="BM324" s="196"/>
    </row>
    <row r="325" spans="1:109" ht="15" customHeight="1">
      <c r="A325" s="186"/>
      <c r="B325" s="187"/>
      <c r="C325" s="226"/>
      <c r="D325" s="188"/>
      <c r="E325" s="273"/>
      <c r="F325" s="248"/>
      <c r="G325" s="195"/>
      <c r="H325" s="195"/>
      <c r="I325" s="196"/>
      <c r="J325" s="197"/>
      <c r="K325" s="196"/>
      <c r="M325" s="311"/>
      <c r="N325" s="189"/>
      <c r="O325" s="248"/>
      <c r="P325" s="211"/>
      <c r="Q325" s="196"/>
      <c r="S325" s="311"/>
      <c r="T325" s="189"/>
      <c r="U325" s="248"/>
      <c r="V325" s="211"/>
      <c r="W325" s="196"/>
      <c r="Y325" s="311"/>
      <c r="Z325" s="189"/>
      <c r="AA325" s="248"/>
      <c r="AB325" s="211"/>
      <c r="AC325" s="196"/>
      <c r="AE325" s="311"/>
      <c r="AF325" s="189"/>
      <c r="AG325" s="248"/>
      <c r="AH325" s="211"/>
      <c r="AI325" s="196"/>
      <c r="AK325" s="311"/>
      <c r="AL325" s="189"/>
      <c r="AM325" s="248"/>
      <c r="AN325" s="211"/>
      <c r="AO325" s="196"/>
      <c r="AQ325" s="311"/>
      <c r="AR325" s="189"/>
      <c r="AS325" s="248"/>
      <c r="AT325" s="211"/>
      <c r="AU325" s="196"/>
      <c r="AW325" s="311"/>
      <c r="AX325" s="189"/>
      <c r="AY325" s="248"/>
      <c r="AZ325" s="211"/>
      <c r="BA325" s="196"/>
      <c r="BC325" s="311"/>
      <c r="BD325" s="189"/>
      <c r="BE325" s="248"/>
      <c r="BF325" s="211"/>
      <c r="BG325" s="196"/>
      <c r="BI325" s="311"/>
      <c r="BJ325" s="189"/>
      <c r="BK325" s="248"/>
      <c r="BL325" s="211"/>
      <c r="BM325" s="196"/>
    </row>
    <row r="326" spans="1:109" ht="15" customHeight="1">
      <c r="A326" s="186"/>
      <c r="B326" s="187"/>
      <c r="C326" s="226"/>
      <c r="D326" s="188"/>
      <c r="E326" s="273"/>
      <c r="F326" s="248"/>
      <c r="G326" s="195"/>
      <c r="H326" s="195"/>
      <c r="I326" s="196"/>
      <c r="J326" s="197"/>
      <c r="K326" s="196"/>
      <c r="M326" s="311"/>
      <c r="N326" s="189"/>
      <c r="O326" s="248"/>
      <c r="P326" s="211"/>
      <c r="Q326" s="196"/>
      <c r="S326" s="311"/>
      <c r="T326" s="189"/>
      <c r="U326" s="248"/>
      <c r="V326" s="211"/>
      <c r="W326" s="196"/>
      <c r="Y326" s="311"/>
      <c r="Z326" s="189"/>
      <c r="AA326" s="248"/>
      <c r="AB326" s="211"/>
      <c r="AC326" s="196"/>
      <c r="AE326" s="311"/>
      <c r="AF326" s="189"/>
      <c r="AG326" s="248"/>
      <c r="AH326" s="211"/>
      <c r="AI326" s="196"/>
      <c r="AK326" s="311"/>
      <c r="AL326" s="189"/>
      <c r="AM326" s="248"/>
      <c r="AN326" s="211"/>
      <c r="AO326" s="196"/>
      <c r="AQ326" s="311"/>
      <c r="AR326" s="189"/>
      <c r="AS326" s="248"/>
      <c r="AT326" s="211"/>
      <c r="AU326" s="196"/>
      <c r="AW326" s="311"/>
      <c r="AX326" s="189"/>
      <c r="AY326" s="248"/>
      <c r="AZ326" s="211"/>
      <c r="BA326" s="196"/>
      <c r="BC326" s="311"/>
      <c r="BD326" s="189"/>
      <c r="BE326" s="248"/>
      <c r="BF326" s="211"/>
      <c r="BG326" s="196"/>
      <c r="BI326" s="311"/>
      <c r="BJ326" s="189"/>
      <c r="BK326" s="248"/>
      <c r="BL326" s="211"/>
      <c r="BM326" s="196"/>
    </row>
    <row r="327" spans="1:109" ht="15" customHeight="1">
      <c r="A327" s="186"/>
      <c r="B327" s="187"/>
      <c r="C327" s="226"/>
      <c r="D327" s="188"/>
      <c r="E327" s="273"/>
      <c r="F327" s="248"/>
      <c r="G327" s="195"/>
      <c r="H327" s="195"/>
      <c r="I327" s="196"/>
      <c r="J327" s="197"/>
      <c r="K327" s="196"/>
      <c r="M327" s="311"/>
      <c r="N327" s="189"/>
      <c r="O327" s="248"/>
      <c r="P327" s="211"/>
      <c r="Q327" s="196"/>
      <c r="S327" s="311"/>
      <c r="T327" s="189"/>
      <c r="U327" s="248"/>
      <c r="V327" s="211"/>
      <c r="W327" s="196"/>
      <c r="Y327" s="311"/>
      <c r="Z327" s="189"/>
      <c r="AA327" s="248"/>
      <c r="AB327" s="211"/>
      <c r="AC327" s="196"/>
      <c r="AE327" s="311"/>
      <c r="AF327" s="189"/>
      <c r="AG327" s="248"/>
      <c r="AH327" s="211"/>
      <c r="AI327" s="196"/>
      <c r="AK327" s="311"/>
      <c r="AL327" s="189"/>
      <c r="AM327" s="248"/>
      <c r="AN327" s="211"/>
      <c r="AO327" s="196"/>
      <c r="AQ327" s="311"/>
      <c r="AR327" s="189"/>
      <c r="AS327" s="248"/>
      <c r="AT327" s="211"/>
      <c r="AU327" s="196"/>
      <c r="AW327" s="311"/>
      <c r="AX327" s="189"/>
      <c r="AY327" s="248"/>
      <c r="AZ327" s="211"/>
      <c r="BA327" s="196"/>
      <c r="BC327" s="311"/>
      <c r="BD327" s="189"/>
      <c r="BE327" s="248"/>
      <c r="BF327" s="211"/>
      <c r="BG327" s="196"/>
      <c r="BI327" s="311"/>
      <c r="BJ327" s="189"/>
      <c r="BK327" s="248"/>
      <c r="BL327" s="211"/>
      <c r="BM327" s="196"/>
    </row>
    <row r="328" spans="1:109" ht="15" customHeight="1">
      <c r="A328" s="186"/>
      <c r="B328" s="187"/>
      <c r="C328" s="226"/>
      <c r="D328" s="188"/>
      <c r="E328" s="273"/>
      <c r="F328" s="248"/>
      <c r="G328" s="195"/>
      <c r="H328" s="195"/>
      <c r="I328" s="196"/>
      <c r="J328" s="197"/>
      <c r="K328" s="196"/>
      <c r="M328" s="311"/>
      <c r="N328" s="189"/>
      <c r="O328" s="248"/>
      <c r="P328" s="211"/>
      <c r="Q328" s="196"/>
      <c r="S328" s="311"/>
      <c r="T328" s="189"/>
      <c r="U328" s="248"/>
      <c r="V328" s="211"/>
      <c r="W328" s="196"/>
      <c r="Y328" s="311"/>
      <c r="Z328" s="189"/>
      <c r="AA328" s="248"/>
      <c r="AB328" s="211"/>
      <c r="AC328" s="196"/>
      <c r="AE328" s="311"/>
      <c r="AF328" s="189"/>
      <c r="AG328" s="248"/>
      <c r="AH328" s="211"/>
      <c r="AI328" s="196"/>
      <c r="AK328" s="311"/>
      <c r="AL328" s="189"/>
      <c r="AM328" s="248"/>
      <c r="AN328" s="211"/>
      <c r="AO328" s="196"/>
      <c r="AQ328" s="311"/>
      <c r="AR328" s="189"/>
      <c r="AS328" s="248"/>
      <c r="AT328" s="211"/>
      <c r="AU328" s="196"/>
      <c r="AW328" s="311"/>
      <c r="AX328" s="189"/>
      <c r="AY328" s="248"/>
      <c r="AZ328" s="211"/>
      <c r="BA328" s="196"/>
      <c r="BC328" s="311"/>
      <c r="BD328" s="189"/>
      <c r="BE328" s="248"/>
      <c r="BF328" s="211"/>
      <c r="BG328" s="196"/>
      <c r="BI328" s="311"/>
      <c r="BJ328" s="189"/>
      <c r="BK328" s="248"/>
      <c r="BL328" s="211"/>
      <c r="BM328" s="196"/>
    </row>
    <row r="329" spans="1:109" ht="15" customHeight="1">
      <c r="A329" s="186"/>
      <c r="B329" s="187"/>
      <c r="C329" s="226"/>
      <c r="D329" s="188"/>
      <c r="E329" s="273"/>
      <c r="F329" s="248"/>
      <c r="G329" s="195"/>
      <c r="H329" s="195"/>
      <c r="I329" s="196"/>
      <c r="J329" s="197"/>
      <c r="K329" s="196"/>
      <c r="M329" s="311"/>
      <c r="N329" s="189"/>
      <c r="O329" s="248"/>
      <c r="P329" s="211"/>
      <c r="Q329" s="196"/>
      <c r="S329" s="311"/>
      <c r="T329" s="189"/>
      <c r="U329" s="248"/>
      <c r="V329" s="211"/>
      <c r="W329" s="196"/>
      <c r="Y329" s="311"/>
      <c r="Z329" s="189"/>
      <c r="AA329" s="248"/>
      <c r="AB329" s="211"/>
      <c r="AC329" s="196"/>
      <c r="AE329" s="311"/>
      <c r="AF329" s="189"/>
      <c r="AG329" s="248"/>
      <c r="AH329" s="211"/>
      <c r="AI329" s="196"/>
      <c r="AK329" s="311"/>
      <c r="AL329" s="189"/>
      <c r="AM329" s="248"/>
      <c r="AN329" s="211"/>
      <c r="AO329" s="196"/>
      <c r="AQ329" s="311"/>
      <c r="AR329" s="189"/>
      <c r="AS329" s="248"/>
      <c r="AT329" s="211"/>
      <c r="AU329" s="196"/>
      <c r="AW329" s="311"/>
      <c r="AX329" s="189"/>
      <c r="AY329" s="248"/>
      <c r="AZ329" s="211"/>
      <c r="BA329" s="196"/>
      <c r="BC329" s="311"/>
      <c r="BD329" s="189"/>
      <c r="BE329" s="248"/>
      <c r="BF329" s="211"/>
      <c r="BG329" s="196"/>
      <c r="BI329" s="311"/>
      <c r="BJ329" s="189"/>
      <c r="BK329" s="248"/>
      <c r="BL329" s="211"/>
      <c r="BM329" s="196"/>
    </row>
    <row r="330" spans="1:109" ht="15" customHeight="1" thickBot="1">
      <c r="A330" s="204"/>
      <c r="B330" s="205"/>
      <c r="C330" s="314"/>
      <c r="D330" s="206"/>
      <c r="E330" s="315"/>
      <c r="F330" s="316"/>
      <c r="G330" s="207"/>
      <c r="H330" s="207"/>
      <c r="I330" s="208"/>
      <c r="J330" s="209"/>
      <c r="K330" s="208"/>
      <c r="M330" s="317"/>
      <c r="N330" s="318"/>
      <c r="O330" s="316"/>
      <c r="P330" s="282"/>
      <c r="Q330" s="208"/>
      <c r="S330" s="317"/>
      <c r="T330" s="318"/>
      <c r="U330" s="316"/>
      <c r="V330" s="282"/>
      <c r="W330" s="208"/>
      <c r="Y330" s="317"/>
      <c r="Z330" s="318"/>
      <c r="AA330" s="316"/>
      <c r="AB330" s="282"/>
      <c r="AC330" s="208"/>
      <c r="AE330" s="317"/>
      <c r="AF330" s="318"/>
      <c r="AG330" s="316"/>
      <c r="AH330" s="282"/>
      <c r="AI330" s="208"/>
      <c r="AK330" s="317"/>
      <c r="AL330" s="318"/>
      <c r="AM330" s="316"/>
      <c r="AN330" s="282"/>
      <c r="AO330" s="208"/>
      <c r="AQ330" s="317">
        <f>LN(AS$311-$B330)</f>
        <v>7.2442275156033498</v>
      </c>
      <c r="AR330" s="318"/>
      <c r="AS330" s="316"/>
      <c r="AT330" s="282"/>
      <c r="AU330" s="208"/>
      <c r="AW330" s="317"/>
      <c r="AX330" s="318"/>
      <c r="AY330" s="316"/>
      <c r="AZ330" s="282"/>
      <c r="BA330" s="208"/>
      <c r="BC330" s="317"/>
      <c r="BD330" s="318"/>
      <c r="BE330" s="316"/>
      <c r="BF330" s="282"/>
      <c r="BG330" s="208"/>
      <c r="BI330" s="317"/>
      <c r="BJ330" s="318"/>
      <c r="BK330" s="316"/>
      <c r="BL330" s="282"/>
      <c r="BM330" s="208"/>
    </row>
    <row r="331" spans="1:109" ht="15" customHeight="1" thickTop="1">
      <c r="A331" s="186">
        <f t="shared" ref="A331:A353" si="205">A282</f>
        <v>2013</v>
      </c>
      <c r="B331" s="187">
        <f t="shared" ref="B331:B353" si="206">ROUND($F$311-$F$316*$F$317^D331,$G$1)</f>
        <v>359</v>
      </c>
      <c r="C331" s="319"/>
      <c r="D331" s="188">
        <f t="shared" si="174"/>
        <v>7</v>
      </c>
      <c r="E331" s="273"/>
      <c r="F331" s="248"/>
      <c r="G331" s="195"/>
      <c r="H331" s="195"/>
      <c r="I331" s="196">
        <f t="shared" ref="I331:I353" si="207">ROUND($F$311-$F$316*$F$317^D331,$G$1)</f>
        <v>359</v>
      </c>
      <c r="J331" s="211"/>
      <c r="K331" s="211"/>
    </row>
    <row r="332" spans="1:109" ht="15" customHeight="1" thickBot="1">
      <c r="A332" s="186">
        <f t="shared" si="205"/>
        <v>2014</v>
      </c>
      <c r="B332" s="187">
        <f t="shared" si="206"/>
        <v>367</v>
      </c>
      <c r="C332" s="319"/>
      <c r="D332" s="188">
        <f t="shared" si="174"/>
        <v>8</v>
      </c>
      <c r="E332" s="262" t="s">
        <v>434</v>
      </c>
      <c r="F332" s="263" t="s">
        <v>177</v>
      </c>
      <c r="G332" s="263" t="s">
        <v>178</v>
      </c>
      <c r="H332" s="263" t="s">
        <v>179</v>
      </c>
      <c r="I332" s="196">
        <f t="shared" si="207"/>
        <v>367</v>
      </c>
      <c r="J332" s="211"/>
      <c r="K332" s="211"/>
      <c r="M332" s="94" t="s">
        <v>444</v>
      </c>
      <c r="N332" s="98">
        <f>2*N333</f>
        <v>726</v>
      </c>
    </row>
    <row r="333" spans="1:109" ht="15" customHeight="1" thickTop="1">
      <c r="A333" s="186">
        <f t="shared" si="205"/>
        <v>2015</v>
      </c>
      <c r="B333" s="187">
        <f t="shared" si="206"/>
        <v>375</v>
      </c>
      <c r="C333" s="319"/>
      <c r="D333" s="188">
        <f t="shared" si="174"/>
        <v>9</v>
      </c>
      <c r="E333" s="258">
        <f>O311</f>
        <v>363.01</v>
      </c>
      <c r="F333" s="264">
        <f>O319</f>
        <v>0.24364100572973957</v>
      </c>
      <c r="G333" s="284">
        <f>O320</f>
        <v>37.454000000000008</v>
      </c>
      <c r="H333" s="258">
        <f>O321</f>
        <v>2.4850000000000003</v>
      </c>
      <c r="I333" s="196">
        <f t="shared" si="207"/>
        <v>375</v>
      </c>
      <c r="J333" s="211"/>
      <c r="K333" s="211"/>
      <c r="M333" s="258" t="str">
        <f>M283</f>
        <v>max(y) =</v>
      </c>
      <c r="N333" s="258">
        <f>N283</f>
        <v>363</v>
      </c>
      <c r="S333" s="258" t="str">
        <f>S283</f>
        <v>max(y) =</v>
      </c>
      <c r="T333" s="258">
        <f>N333</f>
        <v>363</v>
      </c>
      <c r="Y333" s="258" t="str">
        <f>Y283</f>
        <v>max(y) =</v>
      </c>
      <c r="Z333" s="258">
        <f>T333</f>
        <v>363</v>
      </c>
      <c r="AE333" s="258" t="str">
        <f>AE283</f>
        <v>max(y) =</v>
      </c>
      <c r="AF333" s="258">
        <f>Z333</f>
        <v>363</v>
      </c>
      <c r="AK333" s="258" t="str">
        <f>AK283</f>
        <v>max(y) =</v>
      </c>
      <c r="AL333" s="258">
        <f>AF333</f>
        <v>363</v>
      </c>
      <c r="AQ333" s="258" t="str">
        <f>AQ283</f>
        <v>max(y) =</v>
      </c>
      <c r="AR333" s="258">
        <f>AL333</f>
        <v>363</v>
      </c>
      <c r="AW333" s="258" t="str">
        <f>AW283</f>
        <v>max(y) =</v>
      </c>
      <c r="AX333" s="258">
        <f>AR333</f>
        <v>363</v>
      </c>
      <c r="BC333" s="258" t="str">
        <f>BC283</f>
        <v>max(y) =</v>
      </c>
      <c r="BD333" s="258">
        <f>AX333</f>
        <v>363</v>
      </c>
      <c r="BI333" s="258" t="str">
        <f>BI283</f>
        <v>max(y) =</v>
      </c>
      <c r="BJ333" s="258">
        <f>BD333</f>
        <v>363</v>
      </c>
    </row>
    <row r="334" spans="1:109" ht="15" customHeight="1">
      <c r="A334" s="186">
        <f t="shared" si="205"/>
        <v>2016</v>
      </c>
      <c r="B334" s="187">
        <f t="shared" si="206"/>
        <v>383</v>
      </c>
      <c r="C334" s="319"/>
      <c r="D334" s="188">
        <f t="shared" si="174"/>
        <v>10</v>
      </c>
      <c r="E334" s="258">
        <f>U311</f>
        <v>1000</v>
      </c>
      <c r="F334" s="264">
        <f>U319</f>
        <v>0.77291784038464517</v>
      </c>
      <c r="G334" s="284">
        <f>U320</f>
        <v>0.38200000000000001</v>
      </c>
      <c r="H334" s="258">
        <f>U321</f>
        <v>0.28200000000000003</v>
      </c>
      <c r="I334" s="196">
        <f t="shared" si="207"/>
        <v>383</v>
      </c>
      <c r="J334" s="211"/>
      <c r="K334" s="211"/>
      <c r="M334" s="258" t="s">
        <v>425</v>
      </c>
      <c r="N334" s="301">
        <v>3</v>
      </c>
      <c r="S334" s="258" t="s">
        <v>425</v>
      </c>
      <c r="T334" s="301">
        <f>N334</f>
        <v>3</v>
      </c>
      <c r="Y334" s="258" t="s">
        <v>425</v>
      </c>
      <c r="Z334" s="301">
        <f>T334</f>
        <v>3</v>
      </c>
      <c r="AE334" s="258" t="s">
        <v>425</v>
      </c>
      <c r="AF334" s="301">
        <f>Z334</f>
        <v>3</v>
      </c>
      <c r="AK334" s="258" t="s">
        <v>425</v>
      </c>
      <c r="AL334" s="301">
        <f>AF334</f>
        <v>3</v>
      </c>
      <c r="AQ334" s="258" t="s">
        <v>425</v>
      </c>
      <c r="AR334" s="301">
        <f>AL334</f>
        <v>3</v>
      </c>
      <c r="AW334" s="258" t="s">
        <v>425</v>
      </c>
      <c r="AX334" s="301">
        <f>AR334</f>
        <v>3</v>
      </c>
      <c r="BC334" s="258" t="s">
        <v>425</v>
      </c>
      <c r="BD334" s="301">
        <f>AX334</f>
        <v>3</v>
      </c>
      <c r="BI334" s="258" t="s">
        <v>425</v>
      </c>
      <c r="BJ334" s="301">
        <f>BD334</f>
        <v>3</v>
      </c>
    </row>
    <row r="335" spans="1:109" ht="15" customHeight="1">
      <c r="A335" s="186">
        <f t="shared" si="205"/>
        <v>2017</v>
      </c>
      <c r="B335" s="187">
        <f t="shared" si="206"/>
        <v>391</v>
      </c>
      <c r="C335" s="319"/>
      <c r="D335" s="188">
        <f t="shared" si="174"/>
        <v>11</v>
      </c>
      <c r="E335" s="258">
        <f>AA311</f>
        <v>1100</v>
      </c>
      <c r="F335" s="264">
        <f>AA319</f>
        <v>0.77291784038464517</v>
      </c>
      <c r="G335" s="284">
        <f>AA320</f>
        <v>0.38200000000000001</v>
      </c>
      <c r="H335" s="258">
        <f>AA321</f>
        <v>0.28200000000000003</v>
      </c>
      <c r="I335" s="196">
        <f t="shared" si="207"/>
        <v>391</v>
      </c>
      <c r="J335" s="211"/>
      <c r="K335" s="211"/>
      <c r="M335" s="258" t="s">
        <v>435</v>
      </c>
      <c r="N335" s="301">
        <f>ROUND($B$308/3,-2)</f>
        <v>100</v>
      </c>
      <c r="S335" s="258" t="s">
        <v>435</v>
      </c>
      <c r="T335" s="301">
        <f>N335</f>
        <v>100</v>
      </c>
      <c r="Y335" s="258" t="s">
        <v>435</v>
      </c>
      <c r="Z335" s="301">
        <f>T335</f>
        <v>100</v>
      </c>
      <c r="AE335" s="258" t="s">
        <v>435</v>
      </c>
      <c r="AF335" s="301">
        <f>Z335</f>
        <v>100</v>
      </c>
      <c r="AK335" s="258" t="s">
        <v>435</v>
      </c>
      <c r="AL335" s="301">
        <f>AF335</f>
        <v>100</v>
      </c>
      <c r="AQ335" s="258" t="s">
        <v>435</v>
      </c>
      <c r="AR335" s="301">
        <f>AL335</f>
        <v>100</v>
      </c>
      <c r="AW335" s="258" t="s">
        <v>435</v>
      </c>
      <c r="AX335" s="301">
        <f>AR335</f>
        <v>100</v>
      </c>
      <c r="BC335" s="258" t="s">
        <v>435</v>
      </c>
      <c r="BD335" s="301">
        <f>AX335</f>
        <v>100</v>
      </c>
      <c r="BI335" s="258" t="s">
        <v>435</v>
      </c>
      <c r="BJ335" s="301">
        <f>BD335</f>
        <v>100</v>
      </c>
    </row>
    <row r="336" spans="1:109" s="98" customFormat="1" ht="15" customHeight="1">
      <c r="A336" s="186">
        <f t="shared" si="205"/>
        <v>2018</v>
      </c>
      <c r="B336" s="187">
        <f t="shared" si="206"/>
        <v>398</v>
      </c>
      <c r="C336" s="319"/>
      <c r="D336" s="188">
        <f t="shared" si="174"/>
        <v>12</v>
      </c>
      <c r="E336" s="258">
        <f>AG311</f>
        <v>1200</v>
      </c>
      <c r="F336" s="264">
        <f>AG319</f>
        <v>0.77291784038464517</v>
      </c>
      <c r="G336" s="284">
        <f>AG320</f>
        <v>0.38200000000000001</v>
      </c>
      <c r="H336" s="258">
        <f>AG321</f>
        <v>0.28200000000000003</v>
      </c>
      <c r="I336" s="196">
        <f t="shared" si="207"/>
        <v>398</v>
      </c>
      <c r="J336" s="211"/>
      <c r="K336" s="211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  <c r="BY336" s="94"/>
      <c r="BZ336" s="94"/>
      <c r="CA336" s="94"/>
      <c r="CB336" s="94"/>
      <c r="CC336" s="94"/>
      <c r="CD336" s="94"/>
      <c r="CE336" s="94"/>
      <c r="CF336" s="94"/>
      <c r="CG336" s="94"/>
      <c r="CH336" s="94"/>
      <c r="CI336" s="94"/>
      <c r="CJ336" s="94"/>
      <c r="CK336" s="94"/>
      <c r="CL336" s="94"/>
      <c r="CM336" s="94"/>
      <c r="CN336" s="94"/>
      <c r="CO336" s="94"/>
      <c r="CP336" s="94"/>
      <c r="CQ336" s="94"/>
      <c r="CR336" s="94"/>
      <c r="CS336" s="94"/>
      <c r="CT336" s="94"/>
      <c r="CU336" s="94"/>
      <c r="CV336" s="94"/>
      <c r="CW336" s="94"/>
      <c r="CX336" s="94"/>
      <c r="CY336" s="94"/>
      <c r="CZ336" s="94"/>
      <c r="DA336" s="94"/>
      <c r="DB336" s="94"/>
      <c r="DC336" s="94"/>
      <c r="DD336" s="94"/>
      <c r="DE336" s="94"/>
    </row>
    <row r="337" spans="1:109" s="98" customFormat="1" ht="15" customHeight="1">
      <c r="A337" s="186">
        <f t="shared" si="205"/>
        <v>2019</v>
      </c>
      <c r="B337" s="187">
        <f t="shared" si="206"/>
        <v>405</v>
      </c>
      <c r="C337" s="319"/>
      <c r="D337" s="188">
        <f t="shared" si="174"/>
        <v>13</v>
      </c>
      <c r="E337" s="258">
        <f>AM311</f>
        <v>1300</v>
      </c>
      <c r="F337" s="264">
        <f>AM319</f>
        <v>0.77291784038464517</v>
      </c>
      <c r="G337" s="284">
        <f>AM320</f>
        <v>0.38200000000000001</v>
      </c>
      <c r="H337" s="258">
        <f>AM321</f>
        <v>0.28200000000000003</v>
      </c>
      <c r="I337" s="196">
        <f t="shared" si="207"/>
        <v>405</v>
      </c>
      <c r="J337" s="211"/>
      <c r="K337" s="211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4"/>
      <c r="BZ337" s="94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4"/>
      <c r="CM337" s="94"/>
      <c r="CN337" s="94"/>
      <c r="CO337" s="94"/>
      <c r="CP337" s="94"/>
      <c r="CQ337" s="94"/>
      <c r="CR337" s="94"/>
      <c r="CS337" s="94"/>
      <c r="CT337" s="94"/>
      <c r="CU337" s="94"/>
      <c r="CV337" s="94"/>
      <c r="CW337" s="94"/>
      <c r="CX337" s="94"/>
      <c r="CY337" s="94"/>
      <c r="CZ337" s="94"/>
      <c r="DA337" s="94"/>
      <c r="DB337" s="94"/>
      <c r="DC337" s="94"/>
      <c r="DD337" s="94"/>
      <c r="DE337" s="94"/>
    </row>
    <row r="338" spans="1:109" s="98" customFormat="1" ht="15" customHeight="1">
      <c r="A338" s="186">
        <f t="shared" si="205"/>
        <v>2020</v>
      </c>
      <c r="B338" s="187">
        <f t="shared" si="206"/>
        <v>412</v>
      </c>
      <c r="C338" s="319"/>
      <c r="D338" s="188">
        <f t="shared" si="174"/>
        <v>14</v>
      </c>
      <c r="E338" s="258">
        <f>AS311</f>
        <v>1400</v>
      </c>
      <c r="F338" s="264">
        <f>AS319</f>
        <v>0.78026992794930616</v>
      </c>
      <c r="G338" s="284">
        <f>AS320</f>
        <v>0.36899999999999999</v>
      </c>
      <c r="H338" s="258">
        <f>AS321</f>
        <v>0.26900000000000002</v>
      </c>
      <c r="I338" s="196">
        <f t="shared" si="207"/>
        <v>412</v>
      </c>
      <c r="J338" s="211"/>
      <c r="K338" s="211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4"/>
      <c r="BZ338" s="94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4"/>
      <c r="CM338" s="94"/>
      <c r="CN338" s="94"/>
      <c r="CO338" s="94"/>
      <c r="CP338" s="94"/>
      <c r="CQ338" s="94"/>
      <c r="CR338" s="94"/>
      <c r="CS338" s="94"/>
      <c r="CT338" s="94"/>
      <c r="CU338" s="94"/>
      <c r="CV338" s="94"/>
      <c r="CW338" s="94"/>
      <c r="CX338" s="94"/>
      <c r="CY338" s="94"/>
      <c r="CZ338" s="94"/>
      <c r="DA338" s="94"/>
      <c r="DB338" s="94"/>
      <c r="DC338" s="94"/>
      <c r="DD338" s="94"/>
      <c r="DE338" s="94"/>
    </row>
    <row r="339" spans="1:109" s="98" customFormat="1" ht="15" customHeight="1">
      <c r="A339" s="186">
        <f t="shared" si="205"/>
        <v>2021</v>
      </c>
      <c r="B339" s="187">
        <f t="shared" si="206"/>
        <v>419</v>
      </c>
      <c r="C339" s="319"/>
      <c r="D339" s="188">
        <f t="shared" si="174"/>
        <v>15</v>
      </c>
      <c r="E339" s="258">
        <f>AY311</f>
        <v>1500</v>
      </c>
      <c r="F339" s="264">
        <f>AY319</f>
        <v>0.78026992794930616</v>
      </c>
      <c r="G339" s="284">
        <f>AY320</f>
        <v>0.36899999999999999</v>
      </c>
      <c r="H339" s="258">
        <f>AY321</f>
        <v>0.26900000000000002</v>
      </c>
      <c r="I339" s="196">
        <f t="shared" si="207"/>
        <v>419</v>
      </c>
      <c r="J339" s="211"/>
      <c r="K339" s="211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  <c r="CW339" s="94"/>
      <c r="CX339" s="94"/>
      <c r="CY339" s="94"/>
      <c r="CZ339" s="94"/>
      <c r="DA339" s="94"/>
      <c r="DB339" s="94"/>
      <c r="DC339" s="94"/>
      <c r="DD339" s="94"/>
      <c r="DE339" s="94"/>
    </row>
    <row r="340" spans="1:109" s="98" customFormat="1" ht="15" customHeight="1">
      <c r="A340" s="186">
        <f t="shared" si="205"/>
        <v>2022</v>
      </c>
      <c r="B340" s="187">
        <f t="shared" si="206"/>
        <v>425</v>
      </c>
      <c r="C340" s="319"/>
      <c r="D340" s="188">
        <f t="shared" si="174"/>
        <v>16</v>
      </c>
      <c r="E340" s="258">
        <f>BE311</f>
        <v>1600</v>
      </c>
      <c r="F340" s="264">
        <f>BE319</f>
        <v>0.78026992794930616</v>
      </c>
      <c r="G340" s="284">
        <f>BE320</f>
        <v>0.36899999999999999</v>
      </c>
      <c r="H340" s="258">
        <f>BE321</f>
        <v>0.26900000000000002</v>
      </c>
      <c r="I340" s="196">
        <f t="shared" si="207"/>
        <v>425</v>
      </c>
      <c r="J340" s="211"/>
      <c r="K340" s="211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  <c r="CW340" s="94"/>
      <c r="CX340" s="94"/>
      <c r="CY340" s="94"/>
      <c r="CZ340" s="94"/>
      <c r="DA340" s="94"/>
      <c r="DB340" s="94"/>
      <c r="DC340" s="94"/>
      <c r="DD340" s="94"/>
      <c r="DE340" s="94"/>
    </row>
    <row r="341" spans="1:109" s="98" customFormat="1" ht="15" customHeight="1">
      <c r="A341" s="186">
        <f t="shared" si="205"/>
        <v>2023</v>
      </c>
      <c r="B341" s="187">
        <f t="shared" si="206"/>
        <v>432</v>
      </c>
      <c r="C341" s="319"/>
      <c r="D341" s="188">
        <f t="shared" si="174"/>
        <v>17</v>
      </c>
      <c r="E341" s="258">
        <f>BK311</f>
        <v>1700</v>
      </c>
      <c r="F341" s="264">
        <f>BK319</f>
        <v>0.78026992794930616</v>
      </c>
      <c r="G341" s="284">
        <f>BK320</f>
        <v>0.36899999999999999</v>
      </c>
      <c r="H341" s="258">
        <f>BK321</f>
        <v>0.26900000000000002</v>
      </c>
      <c r="I341" s="196">
        <f t="shared" si="207"/>
        <v>432</v>
      </c>
      <c r="J341" s="211"/>
      <c r="K341" s="211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/>
      <c r="CP341" s="94"/>
      <c r="CQ341" s="94"/>
      <c r="CR341" s="94"/>
      <c r="CS341" s="94"/>
      <c r="CT341" s="94"/>
      <c r="CU341" s="94"/>
      <c r="CV341" s="94"/>
      <c r="CW341" s="94"/>
      <c r="CX341" s="94"/>
      <c r="CY341" s="94"/>
      <c r="CZ341" s="94"/>
      <c r="DA341" s="94"/>
      <c r="DB341" s="94"/>
      <c r="DC341" s="94"/>
      <c r="DD341" s="94"/>
      <c r="DE341" s="94"/>
    </row>
    <row r="342" spans="1:109" s="98" customFormat="1" ht="15" customHeight="1">
      <c r="A342" s="186">
        <f t="shared" si="205"/>
        <v>2024</v>
      </c>
      <c r="B342" s="187">
        <f t="shared" si="206"/>
        <v>438</v>
      </c>
      <c r="C342" s="319"/>
      <c r="D342" s="188">
        <f t="shared" si="174"/>
        <v>18</v>
      </c>
      <c r="E342" s="302"/>
      <c r="F342" s="264"/>
      <c r="G342" s="303"/>
      <c r="H342" s="195"/>
      <c r="I342" s="196">
        <f t="shared" si="207"/>
        <v>438</v>
      </c>
      <c r="J342" s="211"/>
      <c r="K342" s="211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4"/>
      <c r="BZ342" s="94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4"/>
      <c r="CM342" s="94"/>
      <c r="CN342" s="94"/>
      <c r="CO342" s="94"/>
      <c r="CP342" s="94"/>
      <c r="CQ342" s="94"/>
      <c r="CR342" s="94"/>
      <c r="CS342" s="94"/>
      <c r="CT342" s="94"/>
      <c r="CU342" s="94"/>
      <c r="CV342" s="94"/>
      <c r="CW342" s="94"/>
      <c r="CX342" s="94"/>
      <c r="CY342" s="94"/>
      <c r="CZ342" s="94"/>
      <c r="DA342" s="94"/>
      <c r="DB342" s="94"/>
      <c r="DC342" s="94"/>
      <c r="DD342" s="94"/>
      <c r="DE342" s="94"/>
    </row>
    <row r="343" spans="1:109" s="98" customFormat="1" ht="15" customHeight="1">
      <c r="A343" s="186">
        <f t="shared" si="205"/>
        <v>2025</v>
      </c>
      <c r="B343" s="187">
        <f t="shared" si="206"/>
        <v>444</v>
      </c>
      <c r="C343" s="319"/>
      <c r="D343" s="188">
        <f t="shared" si="174"/>
        <v>19</v>
      </c>
      <c r="E343" s="302"/>
      <c r="F343" s="264"/>
      <c r="G343" s="303"/>
      <c r="H343" s="195"/>
      <c r="I343" s="196">
        <f t="shared" si="207"/>
        <v>444</v>
      </c>
      <c r="J343" s="211"/>
      <c r="K343" s="211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4"/>
      <c r="CX343" s="94"/>
      <c r="CY343" s="94"/>
      <c r="CZ343" s="94"/>
      <c r="DA343" s="94"/>
      <c r="DB343" s="94"/>
      <c r="DC343" s="94"/>
      <c r="DD343" s="94"/>
      <c r="DE343" s="94"/>
    </row>
    <row r="344" spans="1:109" s="98" customFormat="1" ht="15" customHeight="1">
      <c r="A344" s="186">
        <f t="shared" si="205"/>
        <v>2026</v>
      </c>
      <c r="B344" s="187">
        <f t="shared" si="206"/>
        <v>450</v>
      </c>
      <c r="C344" s="319"/>
      <c r="D344" s="188">
        <f t="shared" si="174"/>
        <v>20</v>
      </c>
      <c r="E344" s="302"/>
      <c r="F344" s="264"/>
      <c r="G344" s="303"/>
      <c r="H344" s="195"/>
      <c r="I344" s="196">
        <f t="shared" si="207"/>
        <v>450</v>
      </c>
      <c r="J344" s="211"/>
      <c r="K344" s="211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  <c r="CW344" s="94"/>
      <c r="CX344" s="94"/>
      <c r="CY344" s="94"/>
      <c r="CZ344" s="94"/>
      <c r="DA344" s="94"/>
      <c r="DB344" s="94"/>
      <c r="DC344" s="94"/>
      <c r="DD344" s="94"/>
      <c r="DE344" s="94"/>
    </row>
    <row r="345" spans="1:109" s="98" customFormat="1" ht="15" customHeight="1">
      <c r="A345" s="186">
        <f t="shared" si="205"/>
        <v>2027</v>
      </c>
      <c r="B345" s="187">
        <f t="shared" si="206"/>
        <v>456</v>
      </c>
      <c r="C345" s="319"/>
      <c r="D345" s="188">
        <f t="shared" si="174"/>
        <v>21</v>
      </c>
      <c r="E345" s="302"/>
      <c r="F345" s="264"/>
      <c r="G345" s="303"/>
      <c r="H345" s="195"/>
      <c r="I345" s="196">
        <f t="shared" si="207"/>
        <v>456</v>
      </c>
      <c r="J345" s="211"/>
      <c r="K345" s="211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  <c r="DA345" s="94"/>
      <c r="DB345" s="94"/>
      <c r="DC345" s="94"/>
      <c r="DD345" s="94"/>
      <c r="DE345" s="94"/>
    </row>
    <row r="346" spans="1:109" s="98" customFormat="1" ht="15" customHeight="1">
      <c r="A346" s="186">
        <f t="shared" si="205"/>
        <v>2028</v>
      </c>
      <c r="B346" s="187">
        <f t="shared" si="206"/>
        <v>462</v>
      </c>
      <c r="C346" s="319"/>
      <c r="D346" s="188">
        <f t="shared" si="174"/>
        <v>22</v>
      </c>
      <c r="E346" s="302"/>
      <c r="F346" s="264"/>
      <c r="G346" s="303"/>
      <c r="H346" s="195"/>
      <c r="I346" s="196">
        <f t="shared" si="207"/>
        <v>462</v>
      </c>
      <c r="J346" s="211"/>
      <c r="K346" s="211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  <c r="DA346" s="94"/>
      <c r="DB346" s="94"/>
      <c r="DC346" s="94"/>
      <c r="DD346" s="94"/>
      <c r="DE346" s="94"/>
    </row>
    <row r="347" spans="1:109" s="98" customFormat="1" ht="15" customHeight="1">
      <c r="A347" s="186">
        <f t="shared" si="205"/>
        <v>2029</v>
      </c>
      <c r="B347" s="187">
        <f t="shared" si="206"/>
        <v>468</v>
      </c>
      <c r="C347" s="319"/>
      <c r="D347" s="188">
        <f t="shared" si="174"/>
        <v>23</v>
      </c>
      <c r="E347" s="273"/>
      <c r="F347" s="248"/>
      <c r="G347" s="195"/>
      <c r="H347" s="195"/>
      <c r="I347" s="196">
        <f t="shared" si="207"/>
        <v>468</v>
      </c>
      <c r="J347" s="211"/>
      <c r="K347" s="211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  <c r="CW347" s="94"/>
      <c r="CX347" s="94"/>
      <c r="CY347" s="94"/>
      <c r="CZ347" s="94"/>
      <c r="DA347" s="94"/>
      <c r="DB347" s="94"/>
      <c r="DC347" s="94"/>
      <c r="DD347" s="94"/>
      <c r="DE347" s="94"/>
    </row>
    <row r="348" spans="1:109" s="98" customFormat="1" ht="15" customHeight="1">
      <c r="A348" s="186">
        <f t="shared" si="205"/>
        <v>2030</v>
      </c>
      <c r="B348" s="187">
        <f t="shared" si="206"/>
        <v>473</v>
      </c>
      <c r="C348" s="319"/>
      <c r="D348" s="188">
        <f t="shared" si="174"/>
        <v>24</v>
      </c>
      <c r="E348" s="273"/>
      <c r="F348" s="248"/>
      <c r="G348" s="195"/>
      <c r="H348" s="195"/>
      <c r="I348" s="196">
        <f t="shared" si="207"/>
        <v>473</v>
      </c>
      <c r="J348" s="211"/>
      <c r="K348" s="211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  <c r="CW348" s="94"/>
      <c r="CX348" s="94"/>
      <c r="CY348" s="94"/>
      <c r="CZ348" s="94"/>
      <c r="DA348" s="94"/>
      <c r="DB348" s="94"/>
      <c r="DC348" s="94"/>
      <c r="DD348" s="94"/>
      <c r="DE348" s="94"/>
    </row>
    <row r="349" spans="1:109" s="98" customFormat="1" ht="15" customHeight="1">
      <c r="A349" s="186">
        <f t="shared" si="205"/>
        <v>2031</v>
      </c>
      <c r="B349" s="187">
        <f t="shared" si="206"/>
        <v>479</v>
      </c>
      <c r="C349" s="319"/>
      <c r="D349" s="188">
        <f t="shared" si="174"/>
        <v>25</v>
      </c>
      <c r="E349" s="273"/>
      <c r="F349" s="248"/>
      <c r="G349" s="195"/>
      <c r="H349" s="195"/>
      <c r="I349" s="196">
        <f t="shared" si="207"/>
        <v>479</v>
      </c>
      <c r="J349" s="211"/>
      <c r="K349" s="211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  <c r="CW349" s="94"/>
      <c r="CX349" s="94"/>
      <c r="CY349" s="94"/>
      <c r="CZ349" s="94"/>
      <c r="DA349" s="94"/>
      <c r="DB349" s="94"/>
      <c r="DC349" s="94"/>
      <c r="DD349" s="94"/>
      <c r="DE349" s="94"/>
    </row>
    <row r="350" spans="1:109" s="98" customFormat="1" ht="15" customHeight="1">
      <c r="A350" s="186">
        <f t="shared" si="205"/>
        <v>2032</v>
      </c>
      <c r="B350" s="187">
        <f t="shared" si="206"/>
        <v>484</v>
      </c>
      <c r="C350" s="319"/>
      <c r="D350" s="188">
        <f t="shared" si="174"/>
        <v>26</v>
      </c>
      <c r="E350" s="273"/>
      <c r="F350" s="248"/>
      <c r="G350" s="195"/>
      <c r="H350" s="195"/>
      <c r="I350" s="196">
        <f t="shared" si="207"/>
        <v>484</v>
      </c>
      <c r="J350" s="211"/>
      <c r="K350" s="211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</row>
    <row r="351" spans="1:109" s="98" customFormat="1" ht="15" customHeight="1">
      <c r="A351" s="186">
        <f t="shared" si="205"/>
        <v>2033</v>
      </c>
      <c r="B351" s="187">
        <f t="shared" si="206"/>
        <v>489</v>
      </c>
      <c r="C351" s="319"/>
      <c r="D351" s="188">
        <f t="shared" si="174"/>
        <v>27</v>
      </c>
      <c r="E351" s="273"/>
      <c r="F351" s="248"/>
      <c r="G351" s="195"/>
      <c r="H351" s="195"/>
      <c r="I351" s="196">
        <f t="shared" si="207"/>
        <v>489</v>
      </c>
      <c r="J351" s="211"/>
      <c r="K351" s="211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</row>
    <row r="352" spans="1:109" ht="15" customHeight="1">
      <c r="A352" s="186">
        <f t="shared" si="205"/>
        <v>2034</v>
      </c>
      <c r="B352" s="187">
        <f t="shared" si="206"/>
        <v>494</v>
      </c>
      <c r="C352" s="319"/>
      <c r="D352" s="188">
        <f t="shared" si="174"/>
        <v>28</v>
      </c>
      <c r="E352" s="273"/>
      <c r="F352" s="248"/>
      <c r="G352" s="195"/>
      <c r="H352" s="195"/>
      <c r="I352" s="196">
        <f t="shared" si="207"/>
        <v>494</v>
      </c>
      <c r="J352" s="211"/>
      <c r="K352" s="211"/>
    </row>
    <row r="353" spans="1:109" ht="15" customHeight="1">
      <c r="A353" s="216">
        <f t="shared" si="205"/>
        <v>2035</v>
      </c>
      <c r="B353" s="287">
        <f t="shared" si="206"/>
        <v>499</v>
      </c>
      <c r="C353" s="320"/>
      <c r="D353" s="218">
        <f t="shared" si="174"/>
        <v>29</v>
      </c>
      <c r="E353" s="321"/>
      <c r="F353" s="322"/>
      <c r="G353" s="176"/>
      <c r="H353" s="176"/>
      <c r="I353" s="222">
        <f t="shared" si="207"/>
        <v>499</v>
      </c>
      <c r="J353" s="224"/>
      <c r="K353" s="224"/>
    </row>
    <row r="354" spans="1:109" ht="15" customHeight="1">
      <c r="A354" s="186"/>
      <c r="B354" s="247"/>
      <c r="C354" s="195"/>
      <c r="D354" s="189"/>
      <c r="E354" s="248"/>
      <c r="F354" s="283"/>
      <c r="G354" s="195"/>
      <c r="H354" s="195"/>
      <c r="I354" s="203"/>
    </row>
    <row r="355" spans="1:109" ht="15" customHeight="1">
      <c r="A355" s="186"/>
      <c r="B355" s="247"/>
      <c r="C355" s="195"/>
      <c r="D355" s="189"/>
      <c r="E355" s="248"/>
      <c r="F355" s="283"/>
      <c r="G355" s="195"/>
      <c r="H355" s="195"/>
      <c r="I355" s="203"/>
    </row>
    <row r="356" spans="1:109" ht="20.100000000000001" customHeight="1">
      <c r="K356" s="295"/>
      <c r="L356" s="323"/>
      <c r="M356" s="295"/>
      <c r="N356" s="295"/>
      <c r="O356" s="295"/>
      <c r="P356" s="295"/>
      <c r="Q356" s="295"/>
      <c r="R356" s="295"/>
      <c r="S356" s="295"/>
      <c r="T356" s="295"/>
      <c r="U356" s="323"/>
      <c r="V356" s="323"/>
      <c r="W356" s="295"/>
      <c r="X356" s="295"/>
      <c r="Y356" s="295"/>
      <c r="Z356" s="295"/>
      <c r="AA356" s="295"/>
      <c r="AB356" s="295"/>
      <c r="AC356" s="295"/>
      <c r="AD356" s="295"/>
      <c r="AE356" s="295"/>
      <c r="AF356" s="295"/>
      <c r="AG356" s="295"/>
      <c r="AH356" s="295"/>
      <c r="AI356" s="295"/>
      <c r="AJ356" s="295"/>
      <c r="AK356" s="295"/>
      <c r="AL356" s="295"/>
      <c r="AM356" s="295"/>
      <c r="AN356" s="295"/>
      <c r="AO356" s="295"/>
    </row>
    <row r="357" spans="1:109" ht="20.100000000000001" customHeight="1">
      <c r="K357" s="295"/>
      <c r="L357" s="323"/>
      <c r="M357" s="295"/>
      <c r="N357" s="295"/>
      <c r="O357" s="295"/>
      <c r="P357" s="295"/>
      <c r="Q357" s="295"/>
      <c r="R357" s="295"/>
      <c r="S357" s="295"/>
      <c r="T357" s="295"/>
      <c r="U357" s="295"/>
      <c r="V357" s="295"/>
      <c r="W357" s="295"/>
      <c r="X357" s="295"/>
      <c r="Y357" s="295"/>
      <c r="Z357" s="295"/>
      <c r="AA357" s="295"/>
      <c r="AB357" s="295"/>
      <c r="AC357" s="295"/>
      <c r="AD357" s="295"/>
      <c r="AE357" s="295"/>
      <c r="AF357" s="295"/>
      <c r="AG357" s="295"/>
      <c r="AH357" s="295"/>
      <c r="AI357" s="295"/>
      <c r="AJ357" s="295"/>
      <c r="AK357" s="295"/>
      <c r="AL357" s="295"/>
      <c r="AM357" s="295"/>
      <c r="AN357" s="295"/>
      <c r="AO357" s="295"/>
    </row>
    <row r="358" spans="1:109" ht="20.100000000000001" customHeight="1">
      <c r="K358" s="295"/>
      <c r="L358" s="323"/>
      <c r="M358" s="295"/>
      <c r="N358" s="295"/>
      <c r="O358" s="295"/>
      <c r="P358" s="295"/>
      <c r="Q358" s="295"/>
      <c r="R358" s="295"/>
      <c r="S358" s="295"/>
      <c r="T358" s="295"/>
      <c r="U358" s="295"/>
      <c r="V358" s="295"/>
      <c r="W358" s="295"/>
      <c r="X358" s="295"/>
      <c r="Y358" s="295"/>
      <c r="Z358" s="295"/>
      <c r="AA358" s="295"/>
      <c r="AB358" s="295"/>
      <c r="AC358" s="295"/>
      <c r="AD358" s="295"/>
      <c r="AE358" s="295"/>
      <c r="AF358" s="295"/>
      <c r="AG358" s="295"/>
      <c r="AH358" s="295"/>
      <c r="AI358" s="295"/>
      <c r="AJ358" s="295"/>
      <c r="AK358" s="295"/>
      <c r="AL358" s="295"/>
      <c r="AM358" s="295"/>
      <c r="AN358" s="295"/>
      <c r="AO358" s="295"/>
    </row>
    <row r="359" spans="1:109" ht="20.100000000000001" customHeight="1">
      <c r="K359" s="295"/>
      <c r="L359" s="323"/>
      <c r="M359" s="295"/>
      <c r="N359" s="295"/>
      <c r="O359" s="295"/>
      <c r="P359" s="295"/>
      <c r="Q359" s="295"/>
      <c r="R359" s="295"/>
      <c r="S359" s="295"/>
      <c r="T359" s="295"/>
      <c r="U359" s="295"/>
      <c r="V359" s="295"/>
      <c r="W359" s="295"/>
      <c r="X359" s="295"/>
      <c r="Y359" s="295"/>
      <c r="Z359" s="295"/>
      <c r="AA359" s="295"/>
      <c r="AB359" s="295"/>
      <c r="AC359" s="295"/>
      <c r="AD359" s="295"/>
      <c r="AE359" s="295"/>
      <c r="AF359" s="295"/>
      <c r="AG359" s="295"/>
      <c r="AH359" s="295"/>
      <c r="AI359" s="295"/>
      <c r="AJ359" s="295"/>
      <c r="AK359" s="295"/>
      <c r="AL359" s="295"/>
      <c r="AM359" s="295"/>
      <c r="AN359" s="295"/>
      <c r="AO359" s="295"/>
    </row>
    <row r="360" spans="1:109" ht="20.100000000000001" customHeight="1">
      <c r="K360" s="295"/>
      <c r="L360" s="323"/>
      <c r="M360" s="295"/>
      <c r="N360" s="295"/>
      <c r="O360" s="295"/>
      <c r="P360" s="295"/>
      <c r="Q360" s="295"/>
      <c r="R360" s="295"/>
      <c r="S360" s="295"/>
      <c r="T360" s="295"/>
      <c r="U360" s="295"/>
      <c r="V360" s="295"/>
      <c r="W360" s="295"/>
      <c r="X360" s="295"/>
      <c r="Y360" s="295"/>
      <c r="Z360" s="295"/>
      <c r="AA360" s="295"/>
      <c r="AB360" s="295"/>
      <c r="AC360" s="295"/>
      <c r="AD360" s="295"/>
      <c r="AE360" s="295"/>
      <c r="AF360" s="295"/>
      <c r="AG360" s="295"/>
      <c r="AH360" s="295"/>
      <c r="AI360" s="295"/>
      <c r="AJ360" s="295"/>
      <c r="AK360" s="295"/>
      <c r="AL360" s="295"/>
      <c r="AM360" s="295"/>
      <c r="AN360" s="295"/>
      <c r="AO360" s="295"/>
    </row>
    <row r="361" spans="1:109" ht="20.100000000000001" customHeight="1">
      <c r="K361" s="295"/>
      <c r="L361" s="323"/>
      <c r="M361" s="295"/>
      <c r="N361" s="295"/>
      <c r="O361" s="295"/>
      <c r="P361" s="295"/>
      <c r="Q361" s="295"/>
      <c r="R361" s="295"/>
      <c r="S361" s="295"/>
      <c r="T361" s="295"/>
      <c r="U361" s="295"/>
      <c r="V361" s="295"/>
      <c r="W361" s="295"/>
      <c r="X361" s="295"/>
      <c r="Y361" s="295"/>
      <c r="Z361" s="295"/>
      <c r="AA361" s="295"/>
      <c r="AB361" s="295"/>
      <c r="AC361" s="295"/>
      <c r="AD361" s="295"/>
      <c r="AE361" s="295"/>
      <c r="AF361" s="295"/>
      <c r="AG361" s="295"/>
      <c r="AH361" s="295"/>
      <c r="AI361" s="295"/>
      <c r="AJ361" s="295"/>
      <c r="AK361" s="295"/>
      <c r="AL361" s="295"/>
      <c r="AM361" s="295"/>
      <c r="AN361" s="295"/>
      <c r="AO361" s="295"/>
    </row>
    <row r="362" spans="1:109" ht="20.100000000000001" customHeight="1"/>
    <row r="363" spans="1:109" ht="20.100000000000001" customHeight="1"/>
    <row r="364" spans="1:109" s="93" customFormat="1" ht="20.100000000000001" customHeight="1">
      <c r="C364" s="94"/>
      <c r="D364" s="94"/>
      <c r="E364" s="94"/>
      <c r="F364" s="94"/>
      <c r="G364" s="94"/>
      <c r="H364" s="94"/>
      <c r="I364" s="94"/>
      <c r="J364" s="94"/>
      <c r="K364" s="94"/>
      <c r="L364" s="98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</row>
    <row r="365" spans="1:109" s="93" customFormat="1" ht="20.100000000000001" customHeight="1">
      <c r="C365" s="94"/>
      <c r="D365" s="94"/>
      <c r="E365" s="94"/>
      <c r="F365" s="94"/>
      <c r="G365" s="94"/>
      <c r="H365" s="94"/>
      <c r="I365" s="94"/>
      <c r="J365" s="94"/>
      <c r="K365" s="94"/>
      <c r="L365" s="98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4"/>
      <c r="BZ365" s="94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4"/>
      <c r="CM365" s="94"/>
      <c r="CN365" s="94"/>
      <c r="CO365" s="94"/>
      <c r="CP365" s="94"/>
      <c r="CQ365" s="94"/>
      <c r="CR365" s="94"/>
      <c r="CS365" s="94"/>
      <c r="CT365" s="94"/>
      <c r="CU365" s="94"/>
      <c r="CV365" s="94"/>
      <c r="CW365" s="94"/>
      <c r="CX365" s="94"/>
      <c r="CY365" s="94"/>
      <c r="CZ365" s="94"/>
      <c r="DA365" s="94"/>
      <c r="DB365" s="94"/>
      <c r="DC365" s="94"/>
      <c r="DD365" s="94"/>
      <c r="DE365" s="94"/>
    </row>
    <row r="366" spans="1:109" s="93" customFormat="1" ht="20.100000000000001" customHeight="1">
      <c r="C366" s="94"/>
      <c r="D366" s="94"/>
      <c r="E366" s="94"/>
      <c r="F366" s="94"/>
      <c r="G366" s="94"/>
      <c r="H366" s="94"/>
      <c r="I366" s="94"/>
      <c r="J366" s="94"/>
      <c r="K366" s="94"/>
      <c r="L366" s="98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4"/>
      <c r="BZ366" s="94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4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  <c r="CW366" s="94"/>
      <c r="CX366" s="94"/>
      <c r="CY366" s="94"/>
      <c r="CZ366" s="94"/>
      <c r="DA366" s="94"/>
      <c r="DB366" s="94"/>
      <c r="DC366" s="94"/>
      <c r="DD366" s="94"/>
      <c r="DE366" s="94"/>
    </row>
    <row r="367" spans="1:109" s="93" customFormat="1" ht="20.100000000000001" customHeight="1">
      <c r="C367" s="94"/>
      <c r="D367" s="94"/>
      <c r="E367" s="94"/>
      <c r="F367" s="94"/>
      <c r="G367" s="94"/>
      <c r="H367" s="94"/>
      <c r="I367" s="94"/>
      <c r="J367" s="94"/>
      <c r="K367" s="94"/>
      <c r="L367" s="98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4"/>
      <c r="BZ367" s="94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4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  <c r="CW367" s="94"/>
      <c r="CX367" s="94"/>
      <c r="CY367" s="94"/>
      <c r="CZ367" s="94"/>
      <c r="DA367" s="94"/>
      <c r="DB367" s="94"/>
      <c r="DC367" s="94"/>
      <c r="DD367" s="94"/>
      <c r="DE367" s="94"/>
    </row>
    <row r="368" spans="1:109" s="93" customFormat="1" ht="20.100000000000001" customHeight="1">
      <c r="C368" s="94"/>
      <c r="D368" s="94"/>
      <c r="E368" s="94"/>
      <c r="F368" s="94"/>
      <c r="G368" s="94"/>
      <c r="H368" s="94"/>
      <c r="I368" s="94"/>
      <c r="J368" s="94"/>
      <c r="K368" s="94"/>
      <c r="L368" s="98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  <c r="BY368" s="94"/>
      <c r="BZ368" s="94"/>
      <c r="CA368" s="94"/>
      <c r="CB368" s="94"/>
      <c r="CC368" s="94"/>
      <c r="CD368" s="94"/>
      <c r="CE368" s="94"/>
      <c r="CF368" s="94"/>
      <c r="CG368" s="94"/>
      <c r="CH368" s="94"/>
      <c r="CI368" s="94"/>
      <c r="CJ368" s="94"/>
      <c r="CK368" s="94"/>
      <c r="CL368" s="94"/>
      <c r="CM368" s="94"/>
      <c r="CN368" s="94"/>
      <c r="CO368" s="94"/>
      <c r="CP368" s="94"/>
      <c r="CQ368" s="94"/>
      <c r="CR368" s="94"/>
      <c r="CS368" s="94"/>
      <c r="CT368" s="94"/>
      <c r="CU368" s="94"/>
      <c r="CV368" s="94"/>
      <c r="CW368" s="94"/>
      <c r="CX368" s="94"/>
      <c r="CY368" s="94"/>
      <c r="CZ368" s="94"/>
      <c r="DA368" s="94"/>
      <c r="DB368" s="94"/>
      <c r="DC368" s="94"/>
      <c r="DD368" s="94"/>
      <c r="DE368" s="94"/>
    </row>
    <row r="369" spans="3:109" s="93" customFormat="1" ht="20.100000000000001" customHeight="1">
      <c r="C369" s="94"/>
      <c r="D369" s="94"/>
      <c r="E369" s="94"/>
      <c r="F369" s="94"/>
      <c r="G369" s="94"/>
      <c r="H369" s="94"/>
      <c r="I369" s="94"/>
      <c r="J369" s="94"/>
      <c r="K369" s="94"/>
      <c r="L369" s="98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  <c r="BY369" s="94"/>
      <c r="BZ369" s="94"/>
      <c r="CA369" s="94"/>
      <c r="CB369" s="94"/>
      <c r="CC369" s="94"/>
      <c r="CD369" s="94"/>
      <c r="CE369" s="94"/>
      <c r="CF369" s="94"/>
      <c r="CG369" s="94"/>
      <c r="CH369" s="94"/>
      <c r="CI369" s="94"/>
      <c r="CJ369" s="94"/>
      <c r="CK369" s="94"/>
      <c r="CL369" s="94"/>
      <c r="CM369" s="94"/>
      <c r="CN369" s="94"/>
      <c r="CO369" s="94"/>
      <c r="CP369" s="94"/>
      <c r="CQ369" s="94"/>
      <c r="CR369" s="94"/>
      <c r="CS369" s="94"/>
      <c r="CT369" s="94"/>
      <c r="CU369" s="94"/>
      <c r="CV369" s="94"/>
      <c r="CW369" s="94"/>
      <c r="CX369" s="94"/>
      <c r="CY369" s="94"/>
      <c r="CZ369" s="94"/>
      <c r="DA369" s="94"/>
      <c r="DB369" s="94"/>
      <c r="DC369" s="94"/>
      <c r="DD369" s="94"/>
      <c r="DE369" s="94"/>
    </row>
    <row r="370" spans="3:109" s="93" customFormat="1" ht="20.100000000000001" customHeight="1">
      <c r="C370" s="94"/>
      <c r="D370" s="94"/>
      <c r="E370" s="94"/>
      <c r="F370" s="94"/>
      <c r="G370" s="94"/>
      <c r="H370" s="94"/>
      <c r="I370" s="94"/>
      <c r="J370" s="94"/>
      <c r="K370" s="94"/>
      <c r="L370" s="98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4"/>
      <c r="BZ370" s="94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4"/>
      <c r="CM370" s="94"/>
      <c r="CN370" s="94"/>
      <c r="CO370" s="94"/>
      <c r="CP370" s="94"/>
      <c r="CQ370" s="94"/>
      <c r="CR370" s="94"/>
      <c r="CS370" s="94"/>
      <c r="CT370" s="94"/>
      <c r="CU370" s="94"/>
      <c r="CV370" s="94"/>
      <c r="CW370" s="94"/>
      <c r="CX370" s="94"/>
      <c r="CY370" s="94"/>
      <c r="CZ370" s="94"/>
      <c r="DA370" s="94"/>
      <c r="DB370" s="94"/>
      <c r="DC370" s="94"/>
      <c r="DD370" s="94"/>
      <c r="DE370" s="94"/>
    </row>
    <row r="371" spans="3:109" s="93" customFormat="1" ht="20.100000000000001" customHeight="1">
      <c r="C371" s="94"/>
      <c r="D371" s="94"/>
      <c r="E371" s="94"/>
      <c r="F371" s="94"/>
      <c r="G371" s="94"/>
      <c r="H371" s="94"/>
      <c r="I371" s="94"/>
      <c r="J371" s="94"/>
      <c r="K371" s="94"/>
      <c r="L371" s="98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/>
      <c r="CN371" s="94"/>
      <c r="CO371" s="94"/>
      <c r="CP371" s="94"/>
      <c r="CQ371" s="94"/>
      <c r="CR371" s="94"/>
      <c r="CS371" s="94"/>
      <c r="CT371" s="94"/>
      <c r="CU371" s="94"/>
      <c r="CV371" s="94"/>
      <c r="CW371" s="94"/>
      <c r="CX371" s="94"/>
      <c r="CY371" s="94"/>
      <c r="CZ371" s="94"/>
      <c r="DA371" s="94"/>
      <c r="DB371" s="94"/>
      <c r="DC371" s="94"/>
      <c r="DD371" s="94"/>
      <c r="DE371" s="94"/>
    </row>
    <row r="372" spans="3:109" s="93" customFormat="1" ht="20.100000000000001" customHeight="1">
      <c r="C372" s="94"/>
      <c r="D372" s="94"/>
      <c r="E372" s="94"/>
      <c r="F372" s="94"/>
      <c r="G372" s="94"/>
      <c r="H372" s="94"/>
      <c r="I372" s="94"/>
      <c r="J372" s="94"/>
      <c r="K372" s="94"/>
      <c r="L372" s="98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4"/>
      <c r="BZ372" s="94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4"/>
      <c r="CM372" s="94"/>
      <c r="CN372" s="94"/>
      <c r="CO372" s="94"/>
      <c r="CP372" s="94"/>
      <c r="CQ372" s="94"/>
      <c r="CR372" s="94"/>
      <c r="CS372" s="94"/>
      <c r="CT372" s="94"/>
      <c r="CU372" s="94"/>
      <c r="CV372" s="94"/>
      <c r="CW372" s="94"/>
      <c r="CX372" s="94"/>
      <c r="CY372" s="94"/>
      <c r="CZ372" s="94"/>
      <c r="DA372" s="94"/>
      <c r="DB372" s="94"/>
      <c r="DC372" s="94"/>
      <c r="DD372" s="94"/>
      <c r="DE372" s="94"/>
    </row>
    <row r="373" spans="3:109" s="93" customFormat="1" ht="20.100000000000001" customHeight="1">
      <c r="C373" s="94"/>
      <c r="D373" s="94"/>
      <c r="E373" s="94"/>
      <c r="F373" s="94"/>
      <c r="G373" s="94"/>
      <c r="H373" s="94"/>
      <c r="I373" s="94"/>
      <c r="J373" s="94"/>
      <c r="K373" s="94"/>
      <c r="L373" s="98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4"/>
      <c r="BZ373" s="94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4"/>
      <c r="CM373" s="94"/>
      <c r="CN373" s="94"/>
      <c r="CO373" s="94"/>
      <c r="CP373" s="94"/>
      <c r="CQ373" s="94"/>
      <c r="CR373" s="94"/>
      <c r="CS373" s="94"/>
      <c r="CT373" s="94"/>
      <c r="CU373" s="94"/>
      <c r="CV373" s="94"/>
      <c r="CW373" s="94"/>
      <c r="CX373" s="94"/>
      <c r="CY373" s="94"/>
      <c r="CZ373" s="94"/>
      <c r="DA373" s="94"/>
      <c r="DB373" s="94"/>
      <c r="DC373" s="94"/>
      <c r="DD373" s="94"/>
      <c r="DE373" s="94"/>
    </row>
    <row r="374" spans="3:109" s="93" customFormat="1" ht="20.100000000000001" customHeight="1">
      <c r="C374" s="94"/>
      <c r="D374" s="94"/>
      <c r="E374" s="94"/>
      <c r="F374" s="94"/>
      <c r="G374" s="94"/>
      <c r="H374" s="94"/>
      <c r="I374" s="94"/>
      <c r="J374" s="94"/>
      <c r="K374" s="94"/>
      <c r="L374" s="98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  <c r="BY374" s="94"/>
      <c r="BZ374" s="94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4"/>
      <c r="CM374" s="94"/>
      <c r="CN374" s="94"/>
      <c r="CO374" s="94"/>
      <c r="CP374" s="94"/>
      <c r="CQ374" s="94"/>
      <c r="CR374" s="94"/>
      <c r="CS374" s="94"/>
      <c r="CT374" s="94"/>
      <c r="CU374" s="94"/>
      <c r="CV374" s="94"/>
      <c r="CW374" s="94"/>
      <c r="CX374" s="94"/>
      <c r="CY374" s="94"/>
      <c r="CZ374" s="94"/>
      <c r="DA374" s="94"/>
      <c r="DB374" s="94"/>
      <c r="DC374" s="94"/>
      <c r="DD374" s="94"/>
      <c r="DE374" s="94"/>
    </row>
    <row r="375" spans="3:109" s="93" customFormat="1" ht="20.100000000000001" customHeight="1">
      <c r="C375" s="94"/>
      <c r="D375" s="94"/>
      <c r="E375" s="94"/>
      <c r="F375" s="94"/>
      <c r="G375" s="94"/>
      <c r="H375" s="94"/>
      <c r="I375" s="94"/>
      <c r="J375" s="94"/>
      <c r="K375" s="94"/>
      <c r="L375" s="98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  <c r="BY375" s="94"/>
      <c r="BZ375" s="94"/>
      <c r="CA375" s="94"/>
      <c r="CB375" s="94"/>
      <c r="CC375" s="94"/>
      <c r="CD375" s="94"/>
      <c r="CE375" s="94"/>
      <c r="CF375" s="94"/>
      <c r="CG375" s="94"/>
      <c r="CH375" s="94"/>
      <c r="CI375" s="94"/>
      <c r="CJ375" s="94"/>
      <c r="CK375" s="94"/>
      <c r="CL375" s="94"/>
      <c r="CM375" s="94"/>
      <c r="CN375" s="94"/>
      <c r="CO375" s="94"/>
      <c r="CP375" s="94"/>
      <c r="CQ375" s="94"/>
      <c r="CR375" s="94"/>
      <c r="CS375" s="94"/>
      <c r="CT375" s="94"/>
      <c r="CU375" s="94"/>
      <c r="CV375" s="94"/>
      <c r="CW375" s="94"/>
      <c r="CX375" s="94"/>
      <c r="CY375" s="94"/>
      <c r="CZ375" s="94"/>
      <c r="DA375" s="94"/>
      <c r="DB375" s="94"/>
      <c r="DC375" s="94"/>
      <c r="DD375" s="94"/>
      <c r="DE375" s="94"/>
    </row>
    <row r="376" spans="3:109" s="93" customFormat="1" ht="20.100000000000001" customHeight="1">
      <c r="C376" s="94"/>
      <c r="D376" s="94"/>
      <c r="E376" s="94"/>
      <c r="F376" s="94"/>
      <c r="G376" s="94"/>
      <c r="H376" s="94"/>
      <c r="I376" s="94"/>
      <c r="J376" s="94"/>
      <c r="K376" s="94"/>
      <c r="L376" s="98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</row>
    <row r="377" spans="3:109" s="93" customFormat="1" ht="20.100000000000001" customHeight="1">
      <c r="C377" s="94"/>
      <c r="D377" s="94"/>
      <c r="E377" s="94"/>
      <c r="F377" s="94"/>
      <c r="G377" s="94"/>
      <c r="H377" s="94"/>
      <c r="I377" s="94"/>
      <c r="J377" s="94"/>
      <c r="K377" s="94"/>
      <c r="L377" s="98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</row>
    <row r="378" spans="3:109" s="93" customFormat="1" ht="20.100000000000001" customHeight="1">
      <c r="C378" s="94"/>
      <c r="D378" s="94"/>
      <c r="E378" s="94"/>
      <c r="F378" s="94"/>
      <c r="G378" s="94"/>
      <c r="H378" s="94"/>
      <c r="I378" s="94"/>
      <c r="J378" s="94"/>
      <c r="K378" s="94"/>
      <c r="L378" s="98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  <c r="DA378" s="94"/>
      <c r="DB378" s="94"/>
      <c r="DC378" s="94"/>
      <c r="DD378" s="94"/>
      <c r="DE378" s="94"/>
    </row>
  </sheetData>
  <mergeCells count="41">
    <mergeCell ref="E320:F320"/>
    <mergeCell ref="E321:F321"/>
    <mergeCell ref="E322:F322"/>
    <mergeCell ref="E323:F323"/>
    <mergeCell ref="E270:F270"/>
    <mergeCell ref="E271:F271"/>
    <mergeCell ref="E272:F272"/>
    <mergeCell ref="E273:F273"/>
    <mergeCell ref="E274:F274"/>
    <mergeCell ref="E319:F319"/>
    <mergeCell ref="F220:G220"/>
    <mergeCell ref="F221:G221"/>
    <mergeCell ref="F222:G222"/>
    <mergeCell ref="F223:G223"/>
    <mergeCell ref="F224:G224"/>
    <mergeCell ref="E172:F172"/>
    <mergeCell ref="E173:F173"/>
    <mergeCell ref="E174:F174"/>
    <mergeCell ref="E175:F175"/>
    <mergeCell ref="E176:F176"/>
    <mergeCell ref="E121:F121"/>
    <mergeCell ref="E122:F122"/>
    <mergeCell ref="E123:F123"/>
    <mergeCell ref="E124:F124"/>
    <mergeCell ref="E125:F125"/>
    <mergeCell ref="D67:E67"/>
    <mergeCell ref="D68:E68"/>
    <mergeCell ref="D69:E69"/>
    <mergeCell ref="D70:E70"/>
    <mergeCell ref="D71:E71"/>
    <mergeCell ref="A36:B36"/>
    <mergeCell ref="J36:K36"/>
    <mergeCell ref="A37:B37"/>
    <mergeCell ref="J37:K37"/>
    <mergeCell ref="A38:B38"/>
    <mergeCell ref="J38:K38"/>
    <mergeCell ref="J3:K3"/>
    <mergeCell ref="A34:B34"/>
    <mergeCell ref="J34:K34"/>
    <mergeCell ref="A35:B35"/>
    <mergeCell ref="J35:K35"/>
  </mergeCells>
  <phoneticPr fontId="18" type="noConversion"/>
  <printOptions horizontalCentered="1"/>
  <pageMargins left="0.7" right="0.7" top="0.75" bottom="0.75" header="0.3" footer="0.3"/>
  <pageSetup paperSize="9" scale="61" fitToHeight="3" orientation="portrait" r:id="rId1"/>
  <headerFooter alignWithMargins="0"/>
  <rowBreaks count="5" manualBreakCount="5">
    <brk id="59" max="9" man="1"/>
    <brk id="108" max="9" man="1"/>
    <brk id="207" max="9" man="1"/>
    <brk id="256" max="9" man="1"/>
    <brk id="30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발생량원단위</vt:lpstr>
      <vt:lpstr>급수실적(10년)</vt:lpstr>
      <vt:lpstr>급수실적(5년)</vt:lpstr>
      <vt:lpstr>사용실적(10년)</vt:lpstr>
      <vt:lpstr>사용실적(5년)</vt:lpstr>
      <vt:lpstr>'급수실적(10년)'!Print_Area</vt:lpstr>
      <vt:lpstr>'급수실적(5년)'!Print_Area</vt:lpstr>
      <vt:lpstr>발생량원단위!Print_Area</vt:lpstr>
      <vt:lpstr>'사용실적(10년)'!Print_Area</vt:lpstr>
      <vt:lpstr>'사용실적(5년)'!Print_Area</vt:lpstr>
    </vt:vector>
  </TitlesOfParts>
  <Company>건화엔지니어링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구본진</dc:creator>
  <cp:lastModifiedBy>solongoth</cp:lastModifiedBy>
  <cp:lastPrinted>2015-07-03T01:32:42Z</cp:lastPrinted>
  <dcterms:created xsi:type="dcterms:W3CDTF">2000-03-13T07:21:03Z</dcterms:created>
  <dcterms:modified xsi:type="dcterms:W3CDTF">2015-07-23T06:11:16Z</dcterms:modified>
</cp:coreProperties>
</file>