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"/>
    </mc:Choice>
  </mc:AlternateContent>
  <bookViews>
    <workbookView xWindow="-75" yWindow="300" windowWidth="9315" windowHeight="12195" tabRatio="938"/>
  </bookViews>
  <sheets>
    <sheet name="1.김천" sheetId="87" r:id="rId1"/>
    <sheet name="김천-하수-연계처리후" sheetId="93" r:id="rId2"/>
    <sheet name="김천-공단하수" sheetId="94" r:id="rId3"/>
    <sheet name="2.아포" sheetId="91" r:id="rId4"/>
    <sheet name="보고서표" sheetId="9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aaa">#REF!</definedName>
    <definedName name="PR_수거분뇨삭감비">#REF!</definedName>
    <definedName name="PR_수거분뇨직접이송비">#REF!</definedName>
    <definedName name="PR_오수처리삭감비">#REF!</definedName>
    <definedName name="PR_정화오니직접이송비">#REF!</definedName>
    <definedName name="_xlnm.Print_Area" localSheetId="0">'1.김천'!$A$1:$J$27</definedName>
    <definedName name="_xlnm.Print_Area" localSheetId="3">'2.아포'!$A$1:$J$23</definedName>
    <definedName name="_xlnm.Print_Area" localSheetId="2">'김천-공단하수'!$A$1:$J$42</definedName>
    <definedName name="_xlnm.Print_Area" localSheetId="1">'김천-하수-연계처리후'!$A$1:$J$64</definedName>
    <definedName name="_xlnm.Print_Area">#REF!</definedName>
    <definedName name="PRINT_AREA_MI">#REF!</definedName>
    <definedName name="_xlnm.Print_Titles" localSheetId="0">'1.김천'!$4:$4</definedName>
    <definedName name="_xlnm.Print_Titles" localSheetId="3">'2.아포'!$2:$2</definedName>
    <definedName name="_xlnm.Print_Titles" localSheetId="2">'김천-공단하수'!$2:$2</definedName>
    <definedName name="_xlnm.Print_Titles" localSheetId="1">'김천-하수-연계처리후'!$2:$2</definedName>
    <definedName name="가동여부">[1]DongCode!$E$10002:$E$10003</definedName>
    <definedName name="경기도">[1]DongCode!$B$101:$B$101</definedName>
    <definedName name="경기도용인시">[1]DongCode!$B$102:$B$127</definedName>
    <definedName name="경기도용인시포곡면">[1]DongCode!$J$202:$J$210</definedName>
    <definedName name="과거인구">#REF!</definedName>
    <definedName name="과거인구1">#REF!</definedName>
    <definedName name="광주10년추정">#REF!</definedName>
    <definedName name="광주15년추정">#REF!</definedName>
    <definedName name="광주5년추정">#REF!</definedName>
    <definedName name="매립대상폐기물">[1]DongCode!$Z$10002:$Z$10005</definedName>
    <definedName name="매립장지정내역">[1]DongCode!$AC$10002:$AC$10005</definedName>
    <definedName name="매립장처리유형">[1]DongCode!$AI$10002:$AI$10005</definedName>
    <definedName name="면내">#REF!</definedName>
    <definedName name="면외">#REF!</definedName>
    <definedName name="배출허용기준">#REF!</definedName>
    <definedName name="산술통계">#REF!</definedName>
    <definedName name="시간최대">#REF!</definedName>
    <definedName name="시도명">[1]DongCode!$B$1:$B$1</definedName>
    <definedName name="읍">#REF!</definedName>
    <definedName name="일최대">#REF!</definedName>
    <definedName name="점유율">#REF!</definedName>
    <definedName name="통계_강우배출비">#REF!</definedName>
    <definedName name="폐수배출시설발생원단위">#REF!</definedName>
    <definedName name="한글1" localSheetId="3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2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 localSheetId="1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1">LARGE((CODE(MID('[2]대책 '!#REF!,ROW(INDIRECT("1:"&amp;LEN('[2]대책 '!#REF!))),1))&gt;45216)*ROW(INDIRECT("1:"&amp;LEN('[2]대책 '!#REF!))),SUM(N(CODE(MID('[2]대책 '!#REF!,ROW(INDIRECT("1:"&amp;LEN('[2]대책 '!#REF!))),1))&gt;45216)))</definedName>
    <definedName name="한글2" localSheetId="3">MAX((CODE(MID('[2]대책 '!#REF!,ROW(INDIRECT("1:"&amp;LEN('[2]대책 '!#REF!))),1))&gt;45216)*ROW(INDIRECT("1:"&amp;LEN('[2]대책 '!#REF!))))</definedName>
    <definedName name="한글2" localSheetId="2">MAX((CODE(MID('[2]대책 '!#REF!,ROW(INDIRECT("1:"&amp;LEN('[2]대책 '!#REF!))),1))&gt;45216)*ROW(INDIRECT("1:"&amp;LEN('[2]대책 '!#REF!))))</definedName>
    <definedName name="한글2" localSheetId="1">MAX((CODE(MID('[2]대책 '!#REF!,ROW(INDIRECT("1:"&amp;LEN('[2]대책 '!#REF!))),1))&gt;45216)*ROW(INDIRECT("1:"&amp;LEN('[2]대책 '!#REF!))))</definedName>
    <definedName name="한글2">MAX((CODE(MID('[2]대책 '!#REF!,ROW(INDIRECT("1:"&amp;LEN('[2]대책 '!#REF!))),1))&gt;45216)*ROW(INDIRECT("1:"&amp;LEN('[2]대책 '!#REF!))))</definedName>
  </definedNames>
  <calcPr calcId="152511"/>
</workbook>
</file>

<file path=xl/calcChain.xml><?xml version="1.0" encoding="utf-8"?>
<calcChain xmlns="http://schemas.openxmlformats.org/spreadsheetml/2006/main">
  <c r="I12" i="93" l="1"/>
  <c r="H12" i="93"/>
  <c r="G12" i="93"/>
  <c r="F12" i="93"/>
  <c r="E12" i="93"/>
  <c r="I11" i="93"/>
  <c r="H11" i="93"/>
  <c r="G11" i="93"/>
  <c r="F11" i="93"/>
  <c r="E11" i="93"/>
  <c r="I10" i="93"/>
  <c r="H10" i="93"/>
  <c r="G10" i="93"/>
  <c r="F10" i="93"/>
  <c r="E10" i="93"/>
  <c r="D12" i="93"/>
  <c r="D11" i="93"/>
  <c r="D10" i="93"/>
  <c r="I22" i="94" l="1"/>
  <c r="H22" i="94"/>
  <c r="G22" i="94"/>
  <c r="F22" i="94"/>
  <c r="E22" i="94"/>
  <c r="D22" i="94"/>
  <c r="I21" i="94"/>
  <c r="H21" i="94"/>
  <c r="G21" i="94"/>
  <c r="F21" i="94"/>
  <c r="E21" i="94"/>
  <c r="D21" i="94"/>
  <c r="I20" i="94"/>
  <c r="H20" i="94"/>
  <c r="G20" i="94"/>
  <c r="F20" i="94"/>
  <c r="E20" i="94"/>
  <c r="D20" i="94"/>
  <c r="I19" i="94"/>
  <c r="H19" i="94"/>
  <c r="G19" i="94"/>
  <c r="F19" i="94"/>
  <c r="E19" i="94"/>
  <c r="D19" i="94"/>
  <c r="I18" i="94"/>
  <c r="H18" i="94"/>
  <c r="G18" i="94"/>
  <c r="F18" i="94"/>
  <c r="E18" i="94"/>
  <c r="D18" i="94"/>
  <c r="I34" i="93"/>
  <c r="H34" i="93"/>
  <c r="G34" i="93"/>
  <c r="F34" i="93"/>
  <c r="E34" i="93"/>
  <c r="D34" i="93"/>
  <c r="I33" i="93"/>
  <c r="H33" i="93"/>
  <c r="G33" i="93"/>
  <c r="F33" i="93"/>
  <c r="E33" i="93"/>
  <c r="D33" i="93"/>
  <c r="I32" i="93"/>
  <c r="H32" i="93"/>
  <c r="G32" i="93"/>
  <c r="F32" i="93"/>
  <c r="E32" i="93"/>
  <c r="D32" i="93"/>
  <c r="I31" i="93"/>
  <c r="H31" i="93"/>
  <c r="G31" i="93"/>
  <c r="F31" i="93"/>
  <c r="E31" i="93"/>
  <c r="D31" i="93"/>
  <c r="I30" i="93"/>
  <c r="H30" i="93"/>
  <c r="G30" i="93"/>
  <c r="F30" i="93"/>
  <c r="E30" i="93"/>
  <c r="D30" i="93"/>
  <c r="I29" i="93"/>
  <c r="H29" i="93"/>
  <c r="G29" i="93"/>
  <c r="F29" i="93"/>
  <c r="E29" i="93"/>
  <c r="D29" i="93"/>
  <c r="I28" i="93"/>
  <c r="H28" i="93"/>
  <c r="G28" i="93"/>
  <c r="F28" i="93"/>
  <c r="E28" i="93"/>
  <c r="D28" i="93"/>
  <c r="I27" i="93"/>
  <c r="H27" i="93"/>
  <c r="G27" i="93"/>
  <c r="F27" i="93"/>
  <c r="E27" i="93"/>
  <c r="D27" i="93"/>
  <c r="I26" i="93"/>
  <c r="H26" i="93"/>
  <c r="G26" i="93"/>
  <c r="F26" i="93"/>
  <c r="E26" i="93"/>
  <c r="D26" i="93"/>
  <c r="I25" i="93"/>
  <c r="H25" i="93"/>
  <c r="G25" i="93"/>
  <c r="F25" i="93"/>
  <c r="E25" i="93"/>
  <c r="D25" i="93"/>
  <c r="I24" i="93"/>
  <c r="H24" i="93"/>
  <c r="G24" i="93"/>
  <c r="F24" i="93"/>
  <c r="E24" i="93"/>
  <c r="D24" i="93"/>
  <c r="I23" i="93"/>
  <c r="H23" i="93"/>
  <c r="G23" i="93"/>
  <c r="F23" i="93"/>
  <c r="E23" i="93"/>
  <c r="D23" i="93"/>
  <c r="I22" i="93"/>
  <c r="H22" i="93"/>
  <c r="G22" i="93"/>
  <c r="F22" i="93"/>
  <c r="E22" i="93"/>
  <c r="D22" i="93"/>
  <c r="I21" i="93"/>
  <c r="H21" i="93"/>
  <c r="G21" i="93"/>
  <c r="F21" i="93"/>
  <c r="E21" i="93"/>
  <c r="D21" i="93"/>
  <c r="I20" i="93"/>
  <c r="H20" i="93"/>
  <c r="G20" i="93"/>
  <c r="F20" i="93"/>
  <c r="E20" i="93"/>
  <c r="D20" i="93"/>
  <c r="I13" i="91"/>
  <c r="H13" i="91"/>
  <c r="G13" i="91"/>
  <c r="F13" i="91"/>
  <c r="E13" i="91"/>
  <c r="D13" i="91"/>
  <c r="I12" i="91"/>
  <c r="H12" i="91"/>
  <c r="G12" i="91"/>
  <c r="F12" i="91"/>
  <c r="E12" i="91"/>
  <c r="D12" i="91"/>
  <c r="I11" i="91"/>
  <c r="H11" i="91"/>
  <c r="G11" i="91"/>
  <c r="F11" i="91"/>
  <c r="E11" i="91"/>
  <c r="D11" i="91"/>
  <c r="I10" i="91"/>
  <c r="H10" i="91"/>
  <c r="G10" i="91"/>
  <c r="F10" i="91"/>
  <c r="E10" i="91"/>
  <c r="D10" i="91"/>
  <c r="I9" i="91"/>
  <c r="H9" i="91"/>
  <c r="G9" i="91"/>
  <c r="F9" i="91"/>
  <c r="E9" i="91"/>
  <c r="D9" i="91"/>
  <c r="I17" i="94"/>
  <c r="H17" i="94"/>
  <c r="G17" i="94"/>
  <c r="F17" i="94"/>
  <c r="E17" i="94"/>
  <c r="D17" i="94"/>
  <c r="I16" i="94"/>
  <c r="H16" i="94"/>
  <c r="G16" i="94"/>
  <c r="F16" i="94"/>
  <c r="E16" i="94"/>
  <c r="D16" i="94"/>
  <c r="I15" i="94"/>
  <c r="H15" i="94"/>
  <c r="G15" i="94"/>
  <c r="F15" i="94"/>
  <c r="E15" i="94"/>
  <c r="D15" i="94"/>
  <c r="I14" i="94"/>
  <c r="H14" i="94"/>
  <c r="G14" i="94"/>
  <c r="F14" i="94"/>
  <c r="E14" i="94"/>
  <c r="D14" i="94"/>
  <c r="I13" i="94"/>
  <c r="H13" i="94"/>
  <c r="G13" i="94"/>
  <c r="F13" i="94"/>
  <c r="E13" i="94"/>
  <c r="D13" i="94"/>
  <c r="I19" i="93"/>
  <c r="H19" i="93"/>
  <c r="G19" i="93"/>
  <c r="F19" i="93"/>
  <c r="E19" i="93"/>
  <c r="D19" i="93"/>
  <c r="I18" i="93"/>
  <c r="H18" i="93"/>
  <c r="G18" i="93"/>
  <c r="F18" i="93"/>
  <c r="E18" i="93"/>
  <c r="D18" i="93"/>
  <c r="I17" i="93"/>
  <c r="H17" i="93"/>
  <c r="G17" i="93"/>
  <c r="F17" i="93"/>
  <c r="E17" i="93"/>
  <c r="D17" i="93"/>
  <c r="I16" i="93"/>
  <c r="H16" i="93"/>
  <c r="G16" i="93"/>
  <c r="F16" i="93"/>
  <c r="E16" i="93"/>
  <c r="D16" i="93"/>
  <c r="I15" i="93"/>
  <c r="H15" i="93"/>
  <c r="G15" i="93"/>
  <c r="F15" i="93"/>
  <c r="E15" i="93"/>
  <c r="D15" i="93"/>
  <c r="I17" i="87"/>
  <c r="H17" i="87"/>
  <c r="G17" i="87"/>
  <c r="F17" i="87"/>
  <c r="E17" i="87"/>
  <c r="D17" i="87"/>
  <c r="I16" i="87"/>
  <c r="H16" i="87"/>
  <c r="G16" i="87"/>
  <c r="F16" i="87"/>
  <c r="E16" i="87"/>
  <c r="D16" i="87"/>
  <c r="I15" i="87"/>
  <c r="H15" i="87"/>
  <c r="G15" i="87"/>
  <c r="F15" i="87"/>
  <c r="E15" i="87"/>
  <c r="D15" i="87"/>
  <c r="I14" i="87"/>
  <c r="H14" i="87"/>
  <c r="G14" i="87"/>
  <c r="F14" i="87"/>
  <c r="E14" i="87"/>
  <c r="D14" i="87"/>
  <c r="I13" i="87"/>
  <c r="H13" i="87"/>
  <c r="G13" i="87"/>
  <c r="F13" i="87"/>
  <c r="E13" i="87"/>
  <c r="D13" i="87"/>
  <c r="I7" i="91"/>
  <c r="H7" i="91"/>
  <c r="G7" i="91"/>
  <c r="F7" i="91"/>
  <c r="E7" i="91"/>
  <c r="D7" i="91"/>
  <c r="I3" i="91"/>
  <c r="H3" i="91"/>
  <c r="G3" i="91"/>
  <c r="F3" i="91"/>
  <c r="E3" i="91"/>
  <c r="D3" i="91"/>
  <c r="I11" i="94"/>
  <c r="H11" i="94"/>
  <c r="G11" i="94"/>
  <c r="F11" i="94"/>
  <c r="E11" i="94"/>
  <c r="D11" i="94"/>
  <c r="I10" i="94"/>
  <c r="H10" i="94"/>
  <c r="G10" i="94"/>
  <c r="F10" i="94"/>
  <c r="E10" i="94"/>
  <c r="D10" i="94"/>
  <c r="I8" i="94"/>
  <c r="H8" i="94"/>
  <c r="G8" i="94"/>
  <c r="F8" i="94"/>
  <c r="E8" i="94"/>
  <c r="D8" i="94"/>
  <c r="I7" i="94"/>
  <c r="H7" i="94"/>
  <c r="G7" i="94"/>
  <c r="F7" i="94"/>
  <c r="E7" i="94"/>
  <c r="D7" i="94"/>
  <c r="I3" i="94"/>
  <c r="H3" i="94"/>
  <c r="G3" i="94"/>
  <c r="F3" i="94"/>
  <c r="E3" i="94"/>
  <c r="D3" i="94"/>
  <c r="I13" i="93"/>
  <c r="H13" i="93"/>
  <c r="G13" i="93"/>
  <c r="F13" i="93"/>
  <c r="E13" i="93"/>
  <c r="D13" i="93"/>
  <c r="I8" i="93"/>
  <c r="H8" i="93"/>
  <c r="G8" i="93"/>
  <c r="F8" i="93"/>
  <c r="E8" i="93"/>
  <c r="D8" i="93"/>
  <c r="I7" i="93"/>
  <c r="H7" i="93"/>
  <c r="G7" i="93"/>
  <c r="F7" i="93"/>
  <c r="E7" i="93"/>
  <c r="D7" i="93"/>
  <c r="I3" i="93"/>
  <c r="H3" i="93"/>
  <c r="G3" i="93"/>
  <c r="F3" i="93"/>
  <c r="E3" i="93"/>
  <c r="D3" i="93"/>
  <c r="I11" i="87"/>
  <c r="H11" i="87"/>
  <c r="G11" i="87"/>
  <c r="F11" i="87"/>
  <c r="E11" i="87"/>
  <c r="D11" i="87"/>
  <c r="I10" i="87"/>
  <c r="H10" i="87"/>
  <c r="G10" i="87"/>
  <c r="F10" i="87"/>
  <c r="E10" i="87"/>
  <c r="D10" i="87"/>
  <c r="I9" i="87"/>
  <c r="H9" i="87"/>
  <c r="G9" i="87"/>
  <c r="F9" i="87"/>
  <c r="E9" i="87"/>
  <c r="D9" i="87"/>
  <c r="I5" i="87"/>
  <c r="H5" i="87"/>
  <c r="G5" i="87"/>
  <c r="F5" i="87"/>
  <c r="E5" i="87"/>
  <c r="D5" i="87"/>
  <c r="H51" i="93" l="1"/>
  <c r="F51" i="93"/>
  <c r="I49" i="93"/>
  <c r="H49" i="93"/>
  <c r="F49" i="93"/>
  <c r="H44" i="93"/>
  <c r="G9" i="93"/>
  <c r="F9" i="93"/>
  <c r="E41" i="93"/>
  <c r="I9" i="94"/>
  <c r="F9" i="94"/>
  <c r="I28" i="94"/>
  <c r="H29" i="94"/>
  <c r="D26" i="94"/>
  <c r="D25" i="94"/>
  <c r="E18" i="91"/>
  <c r="F17" i="91"/>
  <c r="I18" i="91"/>
  <c r="I29" i="94"/>
  <c r="F38" i="93"/>
  <c r="I37" i="93"/>
  <c r="D37" i="93"/>
  <c r="E21" i="87"/>
  <c r="G21" i="87"/>
  <c r="E32" i="94"/>
  <c r="F31" i="94"/>
  <c r="G30" i="94"/>
  <c r="G29" i="94"/>
  <c r="E29" i="94"/>
  <c r="F42" i="93"/>
  <c r="D50" i="93"/>
  <c r="H40" i="93"/>
  <c r="G41" i="93"/>
  <c r="G45" i="93"/>
  <c r="H50" i="93"/>
  <c r="E51" i="93"/>
  <c r="G51" i="93"/>
  <c r="G54" i="93"/>
  <c r="H54" i="93"/>
  <c r="F41" i="93"/>
  <c r="H42" i="93"/>
  <c r="G47" i="93"/>
  <c r="H47" i="93"/>
  <c r="D40" i="93"/>
  <c r="D41" i="93"/>
  <c r="H41" i="93"/>
  <c r="G52" i="93"/>
  <c r="F43" i="93"/>
  <c r="F45" i="93"/>
  <c r="G53" i="93"/>
  <c r="H43" i="93"/>
  <c r="F44" i="93"/>
  <c r="H52" i="93"/>
  <c r="F50" i="93"/>
  <c r="E40" i="93"/>
  <c r="D44" i="93"/>
  <c r="G43" i="93"/>
  <c r="F40" i="93"/>
  <c r="G50" i="93"/>
  <c r="D42" i="93"/>
  <c r="D43" i="93"/>
  <c r="E46" i="93"/>
  <c r="F48" i="93"/>
  <c r="E49" i="93"/>
  <c r="G46" i="93"/>
  <c r="I46" i="93"/>
  <c r="G26" i="94"/>
  <c r="D18" i="91"/>
  <c r="E36" i="93"/>
  <c r="I19" i="87"/>
  <c r="D20" i="87"/>
  <c r="D16" i="91"/>
  <c r="G18" i="91"/>
  <c r="D19" i="87"/>
  <c r="G17" i="91"/>
  <c r="H17" i="91"/>
  <c r="D15" i="91"/>
  <c r="H37" i="93"/>
  <c r="F27" i="94"/>
  <c r="F18" i="91"/>
  <c r="D17" i="91"/>
  <c r="H36" i="93"/>
  <c r="H24" i="94"/>
  <c r="E15" i="91"/>
  <c r="E19" i="87"/>
  <c r="E24" i="94"/>
  <c r="F26" i="94"/>
  <c r="F21" i="87"/>
  <c r="E39" i="93"/>
  <c r="I17" i="91"/>
  <c r="H39" i="93"/>
  <c r="E27" i="94"/>
  <c r="E37" i="94" s="1"/>
  <c r="E22" i="87"/>
  <c r="F24" i="94"/>
  <c r="F36" i="93"/>
  <c r="F19" i="87"/>
  <c r="F15" i="91"/>
  <c r="E38" i="93"/>
  <c r="E26" i="94"/>
  <c r="G15" i="91"/>
  <c r="G24" i="94"/>
  <c r="F20" i="87"/>
  <c r="F25" i="94"/>
  <c r="I39" i="93"/>
  <c r="G16" i="91"/>
  <c r="G20" i="87"/>
  <c r="E37" i="93"/>
  <c r="E20" i="87"/>
  <c r="E25" i="94"/>
  <c r="H45" i="93"/>
  <c r="E42" i="93"/>
  <c r="H48" i="93"/>
  <c r="F47" i="93"/>
  <c r="G28" i="94"/>
  <c r="E31" i="94"/>
  <c r="D21" i="87"/>
  <c r="D22" i="87"/>
  <c r="G49" i="93"/>
  <c r="F52" i="93"/>
  <c r="F46" i="93"/>
  <c r="G48" i="93"/>
  <c r="I44" i="93"/>
  <c r="F53" i="93"/>
  <c r="D14" i="91"/>
  <c r="D23" i="94"/>
  <c r="D18" i="87"/>
  <c r="F18" i="87"/>
  <c r="H14" i="91"/>
  <c r="G14" i="91"/>
  <c r="G18" i="87"/>
  <c r="G35" i="93"/>
  <c r="H23" i="94"/>
  <c r="H35" i="93"/>
  <c r="I35" i="93"/>
  <c r="E35" i="93"/>
  <c r="E18" i="87"/>
  <c r="E23" i="94"/>
  <c r="I52" i="93"/>
  <c r="I50" i="93"/>
  <c r="I51" i="93"/>
  <c r="I45" i="93"/>
  <c r="I9" i="93"/>
  <c r="G38" i="93"/>
  <c r="G36" i="93"/>
  <c r="G37" i="93"/>
  <c r="H22" i="87"/>
  <c r="I53" i="93"/>
  <c r="F35" i="93"/>
  <c r="G9" i="94"/>
  <c r="I22" i="87"/>
  <c r="I16" i="91"/>
  <c r="E44" i="93"/>
  <c r="F54" i="93"/>
  <c r="H27" i="94"/>
  <c r="G39" i="93"/>
  <c r="D24" i="94"/>
  <c r="D48" i="93"/>
  <c r="E28" i="94"/>
  <c r="G32" i="94"/>
  <c r="E30" i="94"/>
  <c r="H16" i="91"/>
  <c r="E47" i="93"/>
  <c r="E43" i="93"/>
  <c r="I54" i="93"/>
  <c r="G31" i="94"/>
  <c r="H32" i="94"/>
  <c r="E9" i="94"/>
  <c r="H18" i="91"/>
  <c r="F39" i="93"/>
  <c r="I43" i="93"/>
  <c r="F28" i="94"/>
  <c r="G25" i="94"/>
  <c r="H15" i="91"/>
  <c r="F22" i="87"/>
  <c r="E56" i="93" l="1"/>
  <c r="E35" i="94"/>
  <c r="G56" i="93"/>
  <c r="E33" i="94"/>
  <c r="G36" i="94"/>
  <c r="G35" i="94"/>
  <c r="F36" i="94"/>
  <c r="H34" i="94"/>
  <c r="F56" i="93"/>
  <c r="H37" i="94"/>
  <c r="G34" i="94"/>
  <c r="E34" i="94"/>
  <c r="I59" i="93"/>
  <c r="H59" i="93"/>
  <c r="G58" i="93"/>
  <c r="H57" i="93"/>
  <c r="H55" i="93"/>
  <c r="H19" i="87"/>
  <c r="H21" i="87"/>
  <c r="H38" i="93"/>
  <c r="I23" i="94"/>
  <c r="I33" i="94" s="1"/>
  <c r="D29" i="94"/>
  <c r="D34" i="94" s="1"/>
  <c r="D31" i="94"/>
  <c r="D36" i="94" s="1"/>
  <c r="E54" i="93"/>
  <c r="E59" i="93" s="1"/>
  <c r="E53" i="93"/>
  <c r="E50" i="93"/>
  <c r="D47" i="93"/>
  <c r="D49" i="93"/>
  <c r="D9" i="93"/>
  <c r="D30" i="94"/>
  <c r="D35" i="94" s="1"/>
  <c r="D39" i="93"/>
  <c r="E36" i="94"/>
  <c r="F58" i="93"/>
  <c r="D52" i="93"/>
  <c r="D54" i="93"/>
  <c r="D51" i="93"/>
  <c r="D53" i="93"/>
  <c r="E45" i="93"/>
  <c r="E48" i="93"/>
  <c r="E58" i="93" s="1"/>
  <c r="D46" i="93"/>
  <c r="I26" i="94"/>
  <c r="I27" i="94"/>
  <c r="D9" i="94"/>
  <c r="D45" i="93"/>
  <c r="F14" i="91"/>
  <c r="F16" i="91"/>
  <c r="E52" i="93"/>
  <c r="E57" i="93" s="1"/>
  <c r="F37" i="93"/>
  <c r="F57" i="93" s="1"/>
  <c r="I32" i="94"/>
  <c r="H25" i="94"/>
  <c r="F30" i="94"/>
  <c r="F35" i="94" s="1"/>
  <c r="F29" i="94"/>
  <c r="F34" i="94" s="1"/>
  <c r="F32" i="94"/>
  <c r="F37" i="94" s="1"/>
  <c r="E9" i="93"/>
  <c r="H46" i="93"/>
  <c r="H56" i="93" s="1"/>
  <c r="I41" i="93"/>
  <c r="I40" i="93"/>
  <c r="I55" i="93" s="1"/>
  <c r="I42" i="93"/>
  <c r="H9" i="93"/>
  <c r="H28" i="94"/>
  <c r="H33" i="94" s="1"/>
  <c r="E16" i="91"/>
  <c r="G27" i="94"/>
  <c r="G37" i="94" s="1"/>
  <c r="G23" i="94"/>
  <c r="G33" i="94" s="1"/>
  <c r="H31" i="94"/>
  <c r="I24" i="94"/>
  <c r="I34" i="94" s="1"/>
  <c r="E14" i="91"/>
  <c r="D35" i="93"/>
  <c r="E17" i="91"/>
  <c r="D38" i="93"/>
  <c r="D36" i="93"/>
  <c r="I20" i="87"/>
  <c r="I18" i="87"/>
  <c r="I21" i="87"/>
  <c r="F23" i="94"/>
  <c r="F33" i="94" s="1"/>
  <c r="H30" i="94"/>
  <c r="F55" i="93"/>
  <c r="D28" i="94"/>
  <c r="D33" i="94" s="1"/>
  <c r="F59" i="93"/>
  <c r="H18" i="87"/>
  <c r="H9" i="94"/>
  <c r="D32" i="94"/>
  <c r="I25" i="94"/>
  <c r="H20" i="87"/>
  <c r="I36" i="93"/>
  <c r="I38" i="93"/>
  <c r="I14" i="91"/>
  <c r="I15" i="91"/>
  <c r="I31" i="94"/>
  <c r="I30" i="94"/>
  <c r="G40" i="93"/>
  <c r="G55" i="93" s="1"/>
  <c r="G44" i="93"/>
  <c r="G59" i="93" s="1"/>
  <c r="G42" i="93"/>
  <c r="G57" i="93" s="1"/>
  <c r="I47" i="93"/>
  <c r="I57" i="93" s="1"/>
  <c r="D27" i="94"/>
  <c r="G19" i="87"/>
  <c r="I48" i="93"/>
  <c r="G22" i="87"/>
  <c r="H26" i="94"/>
  <c r="H53" i="93"/>
  <c r="D59" i="93" l="1"/>
  <c r="D55" i="93"/>
  <c r="I58" i="93"/>
  <c r="H35" i="94"/>
  <c r="D37" i="94"/>
  <c r="H36" i="94"/>
  <c r="I35" i="94"/>
  <c r="I56" i="93"/>
  <c r="E55" i="93"/>
  <c r="D57" i="93"/>
  <c r="D56" i="93"/>
  <c r="D58" i="93"/>
  <c r="I37" i="94"/>
  <c r="H58" i="93"/>
  <c r="I36" i="94"/>
  <c r="H6" i="91" l="1"/>
  <c r="H5" i="91" s="1"/>
  <c r="G6" i="91"/>
  <c r="G5" i="91" s="1"/>
  <c r="F6" i="94"/>
  <c r="F5" i="94" s="1"/>
  <c r="F6" i="91"/>
  <c r="F5" i="91" s="1"/>
  <c r="G6" i="94"/>
  <c r="G5" i="94" s="1"/>
  <c r="H6" i="94"/>
  <c r="H5" i="94" s="1"/>
  <c r="I6" i="91"/>
  <c r="I5" i="91" s="1"/>
  <c r="I6" i="94"/>
  <c r="I5" i="94" s="1"/>
  <c r="I6" i="93" l="1"/>
  <c r="I5" i="93" s="1"/>
  <c r="I8" i="87"/>
  <c r="I7" i="87" s="1"/>
  <c r="D6" i="91"/>
  <c r="D5" i="91" s="1"/>
  <c r="E12" i="94"/>
  <c r="E6" i="94" l="1"/>
  <c r="E5" i="94" s="1"/>
  <c r="E4" i="94" s="1"/>
  <c r="E12" i="87"/>
  <c r="E14" i="93"/>
  <c r="D8" i="91"/>
  <c r="D4" i="91" s="1"/>
  <c r="D6" i="94"/>
  <c r="D5" i="94" s="1"/>
  <c r="D4" i="94" s="1"/>
  <c r="H8" i="87"/>
  <c r="H7" i="87" s="1"/>
  <c r="H6" i="93"/>
  <c r="H5" i="93" s="1"/>
  <c r="G8" i="87"/>
  <c r="G7" i="87" s="1"/>
  <c r="G6" i="93"/>
  <c r="G5" i="93" s="1"/>
  <c r="E8" i="91"/>
  <c r="E6" i="91"/>
  <c r="E5" i="91" s="1"/>
  <c r="E8" i="87"/>
  <c r="E7" i="87" s="1"/>
  <c r="E6" i="93"/>
  <c r="E5" i="93" s="1"/>
  <c r="F8" i="87"/>
  <c r="F7" i="87" s="1"/>
  <c r="F6" i="93"/>
  <c r="F5" i="93" s="1"/>
  <c r="D12" i="87"/>
  <c r="D14" i="93"/>
  <c r="D8" i="87"/>
  <c r="D7" i="87" s="1"/>
  <c r="D6" i="93"/>
  <c r="D5" i="93" s="1"/>
  <c r="D4" i="93" s="1"/>
  <c r="D12" i="94"/>
  <c r="F12" i="94"/>
  <c r="F4" i="94" s="1"/>
  <c r="D6" i="87" l="1"/>
  <c r="D21" i="91"/>
  <c r="D15" i="95" s="1"/>
  <c r="D19" i="91"/>
  <c r="D13" i="95" s="1"/>
  <c r="D20" i="91"/>
  <c r="D14" i="95" s="1"/>
  <c r="D22" i="91"/>
  <c r="D16" i="95" s="1"/>
  <c r="D23" i="91"/>
  <c r="D17" i="95" s="1"/>
  <c r="D24" i="87"/>
  <c r="D23" i="87"/>
  <c r="D25" i="87"/>
  <c r="D26" i="87"/>
  <c r="D27" i="87"/>
  <c r="D64" i="93"/>
  <c r="D7" i="95" s="1"/>
  <c r="D60" i="93"/>
  <c r="D3" i="95" s="1"/>
  <c r="D61" i="93"/>
  <c r="D4" i="95" s="1"/>
  <c r="D63" i="93"/>
  <c r="D6" i="95" s="1"/>
  <c r="D62" i="93"/>
  <c r="D5" i="95" s="1"/>
  <c r="F41" i="94"/>
  <c r="F11" i="95" s="1"/>
  <c r="F38" i="94"/>
  <c r="F8" i="95" s="1"/>
  <c r="F42" i="94"/>
  <c r="F12" i="95" s="1"/>
  <c r="F39" i="94"/>
  <c r="F9" i="95" s="1"/>
  <c r="F40" i="94"/>
  <c r="F10" i="95" s="1"/>
  <c r="E6" i="87"/>
  <c r="E42" i="94"/>
  <c r="E12" i="95" s="1"/>
  <c r="E38" i="94"/>
  <c r="E8" i="95" s="1"/>
  <c r="E39" i="94"/>
  <c r="E9" i="95" s="1"/>
  <c r="E40" i="94"/>
  <c r="E10" i="95" s="1"/>
  <c r="E41" i="94"/>
  <c r="E11" i="95" s="1"/>
  <c r="E4" i="93"/>
  <c r="F8" i="91"/>
  <c r="F4" i="91" s="1"/>
  <c r="D38" i="94"/>
  <c r="D8" i="95" s="1"/>
  <c r="D41" i="94"/>
  <c r="D11" i="95" s="1"/>
  <c r="D39" i="94"/>
  <c r="D9" i="95" s="1"/>
  <c r="D40" i="94"/>
  <c r="D10" i="95" s="1"/>
  <c r="D42" i="94"/>
  <c r="D12" i="95" s="1"/>
  <c r="F12" i="87"/>
  <c r="F6" i="87" s="1"/>
  <c r="F14" i="93"/>
  <c r="F4" i="93" s="1"/>
  <c r="E4" i="91"/>
  <c r="G12" i="94"/>
  <c r="G4" i="94" s="1"/>
  <c r="F64" i="93" l="1"/>
  <c r="F7" i="95" s="1"/>
  <c r="F62" i="93"/>
  <c r="F5" i="95" s="1"/>
  <c r="F63" i="93"/>
  <c r="F6" i="95" s="1"/>
  <c r="F61" i="93"/>
  <c r="F4" i="95" s="1"/>
  <c r="F60" i="93"/>
  <c r="F3" i="95" s="1"/>
  <c r="F23" i="87"/>
  <c r="F25" i="87"/>
  <c r="F26" i="87"/>
  <c r="F27" i="87"/>
  <c r="F24" i="87"/>
  <c r="E24" i="87"/>
  <c r="E27" i="87"/>
  <c r="E23" i="87"/>
  <c r="E25" i="87"/>
  <c r="E26" i="87"/>
  <c r="G12" i="87"/>
  <c r="G6" i="87" s="1"/>
  <c r="G14" i="93"/>
  <c r="G4" i="93" s="1"/>
  <c r="G40" i="94"/>
  <c r="G10" i="95" s="1"/>
  <c r="G38" i="94"/>
  <c r="G8" i="95" s="1"/>
  <c r="G39" i="94"/>
  <c r="G9" i="95" s="1"/>
  <c r="G41" i="94"/>
  <c r="G11" i="95" s="1"/>
  <c r="G42" i="94"/>
  <c r="G12" i="95" s="1"/>
  <c r="E61" i="93"/>
  <c r="E4" i="95" s="1"/>
  <c r="E63" i="93"/>
  <c r="E6" i="95" s="1"/>
  <c r="E64" i="93"/>
  <c r="E7" i="95" s="1"/>
  <c r="E62" i="93"/>
  <c r="E5" i="95" s="1"/>
  <c r="E60" i="93"/>
  <c r="E3" i="95" s="1"/>
  <c r="F22" i="91"/>
  <c r="F16" i="95" s="1"/>
  <c r="F23" i="91"/>
  <c r="F17" i="95" s="1"/>
  <c r="F20" i="91"/>
  <c r="F14" i="95" s="1"/>
  <c r="F21" i="91"/>
  <c r="F15" i="95" s="1"/>
  <c r="F19" i="91"/>
  <c r="F13" i="95" s="1"/>
  <c r="G8" i="91"/>
  <c r="G4" i="91" s="1"/>
  <c r="E23" i="91"/>
  <c r="E17" i="95" s="1"/>
  <c r="E20" i="91"/>
  <c r="E14" i="95" s="1"/>
  <c r="E22" i="91"/>
  <c r="E16" i="95" s="1"/>
  <c r="E21" i="91"/>
  <c r="E15" i="95" s="1"/>
  <c r="E19" i="91"/>
  <c r="E13" i="95" s="1"/>
  <c r="H14" i="93" l="1"/>
  <c r="H4" i="93" s="1"/>
  <c r="H12" i="87"/>
  <c r="H6" i="87" s="1"/>
  <c r="G20" i="91"/>
  <c r="G14" i="95" s="1"/>
  <c r="G22" i="91"/>
  <c r="G16" i="95" s="1"/>
  <c r="G19" i="91"/>
  <c r="G13" i="95" s="1"/>
  <c r="G23" i="91"/>
  <c r="G17" i="95" s="1"/>
  <c r="G21" i="91"/>
  <c r="G15" i="95" s="1"/>
  <c r="G64" i="93"/>
  <c r="G7" i="95" s="1"/>
  <c r="G60" i="93"/>
  <c r="G3" i="95" s="1"/>
  <c r="G61" i="93"/>
  <c r="G4" i="95" s="1"/>
  <c r="G63" i="93"/>
  <c r="G6" i="95" s="1"/>
  <c r="G62" i="93"/>
  <c r="G5" i="95" s="1"/>
  <c r="H8" i="91"/>
  <c r="H4" i="91" s="1"/>
  <c r="G25" i="87"/>
  <c r="G26" i="87"/>
  <c r="G23" i="87"/>
  <c r="G27" i="87"/>
  <c r="G24" i="87"/>
  <c r="I14" i="93" l="1"/>
  <c r="I4" i="93" s="1"/>
  <c r="I12" i="87"/>
  <c r="I6" i="87" s="1"/>
  <c r="H22" i="91"/>
  <c r="H16" i="95" s="1"/>
  <c r="H23" i="91"/>
  <c r="H17" i="95" s="1"/>
  <c r="H19" i="91"/>
  <c r="H13" i="95" s="1"/>
  <c r="H21" i="91"/>
  <c r="H15" i="95" s="1"/>
  <c r="H20" i="91"/>
  <c r="H14" i="95" s="1"/>
  <c r="I8" i="91"/>
  <c r="I4" i="91" s="1"/>
  <c r="H27" i="87"/>
  <c r="H24" i="87"/>
  <c r="H23" i="87"/>
  <c r="H25" i="87"/>
  <c r="H26" i="87"/>
  <c r="H62" i="93"/>
  <c r="H5" i="95" s="1"/>
  <c r="H61" i="93"/>
  <c r="H4" i="95" s="1"/>
  <c r="H64" i="93"/>
  <c r="H7" i="95" s="1"/>
  <c r="H60" i="93"/>
  <c r="H3" i="95" s="1"/>
  <c r="H63" i="93"/>
  <c r="H6" i="95" s="1"/>
  <c r="H12" i="94"/>
  <c r="H4" i="94" s="1"/>
  <c r="H38" i="94" l="1"/>
  <c r="H8" i="95" s="1"/>
  <c r="H42" i="94"/>
  <c r="H12" i="95" s="1"/>
  <c r="H39" i="94"/>
  <c r="H9" i="95" s="1"/>
  <c r="H41" i="94"/>
  <c r="H11" i="95" s="1"/>
  <c r="H40" i="94"/>
  <c r="H10" i="95" s="1"/>
  <c r="I23" i="91"/>
  <c r="I17" i="95" s="1"/>
  <c r="I22" i="91"/>
  <c r="I16" i="95" s="1"/>
  <c r="I19" i="91"/>
  <c r="I13" i="95" s="1"/>
  <c r="I21" i="91"/>
  <c r="I15" i="95" s="1"/>
  <c r="I20" i="91"/>
  <c r="I14" i="95" s="1"/>
  <c r="I60" i="93"/>
  <c r="I3" i="95" s="1"/>
  <c r="I64" i="93"/>
  <c r="I7" i="95" s="1"/>
  <c r="I62" i="93"/>
  <c r="I5" i="95" s="1"/>
  <c r="I63" i="93"/>
  <c r="I6" i="95" s="1"/>
  <c r="I61" i="93"/>
  <c r="I4" i="95" s="1"/>
  <c r="I26" i="87"/>
  <c r="I23" i="87"/>
  <c r="I25" i="87"/>
  <c r="I24" i="87"/>
  <c r="I27" i="87"/>
  <c r="I12" i="94" l="1"/>
  <c r="I4" i="94" s="1"/>
  <c r="I38" i="94" l="1"/>
  <c r="I8" i="95" s="1"/>
  <c r="I39" i="94"/>
  <c r="I9" i="95" s="1"/>
  <c r="I40" i="94"/>
  <c r="I10" i="95" s="1"/>
  <c r="I42" i="94"/>
  <c r="I12" i="95" s="1"/>
  <c r="I41" i="94"/>
  <c r="I11" i="95" s="1"/>
</calcChain>
</file>

<file path=xl/sharedStrings.xml><?xml version="1.0" encoding="utf-8"?>
<sst xmlns="http://schemas.openxmlformats.org/spreadsheetml/2006/main" count="275" uniqueCount="83">
  <si>
    <t>개발계획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</si>
  <si>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</si>
  <si>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</si>
  <si>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</si>
  <si>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2030년</t>
    <phoneticPr fontId="2" type="noConversion"/>
  </si>
  <si>
    <t>비고</t>
    <phoneticPr fontId="2" type="noConversion"/>
  </si>
  <si>
    <t>구분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</si>
  <si>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</si>
  <si>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</si>
  <si>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</si>
  <si>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2030년</t>
    <phoneticPr fontId="2" type="noConversion"/>
  </si>
  <si>
    <t>소계</t>
    <phoneticPr fontId="2" type="noConversion"/>
  </si>
  <si>
    <t>자연적</t>
    <phoneticPr fontId="2" type="noConversion"/>
  </si>
  <si>
    <t>개발계획</t>
    <phoneticPr fontId="2" type="noConversion"/>
  </si>
  <si>
    <t>처리인구(인)</t>
    <phoneticPr fontId="2" type="noConversion"/>
  </si>
  <si>
    <t>계</t>
    <phoneticPr fontId="2" type="noConversion"/>
  </si>
  <si>
    <t>생활오수</t>
    <phoneticPr fontId="2" type="noConversion"/>
  </si>
  <si>
    <t>자연적</t>
    <phoneticPr fontId="2" type="noConversion"/>
  </si>
  <si>
    <t>지하수사용오수</t>
    <phoneticPr fontId="2" type="noConversion"/>
  </si>
  <si>
    <t>공장</t>
    <phoneticPr fontId="2" type="noConversion"/>
  </si>
  <si>
    <t>공장폐수</t>
    <phoneticPr fontId="2" type="noConversion"/>
  </si>
  <si>
    <t>연계처리수</t>
    <phoneticPr fontId="2" type="noConversion"/>
  </si>
  <si>
    <t>지하수</t>
    <phoneticPr fontId="2" type="noConversion"/>
  </si>
  <si>
    <t>BOD</t>
    <phoneticPr fontId="2" type="noConversion"/>
  </si>
  <si>
    <t>COD</t>
    <phoneticPr fontId="2" type="noConversion"/>
  </si>
  <si>
    <t>T-N</t>
    <phoneticPr fontId="2" type="noConversion"/>
  </si>
  <si>
    <t>T-P</t>
    <phoneticPr fontId="2" type="noConversion"/>
  </si>
  <si>
    <t>3.2 계획유입수질 산정</t>
    <phoneticPr fontId="2" type="noConversion"/>
  </si>
  <si>
    <t>3.2.1 김천하수처리시설 계획유입수질</t>
    <phoneticPr fontId="2" type="noConversion"/>
  </si>
  <si>
    <t>SS</t>
    <phoneticPr fontId="2" type="noConversion"/>
  </si>
  <si>
    <t>일최대
하수량
(㎥/일)</t>
    <phoneticPr fontId="2" type="noConversion"/>
  </si>
  <si>
    <t>분뇨처리시설</t>
    <phoneticPr fontId="2" type="noConversion"/>
  </si>
  <si>
    <t>가축분뇨처리시설</t>
    <phoneticPr fontId="2" type="noConversion"/>
  </si>
  <si>
    <t>분뇨
처리시설</t>
    <phoneticPr fontId="2" type="noConversion"/>
  </si>
  <si>
    <t>가축분뇨
처리시설</t>
    <phoneticPr fontId="2" type="noConversion"/>
  </si>
  <si>
    <t>오염
부하량
원단위</t>
    <phoneticPr fontId="2" type="noConversion"/>
  </si>
  <si>
    <t>공장폐수
(mg/L)</t>
    <phoneticPr fontId="2" type="noConversion"/>
  </si>
  <si>
    <t>분뇨
처리시설
(mg/L)</t>
    <phoneticPr fontId="2" type="noConversion"/>
  </si>
  <si>
    <t>가축분뇨
처리시설
(mg/L)</t>
    <phoneticPr fontId="2" type="noConversion"/>
  </si>
  <si>
    <t>생활오수</t>
    <phoneticPr fontId="2" type="noConversion"/>
  </si>
  <si>
    <t>오염
부하량
(kg/일)</t>
    <phoneticPr fontId="2" type="noConversion"/>
  </si>
  <si>
    <t>합 계</t>
    <phoneticPr fontId="2" type="noConversion"/>
  </si>
  <si>
    <t>계획유입수질
(mg/L)</t>
    <phoneticPr fontId="2" type="noConversion"/>
  </si>
  <si>
    <t>3.2.2 아포하수처리시설 계획유입수질</t>
    <phoneticPr fontId="2" type="noConversion"/>
  </si>
  <si>
    <t>2035년</t>
    <phoneticPr fontId="2" type="noConversion"/>
  </si>
  <si>
    <t>■ 하수계열 계획유입수질 (연계처리전)</t>
    <phoneticPr fontId="2" type="noConversion"/>
  </si>
  <si>
    <t>생활오수
(g/인·일)</t>
    <phoneticPr fontId="2" type="noConversion"/>
  </si>
  <si>
    <t>생활오수
(g/인·일)</t>
    <phoneticPr fontId="2" type="noConversion"/>
  </si>
  <si>
    <t>2035년</t>
    <phoneticPr fontId="2" type="noConversion"/>
  </si>
  <si>
    <t>■ 하수계열 계획유입수질 (연계처리후)</t>
    <phoneticPr fontId="2" type="noConversion"/>
  </si>
  <si>
    <t>■ 공단하수계열 계획유입수질</t>
    <phoneticPr fontId="2" type="noConversion"/>
  </si>
  <si>
    <t>2035년</t>
    <phoneticPr fontId="2" type="noConversion"/>
  </si>
  <si>
    <t>관광오수</t>
    <phoneticPr fontId="2" type="noConversion"/>
  </si>
  <si>
    <t>관광오수</t>
    <phoneticPr fontId="2" type="noConversion"/>
  </si>
  <si>
    <t>쓰레기매립장</t>
    <phoneticPr fontId="2" type="noConversion"/>
  </si>
  <si>
    <t>쓰레기
매립장 
침출수
(mg/L)</t>
    <phoneticPr fontId="2" type="noConversion"/>
  </si>
  <si>
    <t>쓰레기
매립장
침출수</t>
    <phoneticPr fontId="2" type="noConversion"/>
  </si>
  <si>
    <t>2013년</t>
    <phoneticPr fontId="2" type="noConversion"/>
  </si>
  <si>
    <t>구 분</t>
  </si>
  <si>
    <t>기준년도</t>
  </si>
  <si>
    <r>
      <t>(2013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-윤고딕130"/>
        <family val="1"/>
        <charset val="129"/>
      </rPr>
      <t>)</t>
    </r>
  </si>
  <si>
    <r>
      <t>2015</t>
    </r>
    <r>
      <rPr>
        <sz val="10"/>
        <color rgb="FF000000"/>
        <rFont val="돋움"/>
        <family val="3"/>
        <charset val="129"/>
      </rPr>
      <t>년</t>
    </r>
  </si>
  <si>
    <r>
      <t>1</t>
    </r>
    <r>
      <rPr>
        <sz val="10"/>
        <color rgb="FF000000"/>
        <rFont val="돋움"/>
        <family val="3"/>
        <charset val="129"/>
      </rPr>
      <t>단계</t>
    </r>
  </si>
  <si>
    <r>
      <t>(2020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-윤고딕130"/>
        <family val="1"/>
        <charset val="129"/>
      </rPr>
      <t>)</t>
    </r>
  </si>
  <si>
    <r>
      <t>2</t>
    </r>
    <r>
      <rPr>
        <sz val="10"/>
        <color rgb="FF000000"/>
        <rFont val="돋움"/>
        <family val="3"/>
        <charset val="129"/>
      </rPr>
      <t>단계</t>
    </r>
  </si>
  <si>
    <r>
      <t>(2025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-윤고딕130"/>
        <family val="1"/>
        <charset val="129"/>
      </rPr>
      <t>)</t>
    </r>
  </si>
  <si>
    <r>
      <t>3</t>
    </r>
    <r>
      <rPr>
        <sz val="10"/>
        <color rgb="FF000000"/>
        <rFont val="돋움"/>
        <family val="3"/>
        <charset val="129"/>
      </rPr>
      <t>단계</t>
    </r>
  </si>
  <si>
    <r>
      <t>(2030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-윤고딕130"/>
        <family val="1"/>
        <charset val="129"/>
      </rPr>
      <t>)</t>
    </r>
  </si>
  <si>
    <r>
      <t>4</t>
    </r>
    <r>
      <rPr>
        <sz val="10"/>
        <color rgb="FF000000"/>
        <rFont val="돋움"/>
        <family val="3"/>
        <charset val="129"/>
      </rPr>
      <t>단계</t>
    </r>
  </si>
  <si>
    <r>
      <t>(2035</t>
    </r>
    <r>
      <rPr>
        <sz val="10"/>
        <color rgb="FF000000"/>
        <rFont val="돋움"/>
        <family val="3"/>
        <charset val="129"/>
      </rPr>
      <t>년</t>
    </r>
    <r>
      <rPr>
        <sz val="10"/>
        <color rgb="FF000000"/>
        <rFont val="-윤고딕130"/>
        <family val="1"/>
        <charset val="129"/>
      </rPr>
      <t>)</t>
    </r>
  </si>
  <si>
    <t>비 고</t>
  </si>
  <si>
    <t xml:space="preserve">김천 하수처리시설 </t>
  </si>
  <si>
    <t>하수</t>
  </si>
  <si>
    <t>계열</t>
  </si>
  <si>
    <t>BOD</t>
  </si>
  <si>
    <t xml:space="preserve">  </t>
  </si>
  <si>
    <t>COD</t>
  </si>
  <si>
    <t>SS</t>
  </si>
  <si>
    <t>T-N</t>
  </si>
  <si>
    <t>T-P</t>
  </si>
  <si>
    <t>공단</t>
  </si>
  <si>
    <t xml:space="preserve">아포 </t>
  </si>
  <si>
    <t xml:space="preserve">하수처리시설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</si>
</sst>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#."/>
    <numFmt numFmtId="179" formatCode="#.00"/>
    <numFmt numFmtId="180" formatCode="%#.00"/>
    <numFmt numFmtId="181" formatCode="#,##0."/>
    <numFmt numFmtId="182" formatCode="\$#.00"/>
    <numFmt numFmtId="183" formatCode="\$#."/>
    <numFmt numFmtId="184" formatCode="#,##0.000000000;[Red]\-#,##0.000000000"/>
    <numFmt numFmtId="185" formatCode="m\o\n\th\ d\,\ yyyy"/>
    <numFmt numFmtId="186" formatCode="_-* #,##0.00\ &quot;F&quot;_-;\-* #,##0.00\ &quot;F&quot;_-;_-* &quot;-&quot;??\ &quot;F&quot;_-;_-@_-"/>
    <numFmt numFmtId="187" formatCode="#,##0;[Red]&quot;-&quot;#,##0"/>
    <numFmt numFmtId="188" formatCode="#,##0.00\ ;[Red]&quot;△&quot;\ #,##0.00\ ;&quot;-&quot;\ \ ;@"/>
    <numFmt numFmtId="189" formatCode="#,##0\ ;[Red]&quot;△&quot;\ #,##0\ ;&quot;-&quot;\ \ ;@"/>
  </numFmts>
  <fonts count="3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b/>
      <sz val="12"/>
      <name val="Arial"/>
      <family val="2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1"/>
      <color indexed="8"/>
      <name val="돋움"/>
      <family val="3"/>
      <charset val="129"/>
    </font>
    <font>
      <sz val="11"/>
      <name val="굴림체"/>
      <family val="3"/>
      <charset val="129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¹UAAA¼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MS Sans Serif"/>
      <family val="2"/>
    </font>
    <font>
      <sz val="12"/>
      <name val="돋움체"/>
      <family val="3"/>
      <charset val="129"/>
    </font>
    <font>
      <sz val="1"/>
      <color indexed="0"/>
      <name val="Courier"/>
      <family val="3"/>
    </font>
    <font>
      <sz val="11"/>
      <color indexed="8"/>
      <name val="맑은 고딕"/>
      <family val="3"/>
      <charset val="129"/>
    </font>
    <font>
      <sz val="8"/>
      <name val="Arial"/>
      <family val="2"/>
    </font>
    <font>
      <b/>
      <sz val="12"/>
      <color indexed="16"/>
      <name val="굴림체"/>
      <family val="3"/>
      <charset val="129"/>
    </font>
    <font>
      <b/>
      <sz val="18"/>
      <name val="나눔고딕"/>
      <family val="3"/>
      <charset val="129"/>
    </font>
    <font>
      <sz val="10"/>
      <name val="나눔고딕"/>
      <family val="3"/>
      <charset val="129"/>
    </font>
    <font>
      <b/>
      <sz val="15"/>
      <name val="나눔고딕"/>
      <family val="3"/>
      <charset val="129"/>
    </font>
    <font>
      <b/>
      <sz val="13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10"/>
      <color rgb="FF000000"/>
      <name val="-윤고딕130"/>
      <family val="1"/>
      <charset val="129"/>
    </font>
    <font>
      <sz val="10"/>
      <color rgb="FF000000"/>
      <name val="-윤고딕120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5E5E5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 style="medium">
        <color rgb="FFFFFFFF"/>
      </right>
      <top style="medium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/>
      <right style="medium">
        <color rgb="FFFFFFFF"/>
      </right>
      <top/>
      <bottom style="thin">
        <color rgb="FF7F7F7F"/>
      </bottom>
      <diagonal/>
    </border>
    <border>
      <left style="medium">
        <color rgb="FFFFFFFF"/>
      </left>
      <right style="medium">
        <color rgb="FFFFFFFF"/>
      </right>
      <top style="medium">
        <color rgb="FF7F7F7F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7F7F7F"/>
      </bottom>
      <diagonal/>
    </border>
    <border>
      <left style="medium">
        <color rgb="FFFFFFFF"/>
      </left>
      <right/>
      <top style="medium">
        <color rgb="FF7F7F7F"/>
      </top>
      <bottom/>
      <diagonal/>
    </border>
    <border>
      <left style="medium">
        <color rgb="FFFFFFFF"/>
      </left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/>
      <right style="thin">
        <color rgb="FF7F7F7F"/>
      </right>
      <top/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rgb="FF7F7F7F"/>
      </bottom>
      <diagonal/>
    </border>
  </borders>
  <cellStyleXfs count="92">
    <xf numFmtId="0" fontId="0" fillId="0" borderId="0"/>
    <xf numFmtId="178" fontId="10" fillId="0" borderId="0">
      <protection locked="0"/>
    </xf>
    <xf numFmtId="0" fontId="11" fillId="0" borderId="0">
      <protection locked="0"/>
    </xf>
    <xf numFmtId="178" fontId="10" fillId="0" borderId="0">
      <protection locked="0"/>
    </xf>
    <xf numFmtId="179" fontId="11" fillId="0" borderId="0">
      <protection locked="0"/>
    </xf>
    <xf numFmtId="178" fontId="10" fillId="0" borderId="0">
      <protection locked="0"/>
    </xf>
    <xf numFmtId="0" fontId="8" fillId="0" borderId="0"/>
    <xf numFmtId="0" fontId="12" fillId="0" borderId="0">
      <protection locked="0"/>
    </xf>
    <xf numFmtId="0" fontId="12" fillId="0" borderId="0">
      <protection locked="0"/>
    </xf>
    <xf numFmtId="178" fontId="10" fillId="0" borderId="0">
      <protection locked="0"/>
    </xf>
    <xf numFmtId="0" fontId="11" fillId="0" borderId="0"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0" fillId="0" borderId="0">
      <protection locked="0"/>
    </xf>
    <xf numFmtId="180" fontId="11" fillId="0" borderId="0"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" fontId="11" fillId="0" borderId="0">
      <protection locked="0"/>
    </xf>
    <xf numFmtId="181" fontId="11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0" fontId="13" fillId="0" borderId="0"/>
    <xf numFmtId="0" fontId="11" fillId="0" borderId="1">
      <protection locked="0"/>
    </xf>
    <xf numFmtId="178" fontId="10" fillId="0" borderId="1">
      <protection locked="0"/>
    </xf>
    <xf numFmtId="4" fontId="11" fillId="0" borderId="0">
      <protection locked="0"/>
    </xf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2" fontId="11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11" fillId="0" borderId="0">
      <protection locked="0"/>
    </xf>
    <xf numFmtId="178" fontId="10" fillId="0" borderId="0">
      <protection locked="0"/>
    </xf>
    <xf numFmtId="178" fontId="10" fillId="0" borderId="0">
      <protection locked="0"/>
    </xf>
    <xf numFmtId="182" fontId="11" fillId="0" borderId="0">
      <protection locked="0"/>
    </xf>
    <xf numFmtId="183" fontId="11" fillId="0" borderId="0">
      <protection locked="0"/>
    </xf>
    <xf numFmtId="179" fontId="11" fillId="0" borderId="0">
      <protection locked="0"/>
    </xf>
    <xf numFmtId="38" fontId="23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178" fontId="12" fillId="0" borderId="0">
      <protection locked="0"/>
    </xf>
    <xf numFmtId="178" fontId="12" fillId="0" borderId="0">
      <protection locked="0"/>
    </xf>
    <xf numFmtId="10" fontId="23" fillId="3" borderId="4" applyNumberFormat="0" applyBorder="0" applyAlignment="0" applyProtection="0"/>
    <xf numFmtId="186" fontId="5" fillId="0" borderId="0"/>
    <xf numFmtId="0" fontId="7" fillId="0" borderId="0"/>
    <xf numFmtId="180" fontId="11" fillId="0" borderId="0">
      <protection locked="0"/>
    </xf>
    <xf numFmtId="10" fontId="7" fillId="0" borderId="0" applyFont="0" applyFill="0" applyBorder="0" applyAlignment="0" applyProtection="0"/>
    <xf numFmtId="180" fontId="11" fillId="0" borderId="0">
      <protection locked="0"/>
    </xf>
    <xf numFmtId="0" fontId="14" fillId="0" borderId="0" applyFill="0" applyBorder="0" applyProtection="0">
      <alignment horizontal="centerContinuous" vertical="center"/>
    </xf>
    <xf numFmtId="0" fontId="15" fillId="4" borderId="0" applyFill="0" applyBorder="0" applyProtection="0">
      <alignment horizontal="center" vertical="center"/>
    </xf>
    <xf numFmtId="178" fontId="11" fillId="0" borderId="5">
      <protection locked="0"/>
    </xf>
    <xf numFmtId="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Font="0" applyFill="0" applyBorder="0" applyAlignment="0" applyProtection="0"/>
    <xf numFmtId="3" fontId="19" fillId="0" borderId="6">
      <alignment horizontal="center"/>
    </xf>
    <xf numFmtId="178" fontId="10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21" fillId="0" borderId="0">
      <protection locked="0"/>
    </xf>
    <xf numFmtId="9" fontId="9" fillId="4" borderId="0" applyFill="0" applyBorder="0" applyProtection="0">
      <alignment horizontal="right"/>
    </xf>
    <xf numFmtId="10" fontId="9" fillId="0" borderId="0" applyFill="0" applyBorder="0" applyProtection="0">
      <alignment horizontal="right"/>
    </xf>
    <xf numFmtId="0" fontId="1" fillId="0" borderId="0"/>
    <xf numFmtId="187" fontId="24" fillId="0" borderId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7" fillId="0" borderId="0"/>
    <xf numFmtId="4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6" fillId="0" borderId="0"/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76" fontId="6" fillId="0" borderId="0" applyFont="0" applyFill="0" applyBorder="0" applyAlignment="0" applyProtection="0"/>
    <xf numFmtId="184" fontId="1" fillId="4" borderId="0" applyFill="0" applyBorder="0" applyProtection="0">
      <alignment horizontal="right"/>
    </xf>
    <xf numFmtId="177" fontId="6" fillId="0" borderId="0" applyFont="0" applyFill="0" applyBorder="0" applyAlignment="0" applyProtection="0"/>
    <xf numFmtId="178" fontId="21" fillId="0" borderId="0">
      <protection locked="0"/>
    </xf>
    <xf numFmtId="178" fontId="21" fillId="0" borderId="0">
      <protection locked="0"/>
    </xf>
    <xf numFmtId="178" fontId="21" fillId="0" borderId="0">
      <protection locked="0"/>
    </xf>
    <xf numFmtId="10" fontId="16" fillId="0" borderId="0" applyFont="0" applyFill="0" applyBorder="0" applyAlignment="0" applyProtection="0"/>
    <xf numFmtId="178" fontId="21" fillId="0" borderId="0">
      <protection locked="0"/>
    </xf>
    <xf numFmtId="178" fontId="21" fillId="0" borderId="0">
      <protection locked="0"/>
    </xf>
    <xf numFmtId="0" fontId="22" fillId="0" borderId="0">
      <alignment vertical="center"/>
    </xf>
    <xf numFmtId="0" fontId="29" fillId="0" borderId="0">
      <alignment vertical="center"/>
    </xf>
    <xf numFmtId="0" fontId="16" fillId="0" borderId="1" applyNumberFormat="0" applyFont="0" applyFill="0" applyAlignment="0" applyProtection="0"/>
    <xf numFmtId="7" fontId="16" fillId="0" borderId="0" applyFont="0" applyFill="0" applyBorder="0" applyAlignment="0" applyProtection="0"/>
    <xf numFmtId="5" fontId="16" fillId="0" borderId="0" applyFont="0" applyFill="0" applyBorder="0" applyAlignment="0" applyProtection="0"/>
  </cellStyleXfs>
  <cellXfs count="81">
    <xf numFmtId="0" fontId="0" fillId="0" borderId="0" xfId="0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1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188" fontId="26" fillId="5" borderId="10" xfId="66" applyNumberFormat="1" applyFont="1" applyFill="1" applyBorder="1" applyAlignment="1">
      <alignment horizontal="right" vertical="center"/>
    </xf>
    <xf numFmtId="188" fontId="26" fillId="7" borderId="10" xfId="66" applyNumberFormat="1" applyFont="1" applyFill="1" applyBorder="1" applyAlignment="1">
      <alignment horizontal="right" vertical="center"/>
    </xf>
    <xf numFmtId="188" fontId="26" fillId="7" borderId="7" xfId="66" applyNumberFormat="1" applyFont="1" applyFill="1" applyBorder="1" applyAlignment="1">
      <alignment horizontal="right" vertical="center"/>
    </xf>
    <xf numFmtId="189" fontId="26" fillId="0" borderId="7" xfId="66" applyNumberFormat="1" applyFont="1" applyBorder="1" applyAlignment="1">
      <alignment horizontal="right" vertical="center"/>
    </xf>
    <xf numFmtId="189" fontId="26" fillId="5" borderId="10" xfId="66" applyNumberFormat="1" applyFont="1" applyFill="1" applyBorder="1" applyAlignment="1">
      <alignment horizontal="right" vertical="center"/>
    </xf>
    <xf numFmtId="188" fontId="26" fillId="7" borderId="6" xfId="66" applyNumberFormat="1" applyFont="1" applyFill="1" applyBorder="1" applyAlignment="1">
      <alignment horizontal="right" vertical="center"/>
    </xf>
    <xf numFmtId="188" fontId="26" fillId="5" borderId="6" xfId="66" applyNumberFormat="1" applyFont="1" applyFill="1" applyBorder="1" applyAlignment="1">
      <alignment horizontal="right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30" fillId="8" borderId="25" xfId="0" applyFont="1" applyFill="1" applyBorder="1" applyAlignment="1">
      <alignment horizontal="center" vertical="center" wrapText="1"/>
    </xf>
    <xf numFmtId="0" fontId="31" fillId="8" borderId="26" xfId="0" applyFont="1" applyFill="1" applyBorder="1" applyAlignment="1">
      <alignment horizontal="center" vertical="center" wrapText="1"/>
    </xf>
    <xf numFmtId="0" fontId="31" fillId="8" borderId="25" xfId="0" applyFont="1" applyFill="1" applyBorder="1" applyAlignment="1">
      <alignment horizontal="center" vertical="center" wrapText="1"/>
    </xf>
    <xf numFmtId="0" fontId="30" fillId="9" borderId="32" xfId="0" applyFont="1" applyFill="1" applyBorder="1" applyAlignment="1">
      <alignment horizontal="center" vertical="center" wrapText="1"/>
    </xf>
    <xf numFmtId="0" fontId="30" fillId="9" borderId="33" xfId="0" applyFont="1" applyFill="1" applyBorder="1" applyAlignment="1">
      <alignment horizontal="center" vertical="center" wrapText="1"/>
    </xf>
    <xf numFmtId="0" fontId="0" fillId="9" borderId="33" xfId="0" applyFill="1" applyBorder="1" applyAlignment="1">
      <alignment vertical="center" wrapText="1"/>
    </xf>
    <xf numFmtId="0" fontId="0" fillId="9" borderId="34" xfId="0" applyFill="1" applyBorder="1" applyAlignment="1">
      <alignment vertical="center" wrapText="1"/>
    </xf>
    <xf numFmtId="0" fontId="32" fillId="9" borderId="20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right" vertical="center" wrapText="1"/>
    </xf>
    <xf numFmtId="0" fontId="32" fillId="9" borderId="39" xfId="0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right" vertical="center" wrapText="1"/>
    </xf>
    <xf numFmtId="188" fontId="32" fillId="0" borderId="20" xfId="0" applyNumberFormat="1" applyFont="1" applyBorder="1" applyAlignment="1">
      <alignment horizontal="right" vertical="center" wrapText="1"/>
    </xf>
    <xf numFmtId="188" fontId="32" fillId="0" borderId="39" xfId="0" applyNumberFormat="1" applyFont="1" applyBorder="1" applyAlignment="1">
      <alignment horizontal="right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9" borderId="0" xfId="0" applyFill="1" applyAlignment="1">
      <alignment vertical="center" wrapText="1"/>
    </xf>
    <xf numFmtId="0" fontId="0" fillId="9" borderId="30" xfId="0" applyFill="1" applyBorder="1" applyAlignment="1">
      <alignment vertical="center" wrapText="1"/>
    </xf>
    <xf numFmtId="0" fontId="0" fillId="9" borderId="37" xfId="0" applyFill="1" applyBorder="1" applyAlignment="1">
      <alignment vertical="center" wrapText="1"/>
    </xf>
    <xf numFmtId="0" fontId="0" fillId="9" borderId="38" xfId="0" applyFill="1" applyBorder="1" applyAlignment="1">
      <alignment vertical="center" wrapText="1"/>
    </xf>
    <xf numFmtId="0" fontId="30" fillId="8" borderId="21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23" xfId="0" applyFont="1" applyFill="1" applyBorder="1" applyAlignment="1">
      <alignment horizontal="center" vertical="center" wrapText="1"/>
    </xf>
    <xf numFmtId="0" fontId="30" fillId="8" borderId="24" xfId="0" applyFont="1" applyFill="1" applyBorder="1" applyAlignment="1">
      <alignment horizontal="center" vertical="center" wrapText="1"/>
    </xf>
    <xf numFmtId="0" fontId="31" fillId="8" borderId="25" xfId="0" applyFont="1" applyFill="1" applyBorder="1" applyAlignment="1">
      <alignment horizontal="center" vertical="center" wrapText="1"/>
    </xf>
    <xf numFmtId="0" fontId="31" fillId="8" borderId="26" xfId="0" applyFont="1" applyFill="1" applyBorder="1" applyAlignment="1">
      <alignment horizontal="center" vertical="center" wrapText="1"/>
    </xf>
    <xf numFmtId="0" fontId="30" fillId="8" borderId="27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9" borderId="29" xfId="0" applyFont="1" applyFill="1" applyBorder="1" applyAlignment="1">
      <alignment horizontal="center" vertical="center" wrapText="1"/>
    </xf>
    <xf numFmtId="0" fontId="30" fillId="9" borderId="30" xfId="0" applyFont="1" applyFill="1" applyBorder="1" applyAlignment="1">
      <alignment horizontal="center" vertical="center" wrapText="1"/>
    </xf>
    <xf numFmtId="0" fontId="30" fillId="9" borderId="31" xfId="0" applyFont="1" applyFill="1" applyBorder="1" applyAlignment="1">
      <alignment horizontal="center" vertical="center" wrapText="1"/>
    </xf>
    <xf numFmtId="0" fontId="30" fillId="9" borderId="36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</cellXfs>
  <cellStyles count="92">
    <cellStyle name="´þ" xfId="1"/>
    <cellStyle name="´þ·¯" xfId="2"/>
    <cellStyle name="°ia¤¼o " xfId="3"/>
    <cellStyle name="°íá¤¼ò¼ýá¡" xfId="4"/>
    <cellStyle name="°ia¤aa " xfId="5"/>
    <cellStyle name="°ia¤aa·a1" xfId="6"/>
    <cellStyle name="°íá¤ãâ·â1" xfId="7"/>
    <cellStyle name="°íá¤ãâ·â2" xfId="8"/>
    <cellStyle name="³?a" xfId="9"/>
    <cellStyle name="³¯â¥" xfId="10"/>
    <cellStyle name="AeE­ [0]_INQUIRY ¿μ¾÷AßAø " xfId="11"/>
    <cellStyle name="AeE­_INQUIRY ¿μ¾÷AßAø " xfId="12"/>
    <cellStyle name="Æu¼ " xfId="13"/>
    <cellStyle name="Æû¼¾æ®" xfId="14"/>
    <cellStyle name="AÞ¸¶ [0]_INQUIRY ¿μ¾÷AßAø " xfId="15"/>
    <cellStyle name="AÞ¸¶_INQUIRY ¿μ¾÷AßAø " xfId="16"/>
    <cellStyle name="Àú¸®¼ö" xfId="17"/>
    <cellStyle name="Àú¸®¼ö0" xfId="18"/>
    <cellStyle name="Au¸r " xfId="19"/>
    <cellStyle name="Au¸r¼" xfId="20"/>
    <cellStyle name="C￥AØ_¿μ¾÷CoE² " xfId="21"/>
    <cellStyle name="Çõ»ê" xfId="22"/>
    <cellStyle name="Co≫" xfId="23"/>
    <cellStyle name="Comma" xfId="24"/>
    <cellStyle name="Comma [0]_ SG&amp;A Bridge " xfId="25"/>
    <cellStyle name="Comma_ SG&amp;A Bridge " xfId="26"/>
    <cellStyle name="Currency" xfId="27"/>
    <cellStyle name="Currency [0]_ SG&amp;A Bridge " xfId="28"/>
    <cellStyle name="Currency_ SG&amp;A Bridge " xfId="29"/>
    <cellStyle name="Date" xfId="30"/>
    <cellStyle name="E­æo±" xfId="31"/>
    <cellStyle name="E­æo±a" xfId="32"/>
    <cellStyle name="È­æó±âè£" xfId="33"/>
    <cellStyle name="È­æó±âè£0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Normal - Style1" xfId="42"/>
    <cellStyle name="Normal_ SG&amp;A Bridge " xfId="43"/>
    <cellStyle name="Percent" xfId="44"/>
    <cellStyle name="Percent [2]" xfId="45"/>
    <cellStyle name="Percent_4장_05.00 오염부하량" xfId="46"/>
    <cellStyle name="title [1]" xfId="47"/>
    <cellStyle name="title [2]" xfId="48"/>
    <cellStyle name="Total" xfId="49"/>
    <cellStyle name="고정소숫점" xfId="50"/>
    <cellStyle name="고정출력1" xfId="51"/>
    <cellStyle name="고정출력2" xfId="52"/>
    <cellStyle name="날짜" xfId="53"/>
    <cellStyle name="내역서" xfId="54"/>
    <cellStyle name="달러" xfId="55"/>
    <cellStyle name="뒤에 오는 하이퍼링크_0829광역시원단위추정(최종).xls Chart 1" xfId="56"/>
    <cellStyle name="똿뗦먛귟 [0.00]_PRODUCT DETAIL Q1" xfId="57"/>
    <cellStyle name="똿뗦먛귟_PRODUCT DETAIL Q1" xfId="58"/>
    <cellStyle name="믅됞 [0.00]_PRODUCT DETAIL Q1" xfId="59"/>
    <cellStyle name="믅됞_PRODUCT DETAIL Q1" xfId="60"/>
    <cellStyle name="백 " xfId="61"/>
    <cellStyle name="백분율 [0]" xfId="62"/>
    <cellStyle name="백분율 [2]" xfId="63"/>
    <cellStyle name="뷭?_BOOKSHIP" xfId="64"/>
    <cellStyle name="숫자(R)" xfId="65"/>
    <cellStyle name="쉼표 [0]" xfId="66" builtinId="6"/>
    <cellStyle name="쉼표 [0] 15" xfId="67"/>
    <cellStyle name="쉼표 [0] 2" xfId="68"/>
    <cellStyle name="쉼표 [0] 2 2" xfId="69"/>
    <cellStyle name="쉼표 [0] 2 3" xfId="70"/>
    <cellStyle name="스타일 1" xfId="71"/>
    <cellStyle name="자리수" xfId="72"/>
    <cellStyle name="자리수0" xfId="73"/>
    <cellStyle name="지정되지 않음" xfId="74"/>
    <cellStyle name="콤" xfId="75"/>
    <cellStyle name="콤_용인시확인필요개발사업(확인)" xfId="76"/>
    <cellStyle name="콤마 [" xfId="77"/>
    <cellStyle name="콤마 [0]_(1.토)" xfId="78"/>
    <cellStyle name="콤마 [2]" xfId="79"/>
    <cellStyle name="콤마_(1.토)" xfId="80"/>
    <cellStyle name="통" xfId="81"/>
    <cellStyle name="통_용인시확인필요개발사업(확인)" xfId="82"/>
    <cellStyle name="통화 [" xfId="83"/>
    <cellStyle name="퍼센트" xfId="84"/>
    <cellStyle name="표" xfId="85"/>
    <cellStyle name="표_용인시확인필요개발사업(확인)" xfId="86"/>
    <cellStyle name="표준" xfId="0" builtinId="0"/>
    <cellStyle name="표준 2" xfId="87"/>
    <cellStyle name="표준 3" xfId="88"/>
    <cellStyle name="합산" xfId="89"/>
    <cellStyle name="화폐기호" xfId="90"/>
    <cellStyle name="화폐기호0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9464;&#48124;\&#44277;&#50976;%20&#47928;&#49436;\Documents%20and%20Settings\KEI\&#48148;&#53461;%20&#54868;&#47732;\&#50857;&#51064;&#49884;%20&#52509;&#47049;\&#51333;&#54868;&#50472;%20&#48155;&#51008;&#54028;&#51068;\&#50857;&#51064;&#49569;&#48512;&#51088;&#47308;\&#49569;&#48512;(1&#52264;20051231)\f_&#44221;&#44592;&#46020;_&#50857;&#51064;&#49884;_&#44221;&#44592;&#46020;_&#50857;&#51064;&#49884;_&#51221;&#51008;&#49692;_031-329-2250_&#47588;&#47549;&#511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224;&#54840;\04&#50724;&#50684;&#50896;&#51312;&#49324;\&#51204;&#44288;&#47532;&#51088;(04&#45380;7&#50900;&#44620;&#51648;)\&#50724;&#50684;&#50896;&#51312;&#49324;\2003&#50724;&#50684;&#50896;&#51312;&#49324;\&#45824;&#52293;&#51648;&#50669;\&#52629;&#49328;&#54788;&#54889;(5&#44060;&#4773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8-&#44228;&#54925;&#54616;&#49688;&#47049;%20&#49328;&#5122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1-&#50724;&#50684;&#48512;&#54616;&#4704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.7-&#50672;&#44228;&#52376;&#47532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Code"/>
      <sheetName val="메인메뉴"/>
      <sheetName val="6.매립장"/>
      <sheetName val="7.매립장침출수"/>
      <sheetName val="Variables"/>
      <sheetName val="hid_6.매립장"/>
      <sheetName val="hid_7.매립장침출수"/>
    </sheetNames>
    <sheetDataSet>
      <sheetData sheetId="0" refreshError="1">
        <row r="1">
          <cell r="B1" t="str">
            <v>경기도</v>
          </cell>
        </row>
        <row r="101">
          <cell r="B101" t="str">
            <v>용인시</v>
          </cell>
        </row>
        <row r="102">
          <cell r="B102" t="str">
            <v>고기동</v>
          </cell>
        </row>
        <row r="103">
          <cell r="B103" t="str">
            <v>고림동</v>
          </cell>
        </row>
        <row r="104">
          <cell r="B104" t="str">
            <v>구성읍</v>
          </cell>
        </row>
        <row r="105">
          <cell r="B105" t="str">
            <v>기흥읍</v>
          </cell>
        </row>
        <row r="106">
          <cell r="B106" t="str">
            <v>김량장동</v>
          </cell>
        </row>
        <row r="107">
          <cell r="B107" t="str">
            <v>남동</v>
          </cell>
        </row>
        <row r="108">
          <cell r="B108" t="str">
            <v>남사면</v>
          </cell>
        </row>
        <row r="109">
          <cell r="B109" t="str">
            <v>동천동</v>
          </cell>
        </row>
        <row r="110">
          <cell r="B110" t="str">
            <v>마평동</v>
          </cell>
        </row>
        <row r="111">
          <cell r="B111" t="str">
            <v>모현면</v>
          </cell>
        </row>
        <row r="112">
          <cell r="B112" t="str">
            <v>백암면</v>
          </cell>
        </row>
        <row r="113">
          <cell r="B113" t="str">
            <v>삼가동</v>
          </cell>
        </row>
        <row r="114">
          <cell r="B114" t="str">
            <v>상현동</v>
          </cell>
        </row>
        <row r="115">
          <cell r="B115" t="str">
            <v>성복동</v>
          </cell>
        </row>
        <row r="116">
          <cell r="B116" t="str">
            <v>신봉동</v>
          </cell>
        </row>
        <row r="117">
          <cell r="B117" t="str">
            <v>양지면</v>
          </cell>
        </row>
        <row r="118">
          <cell r="B118" t="str">
            <v>역북동</v>
          </cell>
        </row>
        <row r="119">
          <cell r="B119" t="str">
            <v>운학동</v>
          </cell>
        </row>
        <row r="120">
          <cell r="B120" t="str">
            <v>원삼면</v>
          </cell>
        </row>
        <row r="121">
          <cell r="B121" t="str">
            <v>유방동</v>
          </cell>
        </row>
        <row r="122">
          <cell r="B122" t="str">
            <v>이동면</v>
          </cell>
        </row>
        <row r="123">
          <cell r="B123" t="str">
            <v>죽전동</v>
          </cell>
        </row>
        <row r="124">
          <cell r="B124" t="str">
            <v>포곡면</v>
          </cell>
        </row>
        <row r="125">
          <cell r="B125" t="str">
            <v>풍덕천동</v>
          </cell>
        </row>
        <row r="126">
          <cell r="B126" t="str">
            <v>해곡동</v>
          </cell>
        </row>
        <row r="127">
          <cell r="B127" t="str">
            <v>호동</v>
          </cell>
        </row>
        <row r="202">
          <cell r="J202" t="str">
            <v>가실리</v>
          </cell>
        </row>
        <row r="203">
          <cell r="J203" t="str">
            <v>금어리</v>
          </cell>
        </row>
        <row r="204">
          <cell r="J204" t="str">
            <v>둔전리</v>
          </cell>
        </row>
        <row r="205">
          <cell r="J205" t="str">
            <v>마성리</v>
          </cell>
        </row>
        <row r="206">
          <cell r="J206" t="str">
            <v>삼계리</v>
          </cell>
        </row>
        <row r="207">
          <cell r="J207" t="str">
            <v>신원리</v>
          </cell>
        </row>
        <row r="208">
          <cell r="J208" t="str">
            <v>영문리</v>
          </cell>
        </row>
        <row r="209">
          <cell r="J209" t="str">
            <v>유운리</v>
          </cell>
        </row>
        <row r="210">
          <cell r="J210" t="str">
            <v>전대리</v>
          </cell>
        </row>
        <row r="10002">
          <cell r="E10002" t="str">
            <v>가동</v>
          </cell>
          <cell r="Z10002" t="str">
            <v>생활폐기물</v>
          </cell>
          <cell r="AC10002" t="str">
            <v>수변구역</v>
          </cell>
          <cell r="AI10002" t="str">
            <v>처리후방류</v>
          </cell>
        </row>
        <row r="10003">
          <cell r="E10003" t="str">
            <v>비가동</v>
          </cell>
          <cell r="Z10003" t="str">
            <v>사업장일반폐기물</v>
          </cell>
          <cell r="AC10003" t="str">
            <v>특별대책지역</v>
          </cell>
          <cell r="AI10003" t="str">
            <v>처리후종말</v>
          </cell>
        </row>
        <row r="10004">
          <cell r="Z10004" t="str">
            <v>사업장건설폐기물</v>
          </cell>
          <cell r="AC10004" t="str">
            <v>수변+특별대책지역</v>
          </cell>
          <cell r="AI10004" t="str">
            <v>무처리종말</v>
          </cell>
        </row>
        <row r="10005">
          <cell r="Z10005" t="str">
            <v>지정폐기물</v>
          </cell>
          <cell r="AC10005" t="str">
            <v>기타</v>
          </cell>
          <cell r="AI10005" t="str">
            <v>무처리방류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서식"/>
      <sheetName val="대책 "/>
      <sheetName val="대신"/>
      <sheetName val="흥천"/>
      <sheetName val="Sheet1"/>
      <sheetName val="Sheet2"/>
      <sheetName val="연습 대책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김천"/>
      <sheetName val="2.0 아포"/>
      <sheetName val="3.0 구미원평"/>
      <sheetName val="계획(일최대)집계"/>
      <sheetName val="계획(일최대)"/>
      <sheetName val="계획(일평균)집계"/>
      <sheetName val="계획(일평균)"/>
      <sheetName val="계획(시간최대)집계"/>
      <sheetName val="계획(시간최대)"/>
      <sheetName val="변동부하율"/>
      <sheetName val="생활하수"/>
      <sheetName val="지하수사용"/>
      <sheetName val="개발계획하수"/>
      <sheetName val="공장폐수"/>
      <sheetName val="보고서 표"/>
      <sheetName val="단계별 시설계획"/>
    </sheetNames>
    <sheetDataSet>
      <sheetData sheetId="0">
        <row r="48">
          <cell r="D48">
            <v>91128</v>
          </cell>
          <cell r="E48">
            <v>88458</v>
          </cell>
          <cell r="F48">
            <v>105125</v>
          </cell>
          <cell r="G48">
            <v>104321</v>
          </cell>
          <cell r="H48">
            <v>103517</v>
          </cell>
          <cell r="I48">
            <v>102230</v>
          </cell>
        </row>
        <row r="63">
          <cell r="D63">
            <v>33718</v>
          </cell>
          <cell r="E63">
            <v>32731</v>
          </cell>
          <cell r="F63">
            <v>33096</v>
          </cell>
          <cell r="G63">
            <v>32801</v>
          </cell>
          <cell r="H63">
            <v>32498</v>
          </cell>
          <cell r="I63">
            <v>32025</v>
          </cell>
        </row>
        <row r="64">
          <cell r="D64">
            <v>0</v>
          </cell>
          <cell r="E64">
            <v>0</v>
          </cell>
          <cell r="F64">
            <v>5800</v>
          </cell>
          <cell r="G64">
            <v>5800</v>
          </cell>
          <cell r="H64">
            <v>5800</v>
          </cell>
          <cell r="I64">
            <v>5800</v>
          </cell>
        </row>
        <row r="65">
          <cell r="D65">
            <v>673</v>
          </cell>
          <cell r="E65">
            <v>673</v>
          </cell>
          <cell r="F65">
            <v>673</v>
          </cell>
          <cell r="G65">
            <v>673</v>
          </cell>
          <cell r="H65">
            <v>673</v>
          </cell>
          <cell r="I65">
            <v>673</v>
          </cell>
        </row>
        <row r="70">
          <cell r="D70">
            <v>0</v>
          </cell>
          <cell r="E70">
            <v>0</v>
          </cell>
          <cell r="F70">
            <v>139</v>
          </cell>
          <cell r="G70">
            <v>139</v>
          </cell>
          <cell r="H70">
            <v>139</v>
          </cell>
          <cell r="I70">
            <v>139</v>
          </cell>
        </row>
        <row r="71">
          <cell r="D71">
            <v>3440</v>
          </cell>
          <cell r="E71">
            <v>3340</v>
          </cell>
          <cell r="F71">
            <v>3971</v>
          </cell>
          <cell r="G71">
            <v>3942</v>
          </cell>
          <cell r="H71">
            <v>3913</v>
          </cell>
          <cell r="I71">
            <v>3865</v>
          </cell>
        </row>
        <row r="499">
          <cell r="D499">
            <v>2265</v>
          </cell>
          <cell r="E499">
            <v>2203</v>
          </cell>
          <cell r="F499">
            <v>3823</v>
          </cell>
          <cell r="G499">
            <v>3792</v>
          </cell>
          <cell r="H499">
            <v>3756</v>
          </cell>
          <cell r="I499">
            <v>3712</v>
          </cell>
        </row>
        <row r="511">
          <cell r="D511">
            <v>647</v>
          </cell>
          <cell r="E511">
            <v>645</v>
          </cell>
          <cell r="F511">
            <v>805</v>
          </cell>
          <cell r="G511">
            <v>804</v>
          </cell>
          <cell r="H511">
            <v>803</v>
          </cell>
          <cell r="I511">
            <v>802</v>
          </cell>
        </row>
        <row r="514">
          <cell r="D514">
            <v>838</v>
          </cell>
          <cell r="E514">
            <v>815</v>
          </cell>
          <cell r="F514">
            <v>1228</v>
          </cell>
          <cell r="G514">
            <v>1217</v>
          </cell>
          <cell r="H514">
            <v>1203</v>
          </cell>
          <cell r="I514">
            <v>1187</v>
          </cell>
        </row>
        <row r="515">
          <cell r="D515">
            <v>0</v>
          </cell>
          <cell r="E515">
            <v>0</v>
          </cell>
          <cell r="F515">
            <v>186</v>
          </cell>
          <cell r="G515">
            <v>186</v>
          </cell>
          <cell r="H515">
            <v>186</v>
          </cell>
          <cell r="I515">
            <v>186</v>
          </cell>
        </row>
        <row r="516">
          <cell r="D516">
            <v>204</v>
          </cell>
          <cell r="E516">
            <v>204</v>
          </cell>
          <cell r="F516">
            <v>204</v>
          </cell>
          <cell r="G516">
            <v>204</v>
          </cell>
          <cell r="H516">
            <v>204</v>
          </cell>
          <cell r="I516">
            <v>204</v>
          </cell>
        </row>
        <row r="518">
          <cell r="D518">
            <v>10313</v>
          </cell>
          <cell r="E518">
            <v>10313</v>
          </cell>
          <cell r="F518">
            <v>11957</v>
          </cell>
          <cell r="G518">
            <v>11957</v>
          </cell>
          <cell r="H518">
            <v>11957</v>
          </cell>
          <cell r="I518">
            <v>11957</v>
          </cell>
        </row>
        <row r="519">
          <cell r="D519">
            <v>0</v>
          </cell>
          <cell r="E519">
            <v>0</v>
          </cell>
          <cell r="F519">
            <v>256</v>
          </cell>
          <cell r="G519">
            <v>256</v>
          </cell>
          <cell r="H519">
            <v>256</v>
          </cell>
          <cell r="I519">
            <v>256</v>
          </cell>
        </row>
      </sheetData>
      <sheetData sheetId="1">
        <row r="6">
          <cell r="D6">
            <v>5509</v>
          </cell>
          <cell r="E6">
            <v>5352</v>
          </cell>
          <cell r="F6">
            <v>5292</v>
          </cell>
          <cell r="G6">
            <v>12307</v>
          </cell>
          <cell r="H6">
            <v>12237</v>
          </cell>
          <cell r="I6">
            <v>12137</v>
          </cell>
        </row>
        <row r="21">
          <cell r="D21">
            <v>2039</v>
          </cell>
          <cell r="E21">
            <v>1980</v>
          </cell>
          <cell r="F21">
            <v>1958</v>
          </cell>
          <cell r="G21">
            <v>2642</v>
          </cell>
          <cell r="H21">
            <v>2616</v>
          </cell>
          <cell r="I21">
            <v>2579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1912</v>
          </cell>
          <cell r="H22">
            <v>1912</v>
          </cell>
          <cell r="I22">
            <v>1912</v>
          </cell>
        </row>
        <row r="29">
          <cell r="D29">
            <v>204</v>
          </cell>
          <cell r="E29">
            <v>199</v>
          </cell>
          <cell r="F29">
            <v>196</v>
          </cell>
          <cell r="G29">
            <v>456</v>
          </cell>
          <cell r="H29">
            <v>411</v>
          </cell>
          <cell r="I29">
            <v>450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생활(가정잡배수부하량)"/>
      <sheetName val="생활(분뇨부하량)"/>
      <sheetName val="영업오수부하량"/>
      <sheetName val="생활오염부하량"/>
      <sheetName val="공장폐수오염부하량 원단위"/>
      <sheetName val="연계처리수오염부하량원단위"/>
    </sheetNames>
    <sheetDataSet>
      <sheetData sheetId="0"/>
      <sheetData sheetId="1"/>
      <sheetData sheetId="2"/>
      <sheetData sheetId="3">
        <row r="19">
          <cell r="C19">
            <v>75.98</v>
          </cell>
          <cell r="D19">
            <v>76.5</v>
          </cell>
          <cell r="E19">
            <v>77.900000000000006</v>
          </cell>
          <cell r="F19">
            <v>79.3</v>
          </cell>
          <cell r="G19">
            <v>80</v>
          </cell>
          <cell r="H19">
            <v>80</v>
          </cell>
        </row>
        <row r="20">
          <cell r="C20">
            <v>52.08</v>
          </cell>
          <cell r="D20">
            <v>52.53</v>
          </cell>
          <cell r="E20">
            <v>53.73</v>
          </cell>
          <cell r="F20">
            <v>54.93</v>
          </cell>
          <cell r="G20">
            <v>55.52</v>
          </cell>
          <cell r="H20">
            <v>55.52</v>
          </cell>
        </row>
        <row r="21">
          <cell r="C21">
            <v>72.8</v>
          </cell>
          <cell r="D21">
            <v>73.679999999999993</v>
          </cell>
          <cell r="E21">
            <v>76.08</v>
          </cell>
          <cell r="F21">
            <v>78.47999999999999</v>
          </cell>
          <cell r="G21">
            <v>79.679999999999993</v>
          </cell>
          <cell r="H21">
            <v>79.679999999999993</v>
          </cell>
        </row>
        <row r="22">
          <cell r="C22">
            <v>16.21</v>
          </cell>
          <cell r="D22">
            <v>16.29</v>
          </cell>
          <cell r="E22">
            <v>16.5</v>
          </cell>
          <cell r="F22">
            <v>16.700000000000003</v>
          </cell>
          <cell r="G22">
            <v>16.8</v>
          </cell>
          <cell r="H22">
            <v>16.8</v>
          </cell>
        </row>
        <row r="23">
          <cell r="C23">
            <v>1.8699999999999999</v>
          </cell>
          <cell r="D23">
            <v>1.8699999999999999</v>
          </cell>
          <cell r="E23">
            <v>1.89</v>
          </cell>
          <cell r="F23">
            <v>1.9</v>
          </cell>
          <cell r="G23">
            <v>1.92</v>
          </cell>
          <cell r="H23">
            <v>1.92</v>
          </cell>
        </row>
      </sheetData>
      <sheetData sheetId="4">
        <row r="52">
          <cell r="C52" t="str">
            <v>BOD</v>
          </cell>
          <cell r="D52" t="str">
            <v>COD</v>
          </cell>
          <cell r="E52" t="str">
            <v>SS</v>
          </cell>
          <cell r="F52" t="str">
            <v>T-N</v>
          </cell>
          <cell r="G52" t="str">
            <v>T-P</v>
          </cell>
        </row>
        <row r="53">
          <cell r="C53">
            <v>120</v>
          </cell>
          <cell r="D53">
            <v>130</v>
          </cell>
          <cell r="E53">
            <v>120</v>
          </cell>
          <cell r="F53">
            <v>60</v>
          </cell>
          <cell r="G53">
            <v>8</v>
          </cell>
        </row>
      </sheetData>
      <sheetData sheetId="5">
        <row r="93">
          <cell r="D93">
            <v>203.99716203703704</v>
          </cell>
          <cell r="E93">
            <v>203.99716203703704</v>
          </cell>
          <cell r="F93">
            <v>203.99716203703704</v>
          </cell>
          <cell r="G93">
            <v>203.99716203703704</v>
          </cell>
          <cell r="H93">
            <v>203.99716203703704</v>
          </cell>
          <cell r="I93">
            <v>203.99716203703704</v>
          </cell>
        </row>
        <row r="94">
          <cell r="D94">
            <v>246.69251388888887</v>
          </cell>
          <cell r="E94">
            <v>246.69251388888887</v>
          </cell>
          <cell r="F94">
            <v>246.69251388888887</v>
          </cell>
          <cell r="G94">
            <v>246.69251388888887</v>
          </cell>
          <cell r="H94">
            <v>246.69251388888887</v>
          </cell>
          <cell r="I94">
            <v>246.69251388888887</v>
          </cell>
        </row>
        <row r="95">
          <cell r="D95">
            <v>194.76568981481483</v>
          </cell>
          <cell r="E95">
            <v>194.76568981481483</v>
          </cell>
          <cell r="F95">
            <v>194.76568981481483</v>
          </cell>
          <cell r="G95">
            <v>194.76568981481483</v>
          </cell>
          <cell r="H95">
            <v>194.76568981481483</v>
          </cell>
          <cell r="I95">
            <v>194.76568981481483</v>
          </cell>
        </row>
        <row r="96">
          <cell r="D96">
            <v>119.65025574074073</v>
          </cell>
          <cell r="E96">
            <v>119.65025574074073</v>
          </cell>
          <cell r="F96">
            <v>119.65025574074073</v>
          </cell>
          <cell r="G96">
            <v>119.65025574074073</v>
          </cell>
          <cell r="H96">
            <v>119.65025574074073</v>
          </cell>
          <cell r="I96">
            <v>119.65025574074073</v>
          </cell>
        </row>
        <row r="97">
          <cell r="D97">
            <v>34.910056944444449</v>
          </cell>
          <cell r="E97">
            <v>34.910056944444449</v>
          </cell>
          <cell r="F97">
            <v>34.910056944444449</v>
          </cell>
          <cell r="G97">
            <v>34.910056944444449</v>
          </cell>
          <cell r="H97">
            <v>34.910056944444449</v>
          </cell>
          <cell r="I97">
            <v>34.910056944444449</v>
          </cell>
        </row>
        <row r="98">
          <cell r="D98">
            <v>197.96632164902999</v>
          </cell>
          <cell r="E98">
            <v>197.96632164902999</v>
          </cell>
          <cell r="F98">
            <v>197.96632164902999</v>
          </cell>
          <cell r="G98">
            <v>197.96632164902999</v>
          </cell>
          <cell r="H98">
            <v>197.96632164902999</v>
          </cell>
          <cell r="I98">
            <v>197.96632164902999</v>
          </cell>
        </row>
        <row r="99">
          <cell r="D99">
            <v>275.47283950617282</v>
          </cell>
          <cell r="E99">
            <v>275.47283950617282</v>
          </cell>
          <cell r="F99">
            <v>275.47283950617282</v>
          </cell>
          <cell r="G99">
            <v>275.47283950617282</v>
          </cell>
          <cell r="H99">
            <v>275.47283950617282</v>
          </cell>
          <cell r="I99">
            <v>275.47283950617282</v>
          </cell>
        </row>
        <row r="100">
          <cell r="D100">
            <v>273.07962962962966</v>
          </cell>
          <cell r="E100">
            <v>273.07962962962966</v>
          </cell>
          <cell r="F100">
            <v>273.07962962962966</v>
          </cell>
          <cell r="G100">
            <v>273.07962962962966</v>
          </cell>
          <cell r="H100">
            <v>273.07962962962966</v>
          </cell>
          <cell r="I100">
            <v>273.07962962962966</v>
          </cell>
        </row>
        <row r="101">
          <cell r="D101">
            <v>337.38697083333335</v>
          </cell>
          <cell r="E101">
            <v>337.38697083333335</v>
          </cell>
          <cell r="F101">
            <v>337.38697083333335</v>
          </cell>
          <cell r="G101">
            <v>337.38697083333335</v>
          </cell>
          <cell r="H101">
            <v>337.38697083333335</v>
          </cell>
          <cell r="I101">
            <v>337.38697083333335</v>
          </cell>
        </row>
        <row r="102">
          <cell r="D102">
            <v>46.464698148148152</v>
          </cell>
          <cell r="E102">
            <v>46.464698148148152</v>
          </cell>
          <cell r="F102">
            <v>46.464698148148152</v>
          </cell>
          <cell r="G102">
            <v>46.464698148148152</v>
          </cell>
          <cell r="H102">
            <v>46.464698148148152</v>
          </cell>
          <cell r="I102">
            <v>46.464698148148152</v>
          </cell>
        </row>
        <row r="103">
          <cell r="D103">
            <v>189.10047619047623</v>
          </cell>
          <cell r="E103">
            <v>189.10047619047623</v>
          </cell>
          <cell r="F103">
            <v>189.10047619047623</v>
          </cell>
          <cell r="G103">
            <v>189.10047619047623</v>
          </cell>
          <cell r="H103">
            <v>189.10047619047623</v>
          </cell>
          <cell r="I103">
            <v>189.10047619047623</v>
          </cell>
        </row>
        <row r="104">
          <cell r="D104">
            <v>220.22327200577203</v>
          </cell>
          <cell r="E104">
            <v>220.22327200577203</v>
          </cell>
          <cell r="F104">
            <v>220.22327200577203</v>
          </cell>
          <cell r="G104">
            <v>220.22327200577203</v>
          </cell>
          <cell r="H104">
            <v>220.22327200577203</v>
          </cell>
          <cell r="I104">
            <v>220.22327200577203</v>
          </cell>
        </row>
        <row r="105">
          <cell r="D105">
            <v>136.43222222222224</v>
          </cell>
          <cell r="E105">
            <v>136.43222222222224</v>
          </cell>
          <cell r="F105">
            <v>136.43222222222224</v>
          </cell>
          <cell r="G105">
            <v>136.43222222222224</v>
          </cell>
          <cell r="H105">
            <v>136.43222222222224</v>
          </cell>
          <cell r="I105">
            <v>136.43222222222224</v>
          </cell>
        </row>
        <row r="106">
          <cell r="D106">
            <v>465.97830555555549</v>
          </cell>
          <cell r="E106">
            <v>465.97830555555549</v>
          </cell>
          <cell r="F106">
            <v>465.97830555555549</v>
          </cell>
          <cell r="G106">
            <v>465.97830555555549</v>
          </cell>
          <cell r="H106">
            <v>465.97830555555549</v>
          </cell>
          <cell r="I106">
            <v>465.97830555555549</v>
          </cell>
        </row>
        <row r="107">
          <cell r="D107">
            <v>13.393095000000001</v>
          </cell>
          <cell r="E107">
            <v>13.393095000000001</v>
          </cell>
          <cell r="F107">
            <v>13.393095000000001</v>
          </cell>
          <cell r="G107">
            <v>13.393095000000001</v>
          </cell>
          <cell r="H107">
            <v>13.393095000000001</v>
          </cell>
          <cell r="I107">
            <v>13.393095000000001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계처리수"/>
    </sheetNames>
    <sheetDataSet>
      <sheetData sheetId="0">
        <row r="94">
          <cell r="D94">
            <v>50</v>
          </cell>
          <cell r="E94">
            <v>50</v>
          </cell>
          <cell r="F94">
            <v>50</v>
          </cell>
          <cell r="G94">
            <v>50</v>
          </cell>
          <cell r="H94">
            <v>50</v>
          </cell>
          <cell r="I94">
            <v>50</v>
          </cell>
        </row>
        <row r="95">
          <cell r="D95">
            <v>50</v>
          </cell>
          <cell r="E95">
            <v>50</v>
          </cell>
          <cell r="F95">
            <v>50</v>
          </cell>
          <cell r="G95">
            <v>50</v>
          </cell>
          <cell r="H95">
            <v>50</v>
          </cell>
          <cell r="I95">
            <v>50</v>
          </cell>
        </row>
        <row r="96">
          <cell r="D96">
            <v>40</v>
          </cell>
          <cell r="E96">
            <v>40</v>
          </cell>
          <cell r="F96">
            <v>40</v>
          </cell>
          <cell r="G96">
            <v>40</v>
          </cell>
          <cell r="H96">
            <v>40</v>
          </cell>
          <cell r="I96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view="pageBreakPreview" topLeftCell="A13" zoomScale="85" zoomScaleNormal="85" zoomScaleSheetLayoutView="85" workbookViewId="0">
      <selection activeCell="C37" sqref="C37"/>
    </sheetView>
  </sheetViews>
  <sheetFormatPr defaultRowHeight="20.100000000000001" customHeight="1"/>
  <cols>
    <col min="1" max="2" width="10.109375" style="2" customWidth="1"/>
    <col min="3" max="3" width="13.33203125" style="2" customWidth="1"/>
    <col min="4" max="5" width="9.6640625" style="2" bestFit="1" customWidth="1"/>
    <col min="6" max="9" width="10.33203125" style="2" bestFit="1" customWidth="1"/>
    <col min="10" max="16384" width="8.88671875" style="2"/>
  </cols>
  <sheetData>
    <row r="1" spans="1:10" ht="24.95" customHeight="1">
      <c r="A1" s="1" t="s">
        <v>27</v>
      </c>
      <c r="D1" s="3"/>
      <c r="E1" s="3"/>
      <c r="F1" s="3"/>
      <c r="G1" s="3"/>
      <c r="H1" s="3"/>
      <c r="I1" s="3"/>
    </row>
    <row r="2" spans="1:10" ht="24.95" customHeight="1">
      <c r="A2" s="4" t="s">
        <v>28</v>
      </c>
    </row>
    <row r="3" spans="1:10" ht="24.95" customHeight="1">
      <c r="A3" s="5" t="s">
        <v>45</v>
      </c>
    </row>
    <row r="4" spans="1:10" s="6" customFormat="1" ht="21.4" customHeight="1" thickBot="1">
      <c r="A4" s="49" t="s">
        <v>6</v>
      </c>
      <c r="B4" s="50"/>
      <c r="C4" s="50"/>
      <c r="D4" s="27" t="s">
        <v>57</v>
      </c>
      <c r="E4" s="27" t="s">
        <v>7</v>
      </c>
      <c r="F4" s="27" t="s">
        <v>8</v>
      </c>
      <c r="G4" s="27" t="s">
        <v>9</v>
      </c>
      <c r="H4" s="27" t="s">
        <v>10</v>
      </c>
      <c r="I4" s="27" t="s">
        <v>48</v>
      </c>
      <c r="J4" s="17" t="s">
        <v>5</v>
      </c>
    </row>
    <row r="5" spans="1:10" s="6" customFormat="1" ht="21.4" customHeight="1" thickTop="1">
      <c r="A5" s="54" t="s">
        <v>14</v>
      </c>
      <c r="B5" s="55"/>
      <c r="C5" s="55"/>
      <c r="D5" s="21">
        <f>'[3]1.0 김천'!D48</f>
        <v>91128</v>
      </c>
      <c r="E5" s="21">
        <f>'[3]1.0 김천'!E48</f>
        <v>88458</v>
      </c>
      <c r="F5" s="21">
        <f>'[3]1.0 김천'!F48</f>
        <v>105125</v>
      </c>
      <c r="G5" s="21">
        <f>'[3]1.0 김천'!G48</f>
        <v>104321</v>
      </c>
      <c r="H5" s="21">
        <f>'[3]1.0 김천'!H48</f>
        <v>103517</v>
      </c>
      <c r="I5" s="21">
        <f>'[3]1.0 김천'!I48</f>
        <v>102230</v>
      </c>
      <c r="J5" s="8"/>
    </row>
    <row r="6" spans="1:10" s="6" customFormat="1" ht="21.4" customHeight="1">
      <c r="A6" s="41" t="s">
        <v>30</v>
      </c>
      <c r="B6" s="42" t="s">
        <v>15</v>
      </c>
      <c r="C6" s="42"/>
      <c r="D6" s="22">
        <f t="shared" ref="D6:I6" si="0">D7+D10+D11+D12</f>
        <v>37831</v>
      </c>
      <c r="E6" s="22">
        <f t="shared" si="0"/>
        <v>36744</v>
      </c>
      <c r="F6" s="22">
        <f t="shared" si="0"/>
        <v>43679</v>
      </c>
      <c r="G6" s="22">
        <f t="shared" si="0"/>
        <v>43355</v>
      </c>
      <c r="H6" s="22">
        <f t="shared" si="0"/>
        <v>43023</v>
      </c>
      <c r="I6" s="22">
        <f t="shared" si="0"/>
        <v>42502</v>
      </c>
      <c r="J6" s="9"/>
    </row>
    <row r="7" spans="1:10" s="6" customFormat="1" ht="21.4" customHeight="1">
      <c r="A7" s="43"/>
      <c r="B7" s="42" t="s">
        <v>16</v>
      </c>
      <c r="C7" s="25" t="s">
        <v>11</v>
      </c>
      <c r="D7" s="22">
        <f t="shared" ref="D7:I7" si="1">SUM(D8:D9)</f>
        <v>33718</v>
      </c>
      <c r="E7" s="22">
        <f t="shared" si="1"/>
        <v>32731</v>
      </c>
      <c r="F7" s="22">
        <f t="shared" si="1"/>
        <v>38896</v>
      </c>
      <c r="G7" s="22">
        <f t="shared" si="1"/>
        <v>38601</v>
      </c>
      <c r="H7" s="22">
        <f t="shared" si="1"/>
        <v>38298</v>
      </c>
      <c r="I7" s="22">
        <f t="shared" si="1"/>
        <v>37825</v>
      </c>
      <c r="J7" s="9"/>
    </row>
    <row r="8" spans="1:10" s="6" customFormat="1" ht="21.4" customHeight="1">
      <c r="A8" s="43"/>
      <c r="B8" s="42"/>
      <c r="C8" s="25" t="s">
        <v>17</v>
      </c>
      <c r="D8" s="22">
        <f>'[3]1.0 김천'!D63</f>
        <v>33718</v>
      </c>
      <c r="E8" s="22">
        <f>'[3]1.0 김천'!E63</f>
        <v>32731</v>
      </c>
      <c r="F8" s="22">
        <f>'[3]1.0 김천'!F63</f>
        <v>33096</v>
      </c>
      <c r="G8" s="22">
        <f>'[3]1.0 김천'!G63</f>
        <v>32801</v>
      </c>
      <c r="H8" s="22">
        <f>'[3]1.0 김천'!H63</f>
        <v>32498</v>
      </c>
      <c r="I8" s="22">
        <f>'[3]1.0 김천'!I63</f>
        <v>32025</v>
      </c>
      <c r="J8" s="9"/>
    </row>
    <row r="9" spans="1:10" s="6" customFormat="1" ht="21.4" customHeight="1">
      <c r="A9" s="43"/>
      <c r="B9" s="42"/>
      <c r="C9" s="25" t="s">
        <v>13</v>
      </c>
      <c r="D9" s="22">
        <f>'[3]1.0 김천'!D64</f>
        <v>0</v>
      </c>
      <c r="E9" s="22">
        <f>'[3]1.0 김천'!E64</f>
        <v>0</v>
      </c>
      <c r="F9" s="22">
        <f>'[3]1.0 김천'!F64</f>
        <v>5800</v>
      </c>
      <c r="G9" s="22">
        <f>'[3]1.0 김천'!G64</f>
        <v>5800</v>
      </c>
      <c r="H9" s="22">
        <f>'[3]1.0 김천'!H64</f>
        <v>5800</v>
      </c>
      <c r="I9" s="22">
        <f>'[3]1.0 김천'!I64</f>
        <v>5800</v>
      </c>
      <c r="J9" s="9"/>
    </row>
    <row r="10" spans="1:10" s="6" customFormat="1" ht="21.4" customHeight="1">
      <c r="A10" s="43"/>
      <c r="B10" s="42" t="s">
        <v>18</v>
      </c>
      <c r="C10" s="42"/>
      <c r="D10" s="22">
        <f>'[3]1.0 김천'!D65</f>
        <v>673</v>
      </c>
      <c r="E10" s="22">
        <f>'[3]1.0 김천'!E65</f>
        <v>673</v>
      </c>
      <c r="F10" s="22">
        <f>'[3]1.0 김천'!F65</f>
        <v>673</v>
      </c>
      <c r="G10" s="22">
        <f>'[3]1.0 김천'!G65</f>
        <v>673</v>
      </c>
      <c r="H10" s="22">
        <f>'[3]1.0 김천'!H65</f>
        <v>673</v>
      </c>
      <c r="I10" s="22">
        <f>'[3]1.0 김천'!I65</f>
        <v>673</v>
      </c>
      <c r="J10" s="9"/>
    </row>
    <row r="11" spans="1:10" s="6" customFormat="1" ht="21.4" customHeight="1">
      <c r="A11" s="43"/>
      <c r="B11" s="42" t="s">
        <v>53</v>
      </c>
      <c r="C11" s="42"/>
      <c r="D11" s="22">
        <f>'[3]1.0 김천'!D70</f>
        <v>0</v>
      </c>
      <c r="E11" s="22">
        <f>'[3]1.0 김천'!E70</f>
        <v>0</v>
      </c>
      <c r="F11" s="22">
        <f>'[3]1.0 김천'!F70</f>
        <v>139</v>
      </c>
      <c r="G11" s="22">
        <f>'[3]1.0 김천'!G70</f>
        <v>139</v>
      </c>
      <c r="H11" s="22">
        <f>'[3]1.0 김천'!H70</f>
        <v>139</v>
      </c>
      <c r="I11" s="22">
        <f>'[3]1.0 김천'!I70</f>
        <v>139</v>
      </c>
      <c r="J11" s="9"/>
    </row>
    <row r="12" spans="1:10" s="6" customFormat="1" ht="21.4" customHeight="1">
      <c r="A12" s="43"/>
      <c r="B12" s="42" t="s">
        <v>22</v>
      </c>
      <c r="C12" s="42"/>
      <c r="D12" s="22">
        <f>'[3]1.0 김천'!D71</f>
        <v>3440</v>
      </c>
      <c r="E12" s="22">
        <f>'[3]1.0 김천'!E71</f>
        <v>3340</v>
      </c>
      <c r="F12" s="22">
        <f>'[3]1.0 김천'!F71</f>
        <v>3971</v>
      </c>
      <c r="G12" s="22">
        <f>'[3]1.0 김천'!G71</f>
        <v>3942</v>
      </c>
      <c r="H12" s="22">
        <f>'[3]1.0 김천'!H71</f>
        <v>3913</v>
      </c>
      <c r="I12" s="22">
        <f>'[3]1.0 김천'!I71</f>
        <v>3865</v>
      </c>
      <c r="J12" s="9"/>
    </row>
    <row r="13" spans="1:10" s="6" customFormat="1" ht="21.4" customHeight="1">
      <c r="A13" s="56" t="s">
        <v>35</v>
      </c>
      <c r="B13" s="58" t="s">
        <v>46</v>
      </c>
      <c r="C13" s="11" t="s">
        <v>23</v>
      </c>
      <c r="D13" s="19">
        <f>[4]생활오염부하량!C19</f>
        <v>75.98</v>
      </c>
      <c r="E13" s="19">
        <f>[4]생활오염부하량!D19</f>
        <v>76.5</v>
      </c>
      <c r="F13" s="19">
        <f>[4]생활오염부하량!E19</f>
        <v>77.900000000000006</v>
      </c>
      <c r="G13" s="19">
        <f>[4]생활오염부하량!F19</f>
        <v>79.3</v>
      </c>
      <c r="H13" s="19">
        <f>[4]생활오염부하량!G19</f>
        <v>80</v>
      </c>
      <c r="I13" s="19">
        <f>[4]생활오염부하량!H19</f>
        <v>80</v>
      </c>
      <c r="J13" s="46"/>
    </row>
    <row r="14" spans="1:10" s="6" customFormat="1" ht="21.4" customHeight="1">
      <c r="A14" s="57"/>
      <c r="B14" s="59"/>
      <c r="C14" s="11" t="s">
        <v>24</v>
      </c>
      <c r="D14" s="19">
        <f>[4]생활오염부하량!C20</f>
        <v>52.08</v>
      </c>
      <c r="E14" s="19">
        <f>[4]생활오염부하량!D20</f>
        <v>52.53</v>
      </c>
      <c r="F14" s="19">
        <f>[4]생활오염부하량!E20</f>
        <v>53.73</v>
      </c>
      <c r="G14" s="19">
        <f>[4]생활오염부하량!F20</f>
        <v>54.93</v>
      </c>
      <c r="H14" s="19">
        <f>[4]생활오염부하량!G20</f>
        <v>55.52</v>
      </c>
      <c r="I14" s="19">
        <f>[4]생활오염부하량!H20</f>
        <v>55.52</v>
      </c>
      <c r="J14" s="47"/>
    </row>
    <row r="15" spans="1:10" s="6" customFormat="1" ht="21.4" customHeight="1">
      <c r="A15" s="57"/>
      <c r="B15" s="59"/>
      <c r="C15" s="11" t="s">
        <v>29</v>
      </c>
      <c r="D15" s="19">
        <f>[4]생활오염부하량!C21</f>
        <v>72.8</v>
      </c>
      <c r="E15" s="19">
        <f>[4]생활오염부하량!D21</f>
        <v>73.679999999999993</v>
      </c>
      <c r="F15" s="19">
        <f>[4]생활오염부하량!E21</f>
        <v>76.08</v>
      </c>
      <c r="G15" s="19">
        <f>[4]생활오염부하량!F21</f>
        <v>78.47999999999999</v>
      </c>
      <c r="H15" s="19">
        <f>[4]생활오염부하량!G21</f>
        <v>79.679999999999993</v>
      </c>
      <c r="I15" s="19">
        <f>[4]생활오염부하량!H21</f>
        <v>79.679999999999993</v>
      </c>
      <c r="J15" s="47"/>
    </row>
    <row r="16" spans="1:10" s="6" customFormat="1" ht="21.4" customHeight="1">
      <c r="A16" s="57"/>
      <c r="B16" s="59"/>
      <c r="C16" s="11" t="s">
        <v>25</v>
      </c>
      <c r="D16" s="19">
        <f>[4]생활오염부하량!C22</f>
        <v>16.21</v>
      </c>
      <c r="E16" s="19">
        <f>[4]생활오염부하량!D22</f>
        <v>16.29</v>
      </c>
      <c r="F16" s="19">
        <f>[4]생활오염부하량!E22</f>
        <v>16.5</v>
      </c>
      <c r="G16" s="19">
        <f>[4]생활오염부하량!F22</f>
        <v>16.700000000000003</v>
      </c>
      <c r="H16" s="19">
        <f>[4]생활오염부하량!G22</f>
        <v>16.8</v>
      </c>
      <c r="I16" s="19">
        <f>[4]생활오염부하량!H22</f>
        <v>16.8</v>
      </c>
      <c r="J16" s="47"/>
    </row>
    <row r="17" spans="1:10" s="6" customFormat="1" ht="21.4" customHeight="1">
      <c r="A17" s="57"/>
      <c r="B17" s="59"/>
      <c r="C17" s="11" t="s">
        <v>26</v>
      </c>
      <c r="D17" s="19">
        <f>[4]생활오염부하량!C23</f>
        <v>1.8699999999999999</v>
      </c>
      <c r="E17" s="19">
        <f>[4]생활오염부하량!D23</f>
        <v>1.8699999999999999</v>
      </c>
      <c r="F17" s="19">
        <f>[4]생활오염부하량!E23</f>
        <v>1.89</v>
      </c>
      <c r="G17" s="19">
        <f>[4]생활오염부하량!F23</f>
        <v>1.9</v>
      </c>
      <c r="H17" s="19">
        <f>[4]생활오염부하량!G23</f>
        <v>1.92</v>
      </c>
      <c r="I17" s="19">
        <f>[4]생활오염부하량!H23</f>
        <v>1.92</v>
      </c>
      <c r="J17" s="48"/>
    </row>
    <row r="18" spans="1:10" s="6" customFormat="1" ht="21.4" customHeight="1">
      <c r="A18" s="60" t="s">
        <v>40</v>
      </c>
      <c r="B18" s="55" t="s">
        <v>39</v>
      </c>
      <c r="C18" s="7" t="s">
        <v>23</v>
      </c>
      <c r="D18" s="20">
        <f t="shared" ref="D18:I22" si="2">ROUND(D$5*D13/1000,2)</f>
        <v>6923.91</v>
      </c>
      <c r="E18" s="20">
        <f t="shared" si="2"/>
        <v>6767.04</v>
      </c>
      <c r="F18" s="20">
        <f t="shared" si="2"/>
        <v>8189.24</v>
      </c>
      <c r="G18" s="20">
        <f t="shared" si="2"/>
        <v>8272.66</v>
      </c>
      <c r="H18" s="20">
        <f t="shared" si="2"/>
        <v>8281.36</v>
      </c>
      <c r="I18" s="20">
        <f t="shared" si="2"/>
        <v>8178.4</v>
      </c>
      <c r="J18" s="47"/>
    </row>
    <row r="19" spans="1:10" s="6" customFormat="1" ht="21.4" customHeight="1">
      <c r="A19" s="56"/>
      <c r="B19" s="59"/>
      <c r="C19" s="11" t="s">
        <v>24</v>
      </c>
      <c r="D19" s="19">
        <f t="shared" si="2"/>
        <v>4745.95</v>
      </c>
      <c r="E19" s="19">
        <f t="shared" si="2"/>
        <v>4646.7</v>
      </c>
      <c r="F19" s="19">
        <f t="shared" si="2"/>
        <v>5648.37</v>
      </c>
      <c r="G19" s="19">
        <f t="shared" si="2"/>
        <v>5730.35</v>
      </c>
      <c r="H19" s="19">
        <f t="shared" si="2"/>
        <v>5747.26</v>
      </c>
      <c r="I19" s="19">
        <f t="shared" si="2"/>
        <v>5675.81</v>
      </c>
      <c r="J19" s="47"/>
    </row>
    <row r="20" spans="1:10" s="6" customFormat="1" ht="21.4" customHeight="1">
      <c r="A20" s="56"/>
      <c r="B20" s="59"/>
      <c r="C20" s="11" t="s">
        <v>29</v>
      </c>
      <c r="D20" s="19">
        <f t="shared" si="2"/>
        <v>6634.12</v>
      </c>
      <c r="E20" s="19">
        <f t="shared" si="2"/>
        <v>6517.59</v>
      </c>
      <c r="F20" s="19">
        <f t="shared" si="2"/>
        <v>7997.91</v>
      </c>
      <c r="G20" s="19">
        <f t="shared" si="2"/>
        <v>8187.11</v>
      </c>
      <c r="H20" s="19">
        <f t="shared" si="2"/>
        <v>8248.23</v>
      </c>
      <c r="I20" s="19">
        <f t="shared" si="2"/>
        <v>8145.69</v>
      </c>
      <c r="J20" s="47"/>
    </row>
    <row r="21" spans="1:10" s="6" customFormat="1" ht="21.4" customHeight="1">
      <c r="A21" s="56"/>
      <c r="B21" s="59"/>
      <c r="C21" s="11" t="s">
        <v>25</v>
      </c>
      <c r="D21" s="19">
        <f t="shared" si="2"/>
        <v>1477.18</v>
      </c>
      <c r="E21" s="19">
        <f t="shared" si="2"/>
        <v>1440.98</v>
      </c>
      <c r="F21" s="19">
        <f t="shared" si="2"/>
        <v>1734.56</v>
      </c>
      <c r="G21" s="19">
        <f t="shared" si="2"/>
        <v>1742.16</v>
      </c>
      <c r="H21" s="19">
        <f t="shared" si="2"/>
        <v>1739.09</v>
      </c>
      <c r="I21" s="19">
        <f t="shared" si="2"/>
        <v>1717.46</v>
      </c>
      <c r="J21" s="47"/>
    </row>
    <row r="22" spans="1:10" s="6" customFormat="1" ht="21.4" customHeight="1">
      <c r="A22" s="56"/>
      <c r="B22" s="59"/>
      <c r="C22" s="11" t="s">
        <v>26</v>
      </c>
      <c r="D22" s="19">
        <f t="shared" si="2"/>
        <v>170.41</v>
      </c>
      <c r="E22" s="19">
        <f t="shared" si="2"/>
        <v>165.42</v>
      </c>
      <c r="F22" s="19">
        <f t="shared" si="2"/>
        <v>198.69</v>
      </c>
      <c r="G22" s="19">
        <f t="shared" si="2"/>
        <v>198.21</v>
      </c>
      <c r="H22" s="19">
        <f t="shared" si="2"/>
        <v>198.75</v>
      </c>
      <c r="I22" s="19">
        <f t="shared" si="2"/>
        <v>196.28</v>
      </c>
      <c r="J22" s="48"/>
    </row>
    <row r="23" spans="1:10" s="6" customFormat="1" ht="21.4" customHeight="1">
      <c r="A23" s="41" t="s">
        <v>42</v>
      </c>
      <c r="B23" s="42"/>
      <c r="C23" s="25" t="s">
        <v>23</v>
      </c>
      <c r="D23" s="18">
        <f t="shared" ref="D23:I23" si="3">ROUND(D18*1000/D$6,2)</f>
        <v>183.02</v>
      </c>
      <c r="E23" s="18">
        <f t="shared" si="3"/>
        <v>184.17</v>
      </c>
      <c r="F23" s="18">
        <f t="shared" si="3"/>
        <v>187.49</v>
      </c>
      <c r="G23" s="18">
        <f t="shared" si="3"/>
        <v>190.81</v>
      </c>
      <c r="H23" s="18">
        <f t="shared" si="3"/>
        <v>192.49</v>
      </c>
      <c r="I23" s="18">
        <f t="shared" si="3"/>
        <v>192.42</v>
      </c>
      <c r="J23" s="51"/>
    </row>
    <row r="24" spans="1:10" s="6" customFormat="1" ht="21.4" customHeight="1">
      <c r="A24" s="43"/>
      <c r="B24" s="42"/>
      <c r="C24" s="25" t="s">
        <v>24</v>
      </c>
      <c r="D24" s="18">
        <f t="shared" ref="D24:I24" si="4">ROUND(D19*1000/D$6,2)</f>
        <v>125.45</v>
      </c>
      <c r="E24" s="18">
        <f t="shared" si="4"/>
        <v>126.46</v>
      </c>
      <c r="F24" s="18">
        <f t="shared" si="4"/>
        <v>129.32</v>
      </c>
      <c r="G24" s="18">
        <f t="shared" si="4"/>
        <v>132.16999999999999</v>
      </c>
      <c r="H24" s="18">
        <f t="shared" si="4"/>
        <v>133.59</v>
      </c>
      <c r="I24" s="18">
        <f t="shared" si="4"/>
        <v>133.54</v>
      </c>
      <c r="J24" s="52"/>
    </row>
    <row r="25" spans="1:10" s="6" customFormat="1" ht="21.4" customHeight="1">
      <c r="A25" s="43"/>
      <c r="B25" s="42"/>
      <c r="C25" s="25" t="s">
        <v>29</v>
      </c>
      <c r="D25" s="18">
        <f t="shared" ref="D25:I25" si="5">ROUND(D20*1000/D$6,2)</f>
        <v>175.36</v>
      </c>
      <c r="E25" s="18">
        <f t="shared" si="5"/>
        <v>177.38</v>
      </c>
      <c r="F25" s="18">
        <f t="shared" si="5"/>
        <v>183.11</v>
      </c>
      <c r="G25" s="18">
        <f t="shared" si="5"/>
        <v>188.84</v>
      </c>
      <c r="H25" s="18">
        <f t="shared" si="5"/>
        <v>191.72</v>
      </c>
      <c r="I25" s="18">
        <f t="shared" si="5"/>
        <v>191.65</v>
      </c>
      <c r="J25" s="52"/>
    </row>
    <row r="26" spans="1:10" s="6" customFormat="1" ht="21.4" customHeight="1">
      <c r="A26" s="43"/>
      <c r="B26" s="42"/>
      <c r="C26" s="25" t="s">
        <v>25</v>
      </c>
      <c r="D26" s="18">
        <f t="shared" ref="D26:I26" si="6">ROUND(D21*1000/D$6,2)</f>
        <v>39.049999999999997</v>
      </c>
      <c r="E26" s="18">
        <f t="shared" si="6"/>
        <v>39.22</v>
      </c>
      <c r="F26" s="18">
        <f t="shared" si="6"/>
        <v>39.71</v>
      </c>
      <c r="G26" s="18">
        <f t="shared" si="6"/>
        <v>40.18</v>
      </c>
      <c r="H26" s="18">
        <f t="shared" si="6"/>
        <v>40.42</v>
      </c>
      <c r="I26" s="18">
        <f t="shared" si="6"/>
        <v>40.409999999999997</v>
      </c>
      <c r="J26" s="52"/>
    </row>
    <row r="27" spans="1:10" s="6" customFormat="1" ht="21.4" customHeight="1">
      <c r="A27" s="44"/>
      <c r="B27" s="45"/>
      <c r="C27" s="26" t="s">
        <v>26</v>
      </c>
      <c r="D27" s="24">
        <f t="shared" ref="D27:I27" si="7">ROUND(D22*1000/D$6,2)</f>
        <v>4.5</v>
      </c>
      <c r="E27" s="24">
        <f t="shared" si="7"/>
        <v>4.5</v>
      </c>
      <c r="F27" s="24">
        <f t="shared" si="7"/>
        <v>4.55</v>
      </c>
      <c r="G27" s="24">
        <f t="shared" si="7"/>
        <v>4.57</v>
      </c>
      <c r="H27" s="24">
        <f t="shared" si="7"/>
        <v>4.62</v>
      </c>
      <c r="I27" s="24">
        <f t="shared" si="7"/>
        <v>4.62</v>
      </c>
      <c r="J27" s="53"/>
    </row>
    <row r="28" spans="1:10" ht="21" customHeight="1"/>
  </sheetData>
  <mergeCells count="16">
    <mergeCell ref="A23:B27"/>
    <mergeCell ref="J13:J17"/>
    <mergeCell ref="J18:J22"/>
    <mergeCell ref="A4:C4"/>
    <mergeCell ref="J23:J27"/>
    <mergeCell ref="A6:A12"/>
    <mergeCell ref="B6:C6"/>
    <mergeCell ref="B7:B9"/>
    <mergeCell ref="B10:C10"/>
    <mergeCell ref="B12:C12"/>
    <mergeCell ref="A5:C5"/>
    <mergeCell ref="A13:A17"/>
    <mergeCell ref="B13:B17"/>
    <mergeCell ref="B11:C11"/>
    <mergeCell ref="B18:B22"/>
    <mergeCell ref="A18:A22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view="pageBreakPreview" topLeftCell="A52" zoomScale="85" zoomScaleNormal="85" zoomScaleSheetLayoutView="85" workbookViewId="0">
      <selection activeCell="D35" sqref="D35:I64"/>
    </sheetView>
  </sheetViews>
  <sheetFormatPr defaultRowHeight="20.100000000000001" customHeight="1"/>
  <cols>
    <col min="1" max="2" width="10" style="2" customWidth="1"/>
    <col min="3" max="3" width="13.33203125" style="2" customWidth="1"/>
    <col min="4" max="9" width="9.5546875" style="2" bestFit="1" customWidth="1"/>
    <col min="10" max="16384" width="8.88671875" style="2"/>
  </cols>
  <sheetData>
    <row r="1" spans="1:10" ht="24.95" customHeight="1">
      <c r="A1" s="5" t="s">
        <v>49</v>
      </c>
    </row>
    <row r="2" spans="1:10" s="6" customFormat="1" ht="21.4" customHeight="1" thickBot="1">
      <c r="A2" s="49" t="s">
        <v>6</v>
      </c>
      <c r="B2" s="50"/>
      <c r="C2" s="50"/>
      <c r="D2" s="16" t="s">
        <v>57</v>
      </c>
      <c r="E2" s="16" t="s">
        <v>1</v>
      </c>
      <c r="F2" s="16" t="s">
        <v>2</v>
      </c>
      <c r="G2" s="16" t="s">
        <v>3</v>
      </c>
      <c r="H2" s="16" t="s">
        <v>4</v>
      </c>
      <c r="I2" s="16" t="s">
        <v>44</v>
      </c>
      <c r="J2" s="17" t="s">
        <v>5</v>
      </c>
    </row>
    <row r="3" spans="1:10" s="6" customFormat="1" ht="21.4" customHeight="1" thickTop="1">
      <c r="A3" s="54" t="s">
        <v>14</v>
      </c>
      <c r="B3" s="55"/>
      <c r="C3" s="55"/>
      <c r="D3" s="21">
        <f>'[3]1.0 김천'!D48</f>
        <v>91128</v>
      </c>
      <c r="E3" s="21">
        <f>'[3]1.0 김천'!E48</f>
        <v>88458</v>
      </c>
      <c r="F3" s="21">
        <f>'[3]1.0 김천'!F48</f>
        <v>105125</v>
      </c>
      <c r="G3" s="21">
        <f>'[3]1.0 김천'!G48</f>
        <v>104321</v>
      </c>
      <c r="H3" s="21">
        <f>'[3]1.0 김천'!H48</f>
        <v>103517</v>
      </c>
      <c r="I3" s="21">
        <f>'[3]1.0 김천'!I48</f>
        <v>102230</v>
      </c>
      <c r="J3" s="8"/>
    </row>
    <row r="4" spans="1:10" s="6" customFormat="1" ht="21.4" customHeight="1">
      <c r="A4" s="41" t="s">
        <v>30</v>
      </c>
      <c r="B4" s="42" t="s">
        <v>15</v>
      </c>
      <c r="C4" s="42"/>
      <c r="D4" s="22">
        <f t="shared" ref="D4:I4" si="0">D5+D8+D9+D13+D14</f>
        <v>37971</v>
      </c>
      <c r="E4" s="22">
        <f t="shared" si="0"/>
        <v>36884</v>
      </c>
      <c r="F4" s="22">
        <f t="shared" si="0"/>
        <v>43819</v>
      </c>
      <c r="G4" s="22">
        <f t="shared" si="0"/>
        <v>43495</v>
      </c>
      <c r="H4" s="22">
        <f t="shared" si="0"/>
        <v>43163</v>
      </c>
      <c r="I4" s="22">
        <f t="shared" si="0"/>
        <v>42642</v>
      </c>
      <c r="J4" s="9"/>
    </row>
    <row r="5" spans="1:10" s="6" customFormat="1" ht="21.4" customHeight="1">
      <c r="A5" s="43"/>
      <c r="B5" s="42" t="s">
        <v>16</v>
      </c>
      <c r="C5" s="10" t="s">
        <v>11</v>
      </c>
      <c r="D5" s="22">
        <f t="shared" ref="D5:I5" si="1">SUM(D6:D7)</f>
        <v>33718</v>
      </c>
      <c r="E5" s="22">
        <f t="shared" si="1"/>
        <v>32731</v>
      </c>
      <c r="F5" s="22">
        <f t="shared" si="1"/>
        <v>38896</v>
      </c>
      <c r="G5" s="22">
        <f t="shared" si="1"/>
        <v>38601</v>
      </c>
      <c r="H5" s="22">
        <f t="shared" si="1"/>
        <v>38298</v>
      </c>
      <c r="I5" s="22">
        <f t="shared" si="1"/>
        <v>37825</v>
      </c>
      <c r="J5" s="9"/>
    </row>
    <row r="6" spans="1:10" s="6" customFormat="1" ht="21.4" customHeight="1">
      <c r="A6" s="43"/>
      <c r="B6" s="42"/>
      <c r="C6" s="10" t="s">
        <v>12</v>
      </c>
      <c r="D6" s="22">
        <f>'[3]1.0 김천'!D63</f>
        <v>33718</v>
      </c>
      <c r="E6" s="22">
        <f>'[3]1.0 김천'!E63</f>
        <v>32731</v>
      </c>
      <c r="F6" s="22">
        <f>'[3]1.0 김천'!F63</f>
        <v>33096</v>
      </c>
      <c r="G6" s="22">
        <f>'[3]1.0 김천'!G63</f>
        <v>32801</v>
      </c>
      <c r="H6" s="22">
        <f>'[3]1.0 김천'!H63</f>
        <v>32498</v>
      </c>
      <c r="I6" s="22">
        <f>'[3]1.0 김천'!I63</f>
        <v>32025</v>
      </c>
      <c r="J6" s="9"/>
    </row>
    <row r="7" spans="1:10" s="6" customFormat="1" ht="21.4" customHeight="1">
      <c r="A7" s="43"/>
      <c r="B7" s="42"/>
      <c r="C7" s="10" t="s">
        <v>0</v>
      </c>
      <c r="D7" s="22">
        <f>'[3]1.0 김천'!D64</f>
        <v>0</v>
      </c>
      <c r="E7" s="22">
        <f>'[3]1.0 김천'!E64</f>
        <v>0</v>
      </c>
      <c r="F7" s="22">
        <f>'[3]1.0 김천'!F64</f>
        <v>5800</v>
      </c>
      <c r="G7" s="22">
        <f>'[3]1.0 김천'!G64</f>
        <v>5800</v>
      </c>
      <c r="H7" s="22">
        <f>'[3]1.0 김천'!H64</f>
        <v>5800</v>
      </c>
      <c r="I7" s="22">
        <f>'[3]1.0 김천'!I64</f>
        <v>5800</v>
      </c>
      <c r="J7" s="9"/>
    </row>
    <row r="8" spans="1:10" s="6" customFormat="1" ht="21.4" customHeight="1">
      <c r="A8" s="43"/>
      <c r="B8" s="42" t="s">
        <v>18</v>
      </c>
      <c r="C8" s="42"/>
      <c r="D8" s="22">
        <f>'[3]1.0 김천'!D65</f>
        <v>673</v>
      </c>
      <c r="E8" s="22">
        <f>'[3]1.0 김천'!E65</f>
        <v>673</v>
      </c>
      <c r="F8" s="22">
        <f>'[3]1.0 김천'!F65</f>
        <v>673</v>
      </c>
      <c r="G8" s="22">
        <f>'[3]1.0 김천'!G65</f>
        <v>673</v>
      </c>
      <c r="H8" s="22">
        <f>'[3]1.0 김천'!H65</f>
        <v>673</v>
      </c>
      <c r="I8" s="22">
        <f>'[3]1.0 김천'!I65</f>
        <v>673</v>
      </c>
      <c r="J8" s="9"/>
    </row>
    <row r="9" spans="1:10" s="6" customFormat="1" ht="21.4" customHeight="1">
      <c r="A9" s="43"/>
      <c r="B9" s="42" t="s">
        <v>21</v>
      </c>
      <c r="C9" s="10" t="s">
        <v>11</v>
      </c>
      <c r="D9" s="22">
        <f t="shared" ref="D9:I9" si="2">SUM(D10:D12)</f>
        <v>140</v>
      </c>
      <c r="E9" s="22">
        <f t="shared" si="2"/>
        <v>140</v>
      </c>
      <c r="F9" s="22">
        <f t="shared" si="2"/>
        <v>140</v>
      </c>
      <c r="G9" s="22">
        <f t="shared" si="2"/>
        <v>140</v>
      </c>
      <c r="H9" s="22">
        <f t="shared" si="2"/>
        <v>140</v>
      </c>
      <c r="I9" s="22">
        <f t="shared" si="2"/>
        <v>140</v>
      </c>
      <c r="J9" s="9"/>
    </row>
    <row r="10" spans="1:10" s="6" customFormat="1" ht="21.4" customHeight="1">
      <c r="A10" s="43"/>
      <c r="B10" s="42"/>
      <c r="C10" s="10" t="s">
        <v>31</v>
      </c>
      <c r="D10" s="22">
        <f>[5]연계처리수!D94</f>
        <v>50</v>
      </c>
      <c r="E10" s="22">
        <f>[5]연계처리수!E94</f>
        <v>50</v>
      </c>
      <c r="F10" s="22">
        <f>[5]연계처리수!F94</f>
        <v>50</v>
      </c>
      <c r="G10" s="22">
        <f>[5]연계처리수!G94</f>
        <v>50</v>
      </c>
      <c r="H10" s="22">
        <f>[5]연계처리수!H94</f>
        <v>50</v>
      </c>
      <c r="I10" s="22">
        <f>[5]연계처리수!I94</f>
        <v>50</v>
      </c>
      <c r="J10" s="9"/>
    </row>
    <row r="11" spans="1:10" s="6" customFormat="1" ht="21.4" customHeight="1">
      <c r="A11" s="43"/>
      <c r="B11" s="42"/>
      <c r="C11" s="10" t="s">
        <v>32</v>
      </c>
      <c r="D11" s="22">
        <f>[5]연계처리수!D95</f>
        <v>50</v>
      </c>
      <c r="E11" s="22">
        <f>[5]연계처리수!E95</f>
        <v>50</v>
      </c>
      <c r="F11" s="22">
        <f>[5]연계처리수!F95</f>
        <v>50</v>
      </c>
      <c r="G11" s="22">
        <f>[5]연계처리수!G95</f>
        <v>50</v>
      </c>
      <c r="H11" s="22">
        <f>[5]연계처리수!H95</f>
        <v>50</v>
      </c>
      <c r="I11" s="22">
        <f>[5]연계처리수!I95</f>
        <v>50</v>
      </c>
      <c r="J11" s="9"/>
    </row>
    <row r="12" spans="1:10" s="6" customFormat="1" ht="21.4" customHeight="1">
      <c r="A12" s="43"/>
      <c r="B12" s="42"/>
      <c r="C12" s="10" t="s">
        <v>54</v>
      </c>
      <c r="D12" s="22">
        <f>[5]연계처리수!D96</f>
        <v>40</v>
      </c>
      <c r="E12" s="22">
        <f>[5]연계처리수!E96</f>
        <v>40</v>
      </c>
      <c r="F12" s="22">
        <f>[5]연계처리수!F96</f>
        <v>40</v>
      </c>
      <c r="G12" s="22">
        <f>[5]연계처리수!G96</f>
        <v>40</v>
      </c>
      <c r="H12" s="22">
        <f>[5]연계처리수!H96</f>
        <v>40</v>
      </c>
      <c r="I12" s="22">
        <f>[5]연계처리수!I96</f>
        <v>40</v>
      </c>
      <c r="J12" s="9"/>
    </row>
    <row r="13" spans="1:10" s="6" customFormat="1" ht="21.4" customHeight="1">
      <c r="A13" s="43"/>
      <c r="B13" s="42" t="s">
        <v>52</v>
      </c>
      <c r="C13" s="42"/>
      <c r="D13" s="22">
        <f>'[3]1.0 김천'!D70</f>
        <v>0</v>
      </c>
      <c r="E13" s="22">
        <f>'[3]1.0 김천'!E70</f>
        <v>0</v>
      </c>
      <c r="F13" s="22">
        <f>'[3]1.0 김천'!F70</f>
        <v>139</v>
      </c>
      <c r="G13" s="22">
        <f>'[3]1.0 김천'!G70</f>
        <v>139</v>
      </c>
      <c r="H13" s="22">
        <f>'[3]1.0 김천'!H70</f>
        <v>139</v>
      </c>
      <c r="I13" s="22">
        <f>'[3]1.0 김천'!I70</f>
        <v>139</v>
      </c>
      <c r="J13" s="9"/>
    </row>
    <row r="14" spans="1:10" s="6" customFormat="1" ht="21.4" customHeight="1">
      <c r="A14" s="43"/>
      <c r="B14" s="42" t="s">
        <v>22</v>
      </c>
      <c r="C14" s="42"/>
      <c r="D14" s="22">
        <f>'[3]1.0 김천'!D71</f>
        <v>3440</v>
      </c>
      <c r="E14" s="22">
        <f>'[3]1.0 김천'!E71</f>
        <v>3340</v>
      </c>
      <c r="F14" s="22">
        <f>'[3]1.0 김천'!F71</f>
        <v>3971</v>
      </c>
      <c r="G14" s="22">
        <f>'[3]1.0 김천'!G71</f>
        <v>3942</v>
      </c>
      <c r="H14" s="22">
        <f>'[3]1.0 김천'!H71</f>
        <v>3913</v>
      </c>
      <c r="I14" s="22">
        <f>'[3]1.0 김천'!I71</f>
        <v>3865</v>
      </c>
      <c r="J14" s="9"/>
    </row>
    <row r="15" spans="1:10" s="6" customFormat="1" ht="21.4" customHeight="1">
      <c r="A15" s="56" t="s">
        <v>35</v>
      </c>
      <c r="B15" s="58" t="s">
        <v>47</v>
      </c>
      <c r="C15" s="11" t="s">
        <v>23</v>
      </c>
      <c r="D15" s="19">
        <f>[4]생활오염부하량!C19</f>
        <v>75.98</v>
      </c>
      <c r="E15" s="19">
        <f>[4]생활오염부하량!D19</f>
        <v>76.5</v>
      </c>
      <c r="F15" s="19">
        <f>[4]생활오염부하량!E19</f>
        <v>77.900000000000006</v>
      </c>
      <c r="G15" s="19">
        <f>[4]생활오염부하량!F19</f>
        <v>79.3</v>
      </c>
      <c r="H15" s="19">
        <f>[4]생활오염부하량!G19</f>
        <v>80</v>
      </c>
      <c r="I15" s="19">
        <f>[4]생활오염부하량!H19</f>
        <v>80</v>
      </c>
      <c r="J15" s="46"/>
    </row>
    <row r="16" spans="1:10" s="6" customFormat="1" ht="21.4" customHeight="1">
      <c r="A16" s="57"/>
      <c r="B16" s="59"/>
      <c r="C16" s="11" t="s">
        <v>24</v>
      </c>
      <c r="D16" s="19">
        <f>[4]생활오염부하량!C20</f>
        <v>52.08</v>
      </c>
      <c r="E16" s="19">
        <f>[4]생활오염부하량!D20</f>
        <v>52.53</v>
      </c>
      <c r="F16" s="19">
        <f>[4]생활오염부하량!E20</f>
        <v>53.73</v>
      </c>
      <c r="G16" s="19">
        <f>[4]생활오염부하량!F20</f>
        <v>54.93</v>
      </c>
      <c r="H16" s="19">
        <f>[4]생활오염부하량!G20</f>
        <v>55.52</v>
      </c>
      <c r="I16" s="19">
        <f>[4]생활오염부하량!H20</f>
        <v>55.52</v>
      </c>
      <c r="J16" s="47"/>
    </row>
    <row r="17" spans="1:10" s="6" customFormat="1" ht="21.4" customHeight="1">
      <c r="A17" s="57"/>
      <c r="B17" s="59"/>
      <c r="C17" s="11" t="s">
        <v>29</v>
      </c>
      <c r="D17" s="19">
        <f>[4]생활오염부하량!C21</f>
        <v>72.8</v>
      </c>
      <c r="E17" s="19">
        <f>[4]생활오염부하량!D21</f>
        <v>73.679999999999993</v>
      </c>
      <c r="F17" s="19">
        <f>[4]생활오염부하량!E21</f>
        <v>76.08</v>
      </c>
      <c r="G17" s="19">
        <f>[4]생활오염부하량!F21</f>
        <v>78.47999999999999</v>
      </c>
      <c r="H17" s="19">
        <f>[4]생활오염부하량!G21</f>
        <v>79.679999999999993</v>
      </c>
      <c r="I17" s="19">
        <f>[4]생활오염부하량!H21</f>
        <v>79.679999999999993</v>
      </c>
      <c r="J17" s="47"/>
    </row>
    <row r="18" spans="1:10" s="6" customFormat="1" ht="21.4" customHeight="1">
      <c r="A18" s="57"/>
      <c r="B18" s="59"/>
      <c r="C18" s="11" t="s">
        <v>25</v>
      </c>
      <c r="D18" s="19">
        <f>[4]생활오염부하량!C22</f>
        <v>16.21</v>
      </c>
      <c r="E18" s="19">
        <f>[4]생활오염부하량!D22</f>
        <v>16.29</v>
      </c>
      <c r="F18" s="19">
        <f>[4]생활오염부하량!E22</f>
        <v>16.5</v>
      </c>
      <c r="G18" s="19">
        <f>[4]생활오염부하량!F22</f>
        <v>16.700000000000003</v>
      </c>
      <c r="H18" s="19">
        <f>[4]생활오염부하량!G22</f>
        <v>16.8</v>
      </c>
      <c r="I18" s="19">
        <f>[4]생활오염부하량!H22</f>
        <v>16.8</v>
      </c>
      <c r="J18" s="47"/>
    </row>
    <row r="19" spans="1:10" s="6" customFormat="1" ht="21.4" customHeight="1">
      <c r="A19" s="57"/>
      <c r="B19" s="59"/>
      <c r="C19" s="11" t="s">
        <v>26</v>
      </c>
      <c r="D19" s="19">
        <f>[4]생활오염부하량!C23</f>
        <v>1.8699999999999999</v>
      </c>
      <c r="E19" s="19">
        <f>[4]생활오염부하량!D23</f>
        <v>1.8699999999999999</v>
      </c>
      <c r="F19" s="19">
        <f>[4]생활오염부하량!E23</f>
        <v>1.89</v>
      </c>
      <c r="G19" s="19">
        <f>[4]생활오염부하량!F23</f>
        <v>1.9</v>
      </c>
      <c r="H19" s="19">
        <f>[4]생활오염부하량!G23</f>
        <v>1.92</v>
      </c>
      <c r="I19" s="19">
        <f>[4]생활오염부하량!H23</f>
        <v>1.92</v>
      </c>
      <c r="J19" s="48"/>
    </row>
    <row r="20" spans="1:10" s="6" customFormat="1" ht="21.4" customHeight="1">
      <c r="A20" s="57"/>
      <c r="B20" s="58" t="s">
        <v>37</v>
      </c>
      <c r="C20" s="11" t="s">
        <v>23</v>
      </c>
      <c r="D20" s="19">
        <f>[4]연계처리수오염부하량원단위!D93</f>
        <v>203.99716203703704</v>
      </c>
      <c r="E20" s="19">
        <f>[4]연계처리수오염부하량원단위!E93</f>
        <v>203.99716203703704</v>
      </c>
      <c r="F20" s="19">
        <f>[4]연계처리수오염부하량원단위!F93</f>
        <v>203.99716203703704</v>
      </c>
      <c r="G20" s="19">
        <f>[4]연계처리수오염부하량원단위!G93</f>
        <v>203.99716203703704</v>
      </c>
      <c r="H20" s="19">
        <f>[4]연계처리수오염부하량원단위!H93</f>
        <v>203.99716203703704</v>
      </c>
      <c r="I20" s="19">
        <f>[4]연계처리수오염부하량원단위!I93</f>
        <v>203.99716203703704</v>
      </c>
      <c r="J20" s="46"/>
    </row>
    <row r="21" spans="1:10" s="6" customFormat="1" ht="21.4" customHeight="1">
      <c r="A21" s="57"/>
      <c r="B21" s="59"/>
      <c r="C21" s="11" t="s">
        <v>24</v>
      </c>
      <c r="D21" s="19">
        <f>[4]연계처리수오염부하량원단위!D94</f>
        <v>246.69251388888887</v>
      </c>
      <c r="E21" s="19">
        <f>[4]연계처리수오염부하량원단위!E94</f>
        <v>246.69251388888887</v>
      </c>
      <c r="F21" s="19">
        <f>[4]연계처리수오염부하량원단위!F94</f>
        <v>246.69251388888887</v>
      </c>
      <c r="G21" s="19">
        <f>[4]연계처리수오염부하량원단위!G94</f>
        <v>246.69251388888887</v>
      </c>
      <c r="H21" s="19">
        <f>[4]연계처리수오염부하량원단위!H94</f>
        <v>246.69251388888887</v>
      </c>
      <c r="I21" s="19">
        <f>[4]연계처리수오염부하량원단위!I94</f>
        <v>246.69251388888887</v>
      </c>
      <c r="J21" s="47"/>
    </row>
    <row r="22" spans="1:10" s="6" customFormat="1" ht="21.4" customHeight="1">
      <c r="A22" s="57"/>
      <c r="B22" s="59"/>
      <c r="C22" s="11" t="s">
        <v>29</v>
      </c>
      <c r="D22" s="19">
        <f>[4]연계처리수오염부하량원단위!D95</f>
        <v>194.76568981481483</v>
      </c>
      <c r="E22" s="19">
        <f>[4]연계처리수오염부하량원단위!E95</f>
        <v>194.76568981481483</v>
      </c>
      <c r="F22" s="19">
        <f>[4]연계처리수오염부하량원단위!F95</f>
        <v>194.76568981481483</v>
      </c>
      <c r="G22" s="19">
        <f>[4]연계처리수오염부하량원단위!G95</f>
        <v>194.76568981481483</v>
      </c>
      <c r="H22" s="19">
        <f>[4]연계처리수오염부하량원단위!H95</f>
        <v>194.76568981481483</v>
      </c>
      <c r="I22" s="19">
        <f>[4]연계처리수오염부하량원단위!I95</f>
        <v>194.76568981481483</v>
      </c>
      <c r="J22" s="47"/>
    </row>
    <row r="23" spans="1:10" s="6" customFormat="1" ht="21.4" customHeight="1">
      <c r="A23" s="57"/>
      <c r="B23" s="59"/>
      <c r="C23" s="11" t="s">
        <v>25</v>
      </c>
      <c r="D23" s="19">
        <f>[4]연계처리수오염부하량원단위!D96</f>
        <v>119.65025574074073</v>
      </c>
      <c r="E23" s="19">
        <f>[4]연계처리수오염부하량원단위!E96</f>
        <v>119.65025574074073</v>
      </c>
      <c r="F23" s="19">
        <f>[4]연계처리수오염부하량원단위!F96</f>
        <v>119.65025574074073</v>
      </c>
      <c r="G23" s="19">
        <f>[4]연계처리수오염부하량원단위!G96</f>
        <v>119.65025574074073</v>
      </c>
      <c r="H23" s="19">
        <f>[4]연계처리수오염부하량원단위!H96</f>
        <v>119.65025574074073</v>
      </c>
      <c r="I23" s="19">
        <f>[4]연계처리수오염부하량원단위!I96</f>
        <v>119.65025574074073</v>
      </c>
      <c r="J23" s="47"/>
    </row>
    <row r="24" spans="1:10" s="6" customFormat="1" ht="21.4" customHeight="1">
      <c r="A24" s="57"/>
      <c r="B24" s="59"/>
      <c r="C24" s="11" t="s">
        <v>26</v>
      </c>
      <c r="D24" s="19">
        <f>[4]연계처리수오염부하량원단위!D97</f>
        <v>34.910056944444449</v>
      </c>
      <c r="E24" s="19">
        <f>[4]연계처리수오염부하량원단위!E97</f>
        <v>34.910056944444449</v>
      </c>
      <c r="F24" s="19">
        <f>[4]연계처리수오염부하량원단위!F97</f>
        <v>34.910056944444449</v>
      </c>
      <c r="G24" s="19">
        <f>[4]연계처리수오염부하량원단위!G97</f>
        <v>34.910056944444449</v>
      </c>
      <c r="H24" s="19">
        <f>[4]연계처리수오염부하량원단위!H97</f>
        <v>34.910056944444449</v>
      </c>
      <c r="I24" s="19">
        <f>[4]연계처리수오염부하량원단위!I97</f>
        <v>34.910056944444449</v>
      </c>
      <c r="J24" s="48"/>
    </row>
    <row r="25" spans="1:10" s="6" customFormat="1" ht="21.4" customHeight="1">
      <c r="A25" s="57"/>
      <c r="B25" s="58" t="s">
        <v>38</v>
      </c>
      <c r="C25" s="11" t="s">
        <v>23</v>
      </c>
      <c r="D25" s="19">
        <f>[4]연계처리수오염부하량원단위!D98</f>
        <v>197.96632164902999</v>
      </c>
      <c r="E25" s="19">
        <f>[4]연계처리수오염부하량원단위!E98</f>
        <v>197.96632164902999</v>
      </c>
      <c r="F25" s="19">
        <f>[4]연계처리수오염부하량원단위!F98</f>
        <v>197.96632164902999</v>
      </c>
      <c r="G25" s="19">
        <f>[4]연계처리수오염부하량원단위!G98</f>
        <v>197.96632164902999</v>
      </c>
      <c r="H25" s="19">
        <f>[4]연계처리수오염부하량원단위!H98</f>
        <v>197.96632164902999</v>
      </c>
      <c r="I25" s="19">
        <f>[4]연계처리수오염부하량원단위!I98</f>
        <v>197.96632164902999</v>
      </c>
      <c r="J25" s="46"/>
    </row>
    <row r="26" spans="1:10" s="6" customFormat="1" ht="21.4" customHeight="1">
      <c r="A26" s="57"/>
      <c r="B26" s="59"/>
      <c r="C26" s="11" t="s">
        <v>24</v>
      </c>
      <c r="D26" s="19">
        <f>[4]연계처리수오염부하량원단위!D99</f>
        <v>275.47283950617282</v>
      </c>
      <c r="E26" s="19">
        <f>[4]연계처리수오염부하량원단위!E99</f>
        <v>275.47283950617282</v>
      </c>
      <c r="F26" s="19">
        <f>[4]연계처리수오염부하량원단위!F99</f>
        <v>275.47283950617282</v>
      </c>
      <c r="G26" s="19">
        <f>[4]연계처리수오염부하량원단위!G99</f>
        <v>275.47283950617282</v>
      </c>
      <c r="H26" s="19">
        <f>[4]연계처리수오염부하량원단위!H99</f>
        <v>275.47283950617282</v>
      </c>
      <c r="I26" s="19">
        <f>[4]연계처리수오염부하량원단위!I99</f>
        <v>275.47283950617282</v>
      </c>
      <c r="J26" s="47"/>
    </row>
    <row r="27" spans="1:10" s="6" customFormat="1" ht="21.4" customHeight="1">
      <c r="A27" s="57"/>
      <c r="B27" s="59"/>
      <c r="C27" s="11" t="s">
        <v>29</v>
      </c>
      <c r="D27" s="19">
        <f>[4]연계처리수오염부하량원단위!D100</f>
        <v>273.07962962962966</v>
      </c>
      <c r="E27" s="19">
        <f>[4]연계처리수오염부하량원단위!E100</f>
        <v>273.07962962962966</v>
      </c>
      <c r="F27" s="19">
        <f>[4]연계처리수오염부하량원단위!F100</f>
        <v>273.07962962962966</v>
      </c>
      <c r="G27" s="19">
        <f>[4]연계처리수오염부하량원단위!G100</f>
        <v>273.07962962962966</v>
      </c>
      <c r="H27" s="19">
        <f>[4]연계처리수오염부하량원단위!H100</f>
        <v>273.07962962962966</v>
      </c>
      <c r="I27" s="19">
        <f>[4]연계처리수오염부하량원단위!I100</f>
        <v>273.07962962962966</v>
      </c>
      <c r="J27" s="47"/>
    </row>
    <row r="28" spans="1:10" s="6" customFormat="1" ht="21.4" customHeight="1">
      <c r="A28" s="57"/>
      <c r="B28" s="59"/>
      <c r="C28" s="11" t="s">
        <v>25</v>
      </c>
      <c r="D28" s="19">
        <f>[4]연계처리수오염부하량원단위!D101</f>
        <v>337.38697083333335</v>
      </c>
      <c r="E28" s="19">
        <f>[4]연계처리수오염부하량원단위!E101</f>
        <v>337.38697083333335</v>
      </c>
      <c r="F28" s="19">
        <f>[4]연계처리수오염부하량원단위!F101</f>
        <v>337.38697083333335</v>
      </c>
      <c r="G28" s="19">
        <f>[4]연계처리수오염부하량원단위!G101</f>
        <v>337.38697083333335</v>
      </c>
      <c r="H28" s="19">
        <f>[4]연계처리수오염부하량원단위!H101</f>
        <v>337.38697083333335</v>
      </c>
      <c r="I28" s="19">
        <f>[4]연계처리수오염부하량원단위!I101</f>
        <v>337.38697083333335</v>
      </c>
      <c r="J28" s="47"/>
    </row>
    <row r="29" spans="1:10" s="6" customFormat="1" ht="21.4" customHeight="1">
      <c r="A29" s="57"/>
      <c r="B29" s="59"/>
      <c r="C29" s="11" t="s">
        <v>26</v>
      </c>
      <c r="D29" s="19">
        <f>[4]연계처리수오염부하량원단위!D102</f>
        <v>46.464698148148152</v>
      </c>
      <c r="E29" s="19">
        <f>[4]연계처리수오염부하량원단위!E102</f>
        <v>46.464698148148152</v>
      </c>
      <c r="F29" s="19">
        <f>[4]연계처리수오염부하량원단위!F102</f>
        <v>46.464698148148152</v>
      </c>
      <c r="G29" s="19">
        <f>[4]연계처리수오염부하량원단위!G102</f>
        <v>46.464698148148152</v>
      </c>
      <c r="H29" s="19">
        <f>[4]연계처리수오염부하량원단위!H102</f>
        <v>46.464698148148152</v>
      </c>
      <c r="I29" s="19">
        <f>[4]연계처리수오염부하량원단위!I102</f>
        <v>46.464698148148152</v>
      </c>
      <c r="J29" s="48"/>
    </row>
    <row r="30" spans="1:10" s="6" customFormat="1" ht="21.4" customHeight="1">
      <c r="A30" s="57"/>
      <c r="B30" s="58" t="s">
        <v>55</v>
      </c>
      <c r="C30" s="11" t="s">
        <v>23</v>
      </c>
      <c r="D30" s="19">
        <f>[4]연계처리수오염부하량원단위!D103</f>
        <v>189.10047619047623</v>
      </c>
      <c r="E30" s="19">
        <f>[4]연계처리수오염부하량원단위!E103</f>
        <v>189.10047619047623</v>
      </c>
      <c r="F30" s="19">
        <f>[4]연계처리수오염부하량원단위!F103</f>
        <v>189.10047619047623</v>
      </c>
      <c r="G30" s="19">
        <f>[4]연계처리수오염부하량원단위!G103</f>
        <v>189.10047619047623</v>
      </c>
      <c r="H30" s="19">
        <f>[4]연계처리수오염부하량원단위!H103</f>
        <v>189.10047619047623</v>
      </c>
      <c r="I30" s="19">
        <f>[4]연계처리수오염부하량원단위!I103</f>
        <v>189.10047619047623</v>
      </c>
      <c r="J30" s="46"/>
    </row>
    <row r="31" spans="1:10" s="6" customFormat="1" ht="21.4" customHeight="1">
      <c r="A31" s="57"/>
      <c r="B31" s="59"/>
      <c r="C31" s="11" t="s">
        <v>24</v>
      </c>
      <c r="D31" s="19">
        <f>[4]연계처리수오염부하량원단위!D104</f>
        <v>220.22327200577203</v>
      </c>
      <c r="E31" s="19">
        <f>[4]연계처리수오염부하량원단위!E104</f>
        <v>220.22327200577203</v>
      </c>
      <c r="F31" s="19">
        <f>[4]연계처리수오염부하량원단위!F104</f>
        <v>220.22327200577203</v>
      </c>
      <c r="G31" s="19">
        <f>[4]연계처리수오염부하량원단위!G104</f>
        <v>220.22327200577203</v>
      </c>
      <c r="H31" s="19">
        <f>[4]연계처리수오염부하량원단위!H104</f>
        <v>220.22327200577203</v>
      </c>
      <c r="I31" s="19">
        <f>[4]연계처리수오염부하량원단위!I104</f>
        <v>220.22327200577203</v>
      </c>
      <c r="J31" s="47"/>
    </row>
    <row r="32" spans="1:10" s="6" customFormat="1" ht="21.4" customHeight="1">
      <c r="A32" s="57"/>
      <c r="B32" s="59"/>
      <c r="C32" s="11" t="s">
        <v>29</v>
      </c>
      <c r="D32" s="19">
        <f>[4]연계처리수오염부하량원단위!D105</f>
        <v>136.43222222222224</v>
      </c>
      <c r="E32" s="19">
        <f>[4]연계처리수오염부하량원단위!E105</f>
        <v>136.43222222222224</v>
      </c>
      <c r="F32" s="19">
        <f>[4]연계처리수오염부하량원단위!F105</f>
        <v>136.43222222222224</v>
      </c>
      <c r="G32" s="19">
        <f>[4]연계처리수오염부하량원단위!G105</f>
        <v>136.43222222222224</v>
      </c>
      <c r="H32" s="19">
        <f>[4]연계처리수오염부하량원단위!H105</f>
        <v>136.43222222222224</v>
      </c>
      <c r="I32" s="19">
        <f>[4]연계처리수오염부하량원단위!I105</f>
        <v>136.43222222222224</v>
      </c>
      <c r="J32" s="47"/>
    </row>
    <row r="33" spans="1:10" s="6" customFormat="1" ht="21.4" customHeight="1">
      <c r="A33" s="57"/>
      <c r="B33" s="59"/>
      <c r="C33" s="11" t="s">
        <v>25</v>
      </c>
      <c r="D33" s="19">
        <f>[4]연계처리수오염부하량원단위!D106</f>
        <v>465.97830555555549</v>
      </c>
      <c r="E33" s="19">
        <f>[4]연계처리수오염부하량원단위!E106</f>
        <v>465.97830555555549</v>
      </c>
      <c r="F33" s="19">
        <f>[4]연계처리수오염부하량원단위!F106</f>
        <v>465.97830555555549</v>
      </c>
      <c r="G33" s="19">
        <f>[4]연계처리수오염부하량원단위!G106</f>
        <v>465.97830555555549</v>
      </c>
      <c r="H33" s="19">
        <f>[4]연계처리수오염부하량원단위!H106</f>
        <v>465.97830555555549</v>
      </c>
      <c r="I33" s="19">
        <f>[4]연계처리수오염부하량원단위!I106</f>
        <v>465.97830555555549</v>
      </c>
      <c r="J33" s="47"/>
    </row>
    <row r="34" spans="1:10" s="6" customFormat="1" ht="21.4" customHeight="1">
      <c r="A34" s="61"/>
      <c r="B34" s="62"/>
      <c r="C34" s="12" t="s">
        <v>26</v>
      </c>
      <c r="D34" s="23">
        <f>[4]연계처리수오염부하량원단위!D107</f>
        <v>13.393095000000001</v>
      </c>
      <c r="E34" s="23">
        <f>[4]연계처리수오염부하량원단위!E107</f>
        <v>13.393095000000001</v>
      </c>
      <c r="F34" s="23">
        <f>[4]연계처리수오염부하량원단위!F107</f>
        <v>13.393095000000001</v>
      </c>
      <c r="G34" s="23">
        <f>[4]연계처리수오염부하량원단위!G107</f>
        <v>13.393095000000001</v>
      </c>
      <c r="H34" s="23">
        <f>[4]연계처리수오염부하량원단위!H107</f>
        <v>13.393095000000001</v>
      </c>
      <c r="I34" s="23">
        <f>[4]연계처리수오염부하량원단위!I107</f>
        <v>13.393095000000001</v>
      </c>
      <c r="J34" s="63"/>
    </row>
    <row r="35" spans="1:10" s="6" customFormat="1" ht="21.4" customHeight="1">
      <c r="A35" s="60" t="s">
        <v>40</v>
      </c>
      <c r="B35" s="55" t="s">
        <v>16</v>
      </c>
      <c r="C35" s="7" t="s">
        <v>23</v>
      </c>
      <c r="D35" s="20">
        <f t="shared" ref="D35:I39" si="3">ROUND(D$3*D15/1000,2)</f>
        <v>6923.91</v>
      </c>
      <c r="E35" s="20">
        <f t="shared" si="3"/>
        <v>6767.04</v>
      </c>
      <c r="F35" s="20">
        <f t="shared" si="3"/>
        <v>8189.24</v>
      </c>
      <c r="G35" s="20">
        <f t="shared" si="3"/>
        <v>8272.66</v>
      </c>
      <c r="H35" s="20">
        <f t="shared" si="3"/>
        <v>8281.36</v>
      </c>
      <c r="I35" s="20">
        <f t="shared" si="3"/>
        <v>8178.4</v>
      </c>
      <c r="J35" s="47"/>
    </row>
    <row r="36" spans="1:10" s="6" customFormat="1" ht="21.4" customHeight="1">
      <c r="A36" s="56"/>
      <c r="B36" s="59"/>
      <c r="C36" s="11" t="s">
        <v>24</v>
      </c>
      <c r="D36" s="19">
        <f t="shared" si="3"/>
        <v>4745.95</v>
      </c>
      <c r="E36" s="19">
        <f t="shared" si="3"/>
        <v>4646.7</v>
      </c>
      <c r="F36" s="19">
        <f t="shared" si="3"/>
        <v>5648.37</v>
      </c>
      <c r="G36" s="19">
        <f t="shared" si="3"/>
        <v>5730.35</v>
      </c>
      <c r="H36" s="19">
        <f t="shared" si="3"/>
        <v>5747.26</v>
      </c>
      <c r="I36" s="19">
        <f t="shared" si="3"/>
        <v>5675.81</v>
      </c>
      <c r="J36" s="47"/>
    </row>
    <row r="37" spans="1:10" s="6" customFormat="1" ht="21.4" customHeight="1">
      <c r="A37" s="56"/>
      <c r="B37" s="59"/>
      <c r="C37" s="11" t="s">
        <v>29</v>
      </c>
      <c r="D37" s="19">
        <f t="shared" si="3"/>
        <v>6634.12</v>
      </c>
      <c r="E37" s="19">
        <f t="shared" si="3"/>
        <v>6517.59</v>
      </c>
      <c r="F37" s="19">
        <f t="shared" si="3"/>
        <v>7997.91</v>
      </c>
      <c r="G37" s="19">
        <f t="shared" si="3"/>
        <v>8187.11</v>
      </c>
      <c r="H37" s="19">
        <f t="shared" si="3"/>
        <v>8248.23</v>
      </c>
      <c r="I37" s="19">
        <f t="shared" si="3"/>
        <v>8145.69</v>
      </c>
      <c r="J37" s="47"/>
    </row>
    <row r="38" spans="1:10" s="6" customFormat="1" ht="21.4" customHeight="1">
      <c r="A38" s="56"/>
      <c r="B38" s="59"/>
      <c r="C38" s="11" t="s">
        <v>25</v>
      </c>
      <c r="D38" s="19">
        <f t="shared" si="3"/>
        <v>1477.18</v>
      </c>
      <c r="E38" s="19">
        <f t="shared" si="3"/>
        <v>1440.98</v>
      </c>
      <c r="F38" s="19">
        <f t="shared" si="3"/>
        <v>1734.56</v>
      </c>
      <c r="G38" s="19">
        <f t="shared" si="3"/>
        <v>1742.16</v>
      </c>
      <c r="H38" s="19">
        <f t="shared" si="3"/>
        <v>1739.09</v>
      </c>
      <c r="I38" s="19">
        <f t="shared" si="3"/>
        <v>1717.46</v>
      </c>
      <c r="J38" s="47"/>
    </row>
    <row r="39" spans="1:10" s="6" customFormat="1" ht="21.4" customHeight="1">
      <c r="A39" s="56"/>
      <c r="B39" s="59"/>
      <c r="C39" s="11" t="s">
        <v>26</v>
      </c>
      <c r="D39" s="19">
        <f t="shared" si="3"/>
        <v>170.41</v>
      </c>
      <c r="E39" s="19">
        <f t="shared" si="3"/>
        <v>165.42</v>
      </c>
      <c r="F39" s="19">
        <f t="shared" si="3"/>
        <v>198.69</v>
      </c>
      <c r="G39" s="19">
        <f t="shared" si="3"/>
        <v>198.21</v>
      </c>
      <c r="H39" s="19">
        <f t="shared" si="3"/>
        <v>198.75</v>
      </c>
      <c r="I39" s="19">
        <f t="shared" si="3"/>
        <v>196.28</v>
      </c>
      <c r="J39" s="48"/>
    </row>
    <row r="40" spans="1:10" s="6" customFormat="1" ht="21.4" customHeight="1">
      <c r="A40" s="56"/>
      <c r="B40" s="58" t="s">
        <v>33</v>
      </c>
      <c r="C40" s="11" t="s">
        <v>23</v>
      </c>
      <c r="D40" s="19">
        <f t="shared" ref="D40:I44" si="4">ROUND(D$10*D20/1000,2)</f>
        <v>10.199999999999999</v>
      </c>
      <c r="E40" s="19">
        <f t="shared" si="4"/>
        <v>10.199999999999999</v>
      </c>
      <c r="F40" s="19">
        <f t="shared" si="4"/>
        <v>10.199999999999999</v>
      </c>
      <c r="G40" s="19">
        <f t="shared" si="4"/>
        <v>10.199999999999999</v>
      </c>
      <c r="H40" s="19">
        <f t="shared" si="4"/>
        <v>10.199999999999999</v>
      </c>
      <c r="I40" s="19">
        <f t="shared" si="4"/>
        <v>10.199999999999999</v>
      </c>
      <c r="J40" s="46"/>
    </row>
    <row r="41" spans="1:10" s="6" customFormat="1" ht="21.4" customHeight="1">
      <c r="A41" s="56"/>
      <c r="B41" s="59"/>
      <c r="C41" s="11" t="s">
        <v>24</v>
      </c>
      <c r="D41" s="19">
        <f t="shared" si="4"/>
        <v>12.33</v>
      </c>
      <c r="E41" s="19">
        <f t="shared" si="4"/>
        <v>12.33</v>
      </c>
      <c r="F41" s="19">
        <f t="shared" si="4"/>
        <v>12.33</v>
      </c>
      <c r="G41" s="19">
        <f t="shared" si="4"/>
        <v>12.33</v>
      </c>
      <c r="H41" s="19">
        <f t="shared" si="4"/>
        <v>12.33</v>
      </c>
      <c r="I41" s="19">
        <f t="shared" si="4"/>
        <v>12.33</v>
      </c>
      <c r="J41" s="47"/>
    </row>
    <row r="42" spans="1:10" s="6" customFormat="1" ht="21.4" customHeight="1">
      <c r="A42" s="56"/>
      <c r="B42" s="59"/>
      <c r="C42" s="11" t="s">
        <v>29</v>
      </c>
      <c r="D42" s="19">
        <f t="shared" si="4"/>
        <v>9.74</v>
      </c>
      <c r="E42" s="19">
        <f t="shared" si="4"/>
        <v>9.74</v>
      </c>
      <c r="F42" s="19">
        <f t="shared" si="4"/>
        <v>9.74</v>
      </c>
      <c r="G42" s="19">
        <f t="shared" si="4"/>
        <v>9.74</v>
      </c>
      <c r="H42" s="19">
        <f t="shared" si="4"/>
        <v>9.74</v>
      </c>
      <c r="I42" s="19">
        <f t="shared" si="4"/>
        <v>9.74</v>
      </c>
      <c r="J42" s="47"/>
    </row>
    <row r="43" spans="1:10" s="6" customFormat="1" ht="21.4" customHeight="1">
      <c r="A43" s="56"/>
      <c r="B43" s="59"/>
      <c r="C43" s="11" t="s">
        <v>25</v>
      </c>
      <c r="D43" s="19">
        <f t="shared" si="4"/>
        <v>5.98</v>
      </c>
      <c r="E43" s="19">
        <f t="shared" si="4"/>
        <v>5.98</v>
      </c>
      <c r="F43" s="19">
        <f t="shared" si="4"/>
        <v>5.98</v>
      </c>
      <c r="G43" s="19">
        <f t="shared" si="4"/>
        <v>5.98</v>
      </c>
      <c r="H43" s="19">
        <f t="shared" si="4"/>
        <v>5.98</v>
      </c>
      <c r="I43" s="19">
        <f t="shared" si="4"/>
        <v>5.98</v>
      </c>
      <c r="J43" s="47"/>
    </row>
    <row r="44" spans="1:10" s="6" customFormat="1" ht="21.4" customHeight="1">
      <c r="A44" s="56"/>
      <c r="B44" s="59"/>
      <c r="C44" s="11" t="s">
        <v>26</v>
      </c>
      <c r="D44" s="19">
        <f t="shared" si="4"/>
        <v>1.75</v>
      </c>
      <c r="E44" s="19">
        <f t="shared" si="4"/>
        <v>1.75</v>
      </c>
      <c r="F44" s="19">
        <f t="shared" si="4"/>
        <v>1.75</v>
      </c>
      <c r="G44" s="19">
        <f t="shared" si="4"/>
        <v>1.75</v>
      </c>
      <c r="H44" s="19">
        <f t="shared" si="4"/>
        <v>1.75</v>
      </c>
      <c r="I44" s="19">
        <f t="shared" si="4"/>
        <v>1.75</v>
      </c>
      <c r="J44" s="48"/>
    </row>
    <row r="45" spans="1:10" s="6" customFormat="1" ht="21.4" customHeight="1">
      <c r="A45" s="56"/>
      <c r="B45" s="58" t="s">
        <v>34</v>
      </c>
      <c r="C45" s="11" t="s">
        <v>23</v>
      </c>
      <c r="D45" s="19">
        <f t="shared" ref="D45:I49" si="5">ROUND(D$11*D25/1000,2)</f>
        <v>9.9</v>
      </c>
      <c r="E45" s="19">
        <f t="shared" si="5"/>
        <v>9.9</v>
      </c>
      <c r="F45" s="19">
        <f t="shared" si="5"/>
        <v>9.9</v>
      </c>
      <c r="G45" s="19">
        <f t="shared" si="5"/>
        <v>9.9</v>
      </c>
      <c r="H45" s="19">
        <f t="shared" si="5"/>
        <v>9.9</v>
      </c>
      <c r="I45" s="19">
        <f t="shared" si="5"/>
        <v>9.9</v>
      </c>
      <c r="J45" s="46"/>
    </row>
    <row r="46" spans="1:10" s="6" customFormat="1" ht="21.4" customHeight="1">
      <c r="A46" s="56"/>
      <c r="B46" s="59"/>
      <c r="C46" s="11" t="s">
        <v>24</v>
      </c>
      <c r="D46" s="19">
        <f t="shared" si="5"/>
        <v>13.77</v>
      </c>
      <c r="E46" s="19">
        <f t="shared" si="5"/>
        <v>13.77</v>
      </c>
      <c r="F46" s="19">
        <f t="shared" si="5"/>
        <v>13.77</v>
      </c>
      <c r="G46" s="19">
        <f t="shared" si="5"/>
        <v>13.77</v>
      </c>
      <c r="H46" s="19">
        <f t="shared" si="5"/>
        <v>13.77</v>
      </c>
      <c r="I46" s="19">
        <f t="shared" si="5"/>
        <v>13.77</v>
      </c>
      <c r="J46" s="47"/>
    </row>
    <row r="47" spans="1:10" s="6" customFormat="1" ht="21.4" customHeight="1">
      <c r="A47" s="56"/>
      <c r="B47" s="59"/>
      <c r="C47" s="11" t="s">
        <v>29</v>
      </c>
      <c r="D47" s="19">
        <f t="shared" si="5"/>
        <v>13.65</v>
      </c>
      <c r="E47" s="19">
        <f t="shared" si="5"/>
        <v>13.65</v>
      </c>
      <c r="F47" s="19">
        <f t="shared" si="5"/>
        <v>13.65</v>
      </c>
      <c r="G47" s="19">
        <f t="shared" si="5"/>
        <v>13.65</v>
      </c>
      <c r="H47" s="19">
        <f t="shared" si="5"/>
        <v>13.65</v>
      </c>
      <c r="I47" s="19">
        <f t="shared" si="5"/>
        <v>13.65</v>
      </c>
      <c r="J47" s="47"/>
    </row>
    <row r="48" spans="1:10" s="6" customFormat="1" ht="21.4" customHeight="1">
      <c r="A48" s="56"/>
      <c r="B48" s="59"/>
      <c r="C48" s="11" t="s">
        <v>25</v>
      </c>
      <c r="D48" s="19">
        <f t="shared" si="5"/>
        <v>16.87</v>
      </c>
      <c r="E48" s="19">
        <f t="shared" si="5"/>
        <v>16.87</v>
      </c>
      <c r="F48" s="19">
        <f t="shared" si="5"/>
        <v>16.87</v>
      </c>
      <c r="G48" s="19">
        <f t="shared" si="5"/>
        <v>16.87</v>
      </c>
      <c r="H48" s="19">
        <f t="shared" si="5"/>
        <v>16.87</v>
      </c>
      <c r="I48" s="19">
        <f t="shared" si="5"/>
        <v>16.87</v>
      </c>
      <c r="J48" s="47"/>
    </row>
    <row r="49" spans="1:10" s="6" customFormat="1" ht="21.4" customHeight="1">
      <c r="A49" s="56"/>
      <c r="B49" s="59"/>
      <c r="C49" s="11" t="s">
        <v>26</v>
      </c>
      <c r="D49" s="19">
        <f t="shared" si="5"/>
        <v>2.3199999999999998</v>
      </c>
      <c r="E49" s="19">
        <f t="shared" si="5"/>
        <v>2.3199999999999998</v>
      </c>
      <c r="F49" s="19">
        <f t="shared" si="5"/>
        <v>2.3199999999999998</v>
      </c>
      <c r="G49" s="19">
        <f t="shared" si="5"/>
        <v>2.3199999999999998</v>
      </c>
      <c r="H49" s="19">
        <f t="shared" si="5"/>
        <v>2.3199999999999998</v>
      </c>
      <c r="I49" s="19">
        <f t="shared" si="5"/>
        <v>2.3199999999999998</v>
      </c>
      <c r="J49" s="48"/>
    </row>
    <row r="50" spans="1:10" s="6" customFormat="1" ht="21.4" customHeight="1">
      <c r="A50" s="56"/>
      <c r="B50" s="58" t="s">
        <v>56</v>
      </c>
      <c r="C50" s="11" t="s">
        <v>23</v>
      </c>
      <c r="D50" s="19">
        <f t="shared" ref="D50:I54" si="6">ROUND(D$12*D30/1000,2)</f>
        <v>7.56</v>
      </c>
      <c r="E50" s="19">
        <f t="shared" si="6"/>
        <v>7.56</v>
      </c>
      <c r="F50" s="19">
        <f t="shared" si="6"/>
        <v>7.56</v>
      </c>
      <c r="G50" s="19">
        <f t="shared" si="6"/>
        <v>7.56</v>
      </c>
      <c r="H50" s="19">
        <f t="shared" si="6"/>
        <v>7.56</v>
      </c>
      <c r="I50" s="19">
        <f t="shared" si="6"/>
        <v>7.56</v>
      </c>
      <c r="J50" s="46"/>
    </row>
    <row r="51" spans="1:10" s="6" customFormat="1" ht="21.4" customHeight="1">
      <c r="A51" s="56"/>
      <c r="B51" s="59"/>
      <c r="C51" s="11" t="s">
        <v>24</v>
      </c>
      <c r="D51" s="19">
        <f t="shared" si="6"/>
        <v>8.81</v>
      </c>
      <c r="E51" s="19">
        <f t="shared" si="6"/>
        <v>8.81</v>
      </c>
      <c r="F51" s="19">
        <f t="shared" si="6"/>
        <v>8.81</v>
      </c>
      <c r="G51" s="19">
        <f t="shared" si="6"/>
        <v>8.81</v>
      </c>
      <c r="H51" s="19">
        <f t="shared" si="6"/>
        <v>8.81</v>
      </c>
      <c r="I51" s="19">
        <f t="shared" si="6"/>
        <v>8.81</v>
      </c>
      <c r="J51" s="47"/>
    </row>
    <row r="52" spans="1:10" s="6" customFormat="1" ht="21.4" customHeight="1">
      <c r="A52" s="56"/>
      <c r="B52" s="59"/>
      <c r="C52" s="11" t="s">
        <v>29</v>
      </c>
      <c r="D52" s="19">
        <f t="shared" si="6"/>
        <v>5.46</v>
      </c>
      <c r="E52" s="19">
        <f t="shared" si="6"/>
        <v>5.46</v>
      </c>
      <c r="F52" s="19">
        <f t="shared" si="6"/>
        <v>5.46</v>
      </c>
      <c r="G52" s="19">
        <f t="shared" si="6"/>
        <v>5.46</v>
      </c>
      <c r="H52" s="19">
        <f t="shared" si="6"/>
        <v>5.46</v>
      </c>
      <c r="I52" s="19">
        <f t="shared" si="6"/>
        <v>5.46</v>
      </c>
      <c r="J52" s="47"/>
    </row>
    <row r="53" spans="1:10" s="6" customFormat="1" ht="21.4" customHeight="1">
      <c r="A53" s="56"/>
      <c r="B53" s="59"/>
      <c r="C53" s="11" t="s">
        <v>25</v>
      </c>
      <c r="D53" s="19">
        <f t="shared" si="6"/>
        <v>18.64</v>
      </c>
      <c r="E53" s="19">
        <f t="shared" si="6"/>
        <v>18.64</v>
      </c>
      <c r="F53" s="19">
        <f t="shared" si="6"/>
        <v>18.64</v>
      </c>
      <c r="G53" s="19">
        <f t="shared" si="6"/>
        <v>18.64</v>
      </c>
      <c r="H53" s="19">
        <f t="shared" si="6"/>
        <v>18.64</v>
      </c>
      <c r="I53" s="19">
        <f t="shared" si="6"/>
        <v>18.64</v>
      </c>
      <c r="J53" s="47"/>
    </row>
    <row r="54" spans="1:10" s="6" customFormat="1" ht="21.4" customHeight="1">
      <c r="A54" s="56"/>
      <c r="B54" s="59"/>
      <c r="C54" s="11" t="s">
        <v>26</v>
      </c>
      <c r="D54" s="19">
        <f t="shared" si="6"/>
        <v>0.54</v>
      </c>
      <c r="E54" s="19">
        <f t="shared" si="6"/>
        <v>0.54</v>
      </c>
      <c r="F54" s="19">
        <f t="shared" si="6"/>
        <v>0.54</v>
      </c>
      <c r="G54" s="19">
        <f t="shared" si="6"/>
        <v>0.54</v>
      </c>
      <c r="H54" s="19">
        <f t="shared" si="6"/>
        <v>0.54</v>
      </c>
      <c r="I54" s="19">
        <f t="shared" si="6"/>
        <v>0.54</v>
      </c>
      <c r="J54" s="48"/>
    </row>
    <row r="55" spans="1:10" s="6" customFormat="1" ht="21.4" customHeight="1">
      <c r="A55" s="56"/>
      <c r="B55" s="58" t="s">
        <v>41</v>
      </c>
      <c r="C55" s="11" t="s">
        <v>23</v>
      </c>
      <c r="D55" s="19">
        <f t="shared" ref="D55:I55" si="7">D35+D40+D45+D50</f>
        <v>6951.57</v>
      </c>
      <c r="E55" s="19">
        <f t="shared" si="7"/>
        <v>6794.7</v>
      </c>
      <c r="F55" s="19">
        <f t="shared" si="7"/>
        <v>8216.9</v>
      </c>
      <c r="G55" s="19">
        <f t="shared" si="7"/>
        <v>8300.32</v>
      </c>
      <c r="H55" s="19">
        <f t="shared" si="7"/>
        <v>8309.02</v>
      </c>
      <c r="I55" s="19">
        <f t="shared" si="7"/>
        <v>8206.06</v>
      </c>
      <c r="J55" s="46"/>
    </row>
    <row r="56" spans="1:10" s="6" customFormat="1" ht="21.4" customHeight="1">
      <c r="A56" s="56"/>
      <c r="B56" s="59"/>
      <c r="C56" s="11" t="s">
        <v>24</v>
      </c>
      <c r="D56" s="19">
        <f t="shared" ref="D56:I59" si="8">D36+D41+D46+D51</f>
        <v>4780.8600000000006</v>
      </c>
      <c r="E56" s="19">
        <f t="shared" si="8"/>
        <v>4681.6100000000006</v>
      </c>
      <c r="F56" s="19">
        <f t="shared" si="8"/>
        <v>5683.2800000000007</v>
      </c>
      <c r="G56" s="19">
        <f t="shared" si="8"/>
        <v>5765.2600000000011</v>
      </c>
      <c r="H56" s="19">
        <f t="shared" si="8"/>
        <v>5782.170000000001</v>
      </c>
      <c r="I56" s="19">
        <f t="shared" si="8"/>
        <v>5710.7200000000012</v>
      </c>
      <c r="J56" s="47"/>
    </row>
    <row r="57" spans="1:10" s="6" customFormat="1" ht="21.4" customHeight="1">
      <c r="A57" s="56"/>
      <c r="B57" s="59"/>
      <c r="C57" s="11" t="s">
        <v>29</v>
      </c>
      <c r="D57" s="19">
        <f t="shared" si="8"/>
        <v>6662.9699999999993</v>
      </c>
      <c r="E57" s="19">
        <f t="shared" si="8"/>
        <v>6546.44</v>
      </c>
      <c r="F57" s="19">
        <f t="shared" si="8"/>
        <v>8026.7599999999993</v>
      </c>
      <c r="G57" s="19">
        <f t="shared" si="8"/>
        <v>8215.9599999999991</v>
      </c>
      <c r="H57" s="19">
        <f t="shared" si="8"/>
        <v>8277.0799999999981</v>
      </c>
      <c r="I57" s="19">
        <f t="shared" si="8"/>
        <v>8174.5399999999991</v>
      </c>
      <c r="J57" s="47"/>
    </row>
    <row r="58" spans="1:10" s="6" customFormat="1" ht="21.4" customHeight="1">
      <c r="A58" s="56"/>
      <c r="B58" s="59"/>
      <c r="C58" s="11" t="s">
        <v>25</v>
      </c>
      <c r="D58" s="19">
        <f t="shared" si="8"/>
        <v>1518.67</v>
      </c>
      <c r="E58" s="19">
        <f t="shared" si="8"/>
        <v>1482.47</v>
      </c>
      <c r="F58" s="19">
        <f t="shared" si="8"/>
        <v>1776.05</v>
      </c>
      <c r="G58" s="19">
        <f t="shared" si="8"/>
        <v>1783.65</v>
      </c>
      <c r="H58" s="19">
        <f t="shared" si="8"/>
        <v>1780.58</v>
      </c>
      <c r="I58" s="19">
        <f t="shared" si="8"/>
        <v>1758.95</v>
      </c>
      <c r="J58" s="47"/>
    </row>
    <row r="59" spans="1:10" s="6" customFormat="1" ht="21.4" customHeight="1">
      <c r="A59" s="56"/>
      <c r="B59" s="59"/>
      <c r="C59" s="11" t="s">
        <v>26</v>
      </c>
      <c r="D59" s="19">
        <f t="shared" si="8"/>
        <v>175.01999999999998</v>
      </c>
      <c r="E59" s="19">
        <f t="shared" si="8"/>
        <v>170.02999999999997</v>
      </c>
      <c r="F59" s="19">
        <f t="shared" si="8"/>
        <v>203.29999999999998</v>
      </c>
      <c r="G59" s="19">
        <f t="shared" si="8"/>
        <v>202.82</v>
      </c>
      <c r="H59" s="19">
        <f t="shared" si="8"/>
        <v>203.35999999999999</v>
      </c>
      <c r="I59" s="19">
        <f t="shared" si="8"/>
        <v>200.89</v>
      </c>
      <c r="J59" s="48"/>
    </row>
    <row r="60" spans="1:10" s="6" customFormat="1" ht="21.4" customHeight="1">
      <c r="A60" s="41" t="s">
        <v>42</v>
      </c>
      <c r="B60" s="42"/>
      <c r="C60" s="10" t="s">
        <v>23</v>
      </c>
      <c r="D60" s="18">
        <f t="shared" ref="D60:H64" si="9">ROUND(D55*1000/D$4,2)</f>
        <v>183.08</v>
      </c>
      <c r="E60" s="18">
        <f t="shared" si="9"/>
        <v>184.22</v>
      </c>
      <c r="F60" s="18">
        <f t="shared" si="9"/>
        <v>187.52</v>
      </c>
      <c r="G60" s="18">
        <f t="shared" si="9"/>
        <v>190.83</v>
      </c>
      <c r="H60" s="18">
        <f t="shared" si="9"/>
        <v>192.5</v>
      </c>
      <c r="I60" s="18">
        <f>ROUND(I55*1000/I$4,2)</f>
        <v>192.44</v>
      </c>
      <c r="J60" s="51"/>
    </row>
    <row r="61" spans="1:10" s="6" customFormat="1" ht="21.4" customHeight="1">
      <c r="A61" s="43"/>
      <c r="B61" s="42"/>
      <c r="C61" s="10" t="s">
        <v>24</v>
      </c>
      <c r="D61" s="18">
        <f t="shared" si="9"/>
        <v>125.91</v>
      </c>
      <c r="E61" s="18">
        <f t="shared" si="9"/>
        <v>126.93</v>
      </c>
      <c r="F61" s="18">
        <f t="shared" si="9"/>
        <v>129.69999999999999</v>
      </c>
      <c r="G61" s="18">
        <f t="shared" si="9"/>
        <v>132.55000000000001</v>
      </c>
      <c r="H61" s="18">
        <f t="shared" si="9"/>
        <v>133.96</v>
      </c>
      <c r="I61" s="18">
        <f>ROUND(I56*1000/I$4,2)</f>
        <v>133.91999999999999</v>
      </c>
      <c r="J61" s="52"/>
    </row>
    <row r="62" spans="1:10" s="6" customFormat="1" ht="21.4" customHeight="1">
      <c r="A62" s="43"/>
      <c r="B62" s="42"/>
      <c r="C62" s="10" t="s">
        <v>29</v>
      </c>
      <c r="D62" s="18">
        <f t="shared" si="9"/>
        <v>175.48</v>
      </c>
      <c r="E62" s="18">
        <f t="shared" si="9"/>
        <v>177.49</v>
      </c>
      <c r="F62" s="18">
        <f t="shared" si="9"/>
        <v>183.18</v>
      </c>
      <c r="G62" s="18">
        <f t="shared" si="9"/>
        <v>188.89</v>
      </c>
      <c r="H62" s="18">
        <f t="shared" si="9"/>
        <v>191.76</v>
      </c>
      <c r="I62" s="18">
        <f>ROUND(I57*1000/I$4,2)</f>
        <v>191.7</v>
      </c>
      <c r="J62" s="52"/>
    </row>
    <row r="63" spans="1:10" s="6" customFormat="1" ht="21.4" customHeight="1">
      <c r="A63" s="43"/>
      <c r="B63" s="42"/>
      <c r="C63" s="10" t="s">
        <v>25</v>
      </c>
      <c r="D63" s="18">
        <f t="shared" si="9"/>
        <v>40</v>
      </c>
      <c r="E63" s="18">
        <f t="shared" si="9"/>
        <v>40.19</v>
      </c>
      <c r="F63" s="18">
        <f t="shared" si="9"/>
        <v>40.53</v>
      </c>
      <c r="G63" s="18">
        <f t="shared" si="9"/>
        <v>41.01</v>
      </c>
      <c r="H63" s="18">
        <f t="shared" si="9"/>
        <v>41.25</v>
      </c>
      <c r="I63" s="18">
        <f>ROUND(I58*1000/I$4,2)</f>
        <v>41.25</v>
      </c>
      <c r="J63" s="52"/>
    </row>
    <row r="64" spans="1:10" s="6" customFormat="1" ht="21.4" customHeight="1">
      <c r="A64" s="44"/>
      <c r="B64" s="45"/>
      <c r="C64" s="13" t="s">
        <v>26</v>
      </c>
      <c r="D64" s="24">
        <f t="shared" si="9"/>
        <v>4.6100000000000003</v>
      </c>
      <c r="E64" s="24">
        <f t="shared" si="9"/>
        <v>4.6100000000000003</v>
      </c>
      <c r="F64" s="24">
        <f t="shared" si="9"/>
        <v>4.6399999999999997</v>
      </c>
      <c r="G64" s="24">
        <f t="shared" si="9"/>
        <v>4.66</v>
      </c>
      <c r="H64" s="24">
        <f t="shared" si="9"/>
        <v>4.71</v>
      </c>
      <c r="I64" s="24">
        <f>ROUND(I59*1000/I$4,2)</f>
        <v>4.71</v>
      </c>
      <c r="J64" s="53"/>
    </row>
    <row r="65" ht="21" customHeight="1"/>
  </sheetData>
  <mergeCells count="31">
    <mergeCell ref="A15:A34"/>
    <mergeCell ref="B15:B19"/>
    <mergeCell ref="J15:J19"/>
    <mergeCell ref="B20:B24"/>
    <mergeCell ref="J20:J24"/>
    <mergeCell ref="J25:J29"/>
    <mergeCell ref="B30:B34"/>
    <mergeCell ref="J30:J34"/>
    <mergeCell ref="B25:B29"/>
    <mergeCell ref="A2:C2"/>
    <mergeCell ref="A3:C3"/>
    <mergeCell ref="A4:A14"/>
    <mergeCell ref="B4:C4"/>
    <mergeCell ref="B5:B7"/>
    <mergeCell ref="B8:C8"/>
    <mergeCell ref="B9:B12"/>
    <mergeCell ref="B13:C13"/>
    <mergeCell ref="B14:C14"/>
    <mergeCell ref="A60:B64"/>
    <mergeCell ref="J60:J64"/>
    <mergeCell ref="A35:A59"/>
    <mergeCell ref="B35:B39"/>
    <mergeCell ref="J35:J39"/>
    <mergeCell ref="B50:B54"/>
    <mergeCell ref="J50:J54"/>
    <mergeCell ref="B55:B59"/>
    <mergeCell ref="J55:J59"/>
    <mergeCell ref="B40:B44"/>
    <mergeCell ref="J40:J44"/>
    <mergeCell ref="J45:J49"/>
    <mergeCell ref="B45:B49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76" orientation="portrait" r:id="rId1"/>
  <rowBreaks count="1" manualBreakCount="1">
    <brk id="3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view="pageBreakPreview" topLeftCell="A14" zoomScale="85" zoomScaleNormal="85" zoomScaleSheetLayoutView="85" workbookViewId="0">
      <selection activeCell="N36" sqref="N36"/>
    </sheetView>
  </sheetViews>
  <sheetFormatPr defaultRowHeight="20.100000000000001" customHeight="1"/>
  <cols>
    <col min="1" max="2" width="10" style="2" customWidth="1"/>
    <col min="3" max="3" width="13.33203125" style="2" customWidth="1"/>
    <col min="4" max="9" width="9.5546875" style="2" bestFit="1" customWidth="1"/>
    <col min="10" max="16384" width="8.88671875" style="2"/>
  </cols>
  <sheetData>
    <row r="1" spans="1:10" ht="24.95" customHeight="1">
      <c r="A1" s="5" t="s">
        <v>50</v>
      </c>
    </row>
    <row r="2" spans="1:10" s="6" customFormat="1" ht="21.4" customHeight="1" thickBot="1">
      <c r="A2" s="49" t="s">
        <v>6</v>
      </c>
      <c r="B2" s="50"/>
      <c r="C2" s="50"/>
      <c r="D2" s="16" t="s">
        <v>57</v>
      </c>
      <c r="E2" s="16" t="s">
        <v>1</v>
      </c>
      <c r="F2" s="16" t="s">
        <v>2</v>
      </c>
      <c r="G2" s="16" t="s">
        <v>3</v>
      </c>
      <c r="H2" s="16" t="s">
        <v>4</v>
      </c>
      <c r="I2" s="16" t="s">
        <v>44</v>
      </c>
      <c r="J2" s="17" t="s">
        <v>5</v>
      </c>
    </row>
    <row r="3" spans="1:10" s="6" customFormat="1" ht="21.4" customHeight="1" thickTop="1">
      <c r="A3" s="54" t="s">
        <v>14</v>
      </c>
      <c r="B3" s="55"/>
      <c r="C3" s="55"/>
      <c r="D3" s="21">
        <f>'[3]1.0 김천'!D499</f>
        <v>2265</v>
      </c>
      <c r="E3" s="21">
        <f>'[3]1.0 김천'!E499</f>
        <v>2203</v>
      </c>
      <c r="F3" s="21">
        <f>'[3]1.0 김천'!F499</f>
        <v>3823</v>
      </c>
      <c r="G3" s="21">
        <f>'[3]1.0 김천'!G499</f>
        <v>3792</v>
      </c>
      <c r="H3" s="21">
        <f>'[3]1.0 김천'!H499</f>
        <v>3756</v>
      </c>
      <c r="I3" s="21">
        <f>'[3]1.0 김천'!I499</f>
        <v>3712</v>
      </c>
      <c r="J3" s="8"/>
    </row>
    <row r="4" spans="1:10" s="6" customFormat="1" ht="21.4" customHeight="1">
      <c r="A4" s="41" t="s">
        <v>30</v>
      </c>
      <c r="B4" s="42" t="s">
        <v>15</v>
      </c>
      <c r="C4" s="42"/>
      <c r="D4" s="22">
        <f t="shared" ref="D4:I4" si="0">D5+D8+D9+D12</f>
        <v>12002</v>
      </c>
      <c r="E4" s="22">
        <f t="shared" si="0"/>
        <v>11977</v>
      </c>
      <c r="F4" s="22">
        <f t="shared" si="0"/>
        <v>14636</v>
      </c>
      <c r="G4" s="22">
        <f t="shared" si="0"/>
        <v>14624</v>
      </c>
      <c r="H4" s="22">
        <f t="shared" si="0"/>
        <v>14609</v>
      </c>
      <c r="I4" s="22">
        <f t="shared" si="0"/>
        <v>14592</v>
      </c>
      <c r="J4" s="9"/>
    </row>
    <row r="5" spans="1:10" s="6" customFormat="1" ht="21.4" customHeight="1">
      <c r="A5" s="43"/>
      <c r="B5" s="42" t="s">
        <v>16</v>
      </c>
      <c r="C5" s="10" t="s">
        <v>11</v>
      </c>
      <c r="D5" s="22">
        <f t="shared" ref="D5:I5" si="1">SUM(D6:D7)</f>
        <v>838</v>
      </c>
      <c r="E5" s="22">
        <f t="shared" si="1"/>
        <v>815</v>
      </c>
      <c r="F5" s="22">
        <f t="shared" si="1"/>
        <v>1414</v>
      </c>
      <c r="G5" s="22">
        <f t="shared" si="1"/>
        <v>1403</v>
      </c>
      <c r="H5" s="22">
        <f t="shared" si="1"/>
        <v>1389</v>
      </c>
      <c r="I5" s="22">
        <f t="shared" si="1"/>
        <v>1373</v>
      </c>
      <c r="J5" s="9"/>
    </row>
    <row r="6" spans="1:10" s="6" customFormat="1" ht="21.4" customHeight="1">
      <c r="A6" s="43"/>
      <c r="B6" s="42"/>
      <c r="C6" s="10" t="s">
        <v>12</v>
      </c>
      <c r="D6" s="22">
        <f>'[3]1.0 김천'!D514</f>
        <v>838</v>
      </c>
      <c r="E6" s="22">
        <f>'[3]1.0 김천'!E514</f>
        <v>815</v>
      </c>
      <c r="F6" s="22">
        <f>'[3]1.0 김천'!F514</f>
        <v>1228</v>
      </c>
      <c r="G6" s="22">
        <f>'[3]1.0 김천'!G514</f>
        <v>1217</v>
      </c>
      <c r="H6" s="22">
        <f>'[3]1.0 김천'!H514</f>
        <v>1203</v>
      </c>
      <c r="I6" s="22">
        <f>'[3]1.0 김천'!I514</f>
        <v>1187</v>
      </c>
      <c r="J6" s="9"/>
    </row>
    <row r="7" spans="1:10" s="6" customFormat="1" ht="21.4" customHeight="1">
      <c r="A7" s="43"/>
      <c r="B7" s="42"/>
      <c r="C7" s="10" t="s">
        <v>0</v>
      </c>
      <c r="D7" s="22">
        <f>'[3]1.0 김천'!D515</f>
        <v>0</v>
      </c>
      <c r="E7" s="22">
        <f>'[3]1.0 김천'!E515</f>
        <v>0</v>
      </c>
      <c r="F7" s="22">
        <f>'[3]1.0 김천'!F515</f>
        <v>186</v>
      </c>
      <c r="G7" s="22">
        <f>'[3]1.0 김천'!G515</f>
        <v>186</v>
      </c>
      <c r="H7" s="22">
        <f>'[3]1.0 김천'!H515</f>
        <v>186</v>
      </c>
      <c r="I7" s="22">
        <f>'[3]1.0 김천'!I515</f>
        <v>186</v>
      </c>
      <c r="J7" s="9"/>
    </row>
    <row r="8" spans="1:10" s="6" customFormat="1" ht="21.4" customHeight="1">
      <c r="A8" s="43"/>
      <c r="B8" s="42" t="s">
        <v>18</v>
      </c>
      <c r="C8" s="42"/>
      <c r="D8" s="22">
        <f>'[3]1.0 김천'!D516</f>
        <v>204</v>
      </c>
      <c r="E8" s="22">
        <f>'[3]1.0 김천'!E516</f>
        <v>204</v>
      </c>
      <c r="F8" s="22">
        <f>'[3]1.0 김천'!F516</f>
        <v>204</v>
      </c>
      <c r="G8" s="22">
        <f>'[3]1.0 김천'!G516</f>
        <v>204</v>
      </c>
      <c r="H8" s="22">
        <f>'[3]1.0 김천'!H516</f>
        <v>204</v>
      </c>
      <c r="I8" s="22">
        <f>'[3]1.0 김천'!I516</f>
        <v>204</v>
      </c>
      <c r="J8" s="9"/>
    </row>
    <row r="9" spans="1:10" s="6" customFormat="1" ht="21.4" customHeight="1">
      <c r="A9" s="43"/>
      <c r="B9" s="42" t="s">
        <v>19</v>
      </c>
      <c r="C9" s="10" t="s">
        <v>11</v>
      </c>
      <c r="D9" s="22">
        <f t="shared" ref="D9:I9" si="2">SUM(D10:D11)</f>
        <v>10313</v>
      </c>
      <c r="E9" s="22">
        <f t="shared" si="2"/>
        <v>10313</v>
      </c>
      <c r="F9" s="22">
        <f t="shared" si="2"/>
        <v>12213</v>
      </c>
      <c r="G9" s="22">
        <f t="shared" si="2"/>
        <v>12213</v>
      </c>
      <c r="H9" s="22">
        <f t="shared" si="2"/>
        <v>12213</v>
      </c>
      <c r="I9" s="22">
        <f t="shared" si="2"/>
        <v>12213</v>
      </c>
      <c r="J9" s="9"/>
    </row>
    <row r="10" spans="1:10" s="6" customFormat="1" ht="21.4" customHeight="1">
      <c r="A10" s="43"/>
      <c r="B10" s="42"/>
      <c r="C10" s="10" t="s">
        <v>20</v>
      </c>
      <c r="D10" s="22">
        <f>'[3]1.0 김천'!D518</f>
        <v>10313</v>
      </c>
      <c r="E10" s="22">
        <f>'[3]1.0 김천'!E518</f>
        <v>10313</v>
      </c>
      <c r="F10" s="22">
        <f>'[3]1.0 김천'!F518</f>
        <v>11957</v>
      </c>
      <c r="G10" s="22">
        <f>'[3]1.0 김천'!G518</f>
        <v>11957</v>
      </c>
      <c r="H10" s="22">
        <f>'[3]1.0 김천'!H518</f>
        <v>11957</v>
      </c>
      <c r="I10" s="22">
        <f>'[3]1.0 김천'!I518</f>
        <v>11957</v>
      </c>
      <c r="J10" s="9"/>
    </row>
    <row r="11" spans="1:10" s="6" customFormat="1" ht="21.4" customHeight="1">
      <c r="A11" s="43"/>
      <c r="B11" s="42"/>
      <c r="C11" s="10" t="s">
        <v>16</v>
      </c>
      <c r="D11" s="22">
        <f>'[3]1.0 김천'!D519</f>
        <v>0</v>
      </c>
      <c r="E11" s="22">
        <f>'[3]1.0 김천'!E519</f>
        <v>0</v>
      </c>
      <c r="F11" s="22">
        <f>'[3]1.0 김천'!F519</f>
        <v>256</v>
      </c>
      <c r="G11" s="22">
        <f>'[3]1.0 김천'!G519</f>
        <v>256</v>
      </c>
      <c r="H11" s="22">
        <f>'[3]1.0 김천'!H519</f>
        <v>256</v>
      </c>
      <c r="I11" s="22">
        <f>'[3]1.0 김천'!I519</f>
        <v>256</v>
      </c>
      <c r="J11" s="9"/>
    </row>
    <row r="12" spans="1:10" s="6" customFormat="1" ht="21.4" customHeight="1">
      <c r="A12" s="43"/>
      <c r="B12" s="42" t="s">
        <v>22</v>
      </c>
      <c r="C12" s="42"/>
      <c r="D12" s="22">
        <f>'[3]1.0 김천'!D511</f>
        <v>647</v>
      </c>
      <c r="E12" s="22">
        <f>'[3]1.0 김천'!E511</f>
        <v>645</v>
      </c>
      <c r="F12" s="22">
        <f>'[3]1.0 김천'!F511</f>
        <v>805</v>
      </c>
      <c r="G12" s="22">
        <f>'[3]1.0 김천'!G511</f>
        <v>804</v>
      </c>
      <c r="H12" s="22">
        <f>'[3]1.0 김천'!H511</f>
        <v>803</v>
      </c>
      <c r="I12" s="22">
        <f>'[3]1.0 김천'!I511</f>
        <v>802</v>
      </c>
      <c r="J12" s="9"/>
    </row>
    <row r="13" spans="1:10" s="6" customFormat="1" ht="21.4" customHeight="1">
      <c r="A13" s="56" t="s">
        <v>35</v>
      </c>
      <c r="B13" s="58" t="s">
        <v>47</v>
      </c>
      <c r="C13" s="11" t="s">
        <v>23</v>
      </c>
      <c r="D13" s="19">
        <f>[4]생활오염부하량!C19</f>
        <v>75.98</v>
      </c>
      <c r="E13" s="19">
        <f>[4]생활오염부하량!D19</f>
        <v>76.5</v>
      </c>
      <c r="F13" s="19">
        <f>[4]생활오염부하량!E19</f>
        <v>77.900000000000006</v>
      </c>
      <c r="G13" s="19">
        <f>[4]생활오염부하량!F19</f>
        <v>79.3</v>
      </c>
      <c r="H13" s="19">
        <f>[4]생활오염부하량!G19</f>
        <v>80</v>
      </c>
      <c r="I13" s="19">
        <f>[4]생활오염부하량!H19</f>
        <v>80</v>
      </c>
      <c r="J13" s="46"/>
    </row>
    <row r="14" spans="1:10" s="6" customFormat="1" ht="21.4" customHeight="1">
      <c r="A14" s="57"/>
      <c r="B14" s="59"/>
      <c r="C14" s="11" t="s">
        <v>24</v>
      </c>
      <c r="D14" s="19">
        <f>[4]생활오염부하량!C20</f>
        <v>52.08</v>
      </c>
      <c r="E14" s="19">
        <f>[4]생활오염부하량!D20</f>
        <v>52.53</v>
      </c>
      <c r="F14" s="19">
        <f>[4]생활오염부하량!E20</f>
        <v>53.73</v>
      </c>
      <c r="G14" s="19">
        <f>[4]생활오염부하량!F20</f>
        <v>54.93</v>
      </c>
      <c r="H14" s="19">
        <f>[4]생활오염부하량!G20</f>
        <v>55.52</v>
      </c>
      <c r="I14" s="19">
        <f>[4]생활오염부하량!H20</f>
        <v>55.52</v>
      </c>
      <c r="J14" s="47"/>
    </row>
    <row r="15" spans="1:10" s="6" customFormat="1" ht="21.4" customHeight="1">
      <c r="A15" s="57"/>
      <c r="B15" s="59"/>
      <c r="C15" s="11" t="s">
        <v>29</v>
      </c>
      <c r="D15" s="19">
        <f>[4]생활오염부하량!C21</f>
        <v>72.8</v>
      </c>
      <c r="E15" s="19">
        <f>[4]생활오염부하량!D21</f>
        <v>73.679999999999993</v>
      </c>
      <c r="F15" s="19">
        <f>[4]생활오염부하량!E21</f>
        <v>76.08</v>
      </c>
      <c r="G15" s="19">
        <f>[4]생활오염부하량!F21</f>
        <v>78.47999999999999</v>
      </c>
      <c r="H15" s="19">
        <f>[4]생활오염부하량!G21</f>
        <v>79.679999999999993</v>
      </c>
      <c r="I15" s="19">
        <f>[4]생활오염부하량!H21</f>
        <v>79.679999999999993</v>
      </c>
      <c r="J15" s="47"/>
    </row>
    <row r="16" spans="1:10" s="6" customFormat="1" ht="21.4" customHeight="1">
      <c r="A16" s="57"/>
      <c r="B16" s="59"/>
      <c r="C16" s="11" t="s">
        <v>25</v>
      </c>
      <c r="D16" s="19">
        <f>[4]생활오염부하량!C22</f>
        <v>16.21</v>
      </c>
      <c r="E16" s="19">
        <f>[4]생활오염부하량!D22</f>
        <v>16.29</v>
      </c>
      <c r="F16" s="19">
        <f>[4]생활오염부하량!E22</f>
        <v>16.5</v>
      </c>
      <c r="G16" s="19">
        <f>[4]생활오염부하량!F22</f>
        <v>16.700000000000003</v>
      </c>
      <c r="H16" s="19">
        <f>[4]생활오염부하량!G22</f>
        <v>16.8</v>
      </c>
      <c r="I16" s="19">
        <f>[4]생활오염부하량!H22</f>
        <v>16.8</v>
      </c>
      <c r="J16" s="47"/>
    </row>
    <row r="17" spans="1:10" s="6" customFormat="1" ht="21.4" customHeight="1">
      <c r="A17" s="57"/>
      <c r="B17" s="59"/>
      <c r="C17" s="11" t="s">
        <v>26</v>
      </c>
      <c r="D17" s="19">
        <f>[4]생활오염부하량!C23</f>
        <v>1.8699999999999999</v>
      </c>
      <c r="E17" s="19">
        <f>[4]생활오염부하량!D23</f>
        <v>1.8699999999999999</v>
      </c>
      <c r="F17" s="19">
        <f>[4]생활오염부하량!E23</f>
        <v>1.89</v>
      </c>
      <c r="G17" s="19">
        <f>[4]생활오염부하량!F23</f>
        <v>1.9</v>
      </c>
      <c r="H17" s="19">
        <f>[4]생활오염부하량!G23</f>
        <v>1.92</v>
      </c>
      <c r="I17" s="19">
        <f>[4]생활오염부하량!H23</f>
        <v>1.92</v>
      </c>
      <c r="J17" s="48"/>
    </row>
    <row r="18" spans="1:10" s="6" customFormat="1" ht="21.4" customHeight="1">
      <c r="A18" s="57"/>
      <c r="B18" s="58" t="s">
        <v>36</v>
      </c>
      <c r="C18" s="11" t="s">
        <v>23</v>
      </c>
      <c r="D18" s="19">
        <f>HLOOKUP($C18,'[4]공장폐수오염부하량 원단위'!$C$52:$G$53,2,FALSE)</f>
        <v>120</v>
      </c>
      <c r="E18" s="19">
        <f>HLOOKUP($C18,'[4]공장폐수오염부하량 원단위'!$C$52:$G$53,2,FALSE)</f>
        <v>120</v>
      </c>
      <c r="F18" s="19">
        <f>HLOOKUP($C18,'[4]공장폐수오염부하량 원단위'!$C$52:$G$53,2,FALSE)</f>
        <v>120</v>
      </c>
      <c r="G18" s="19">
        <f>HLOOKUP($C18,'[4]공장폐수오염부하량 원단위'!$C$52:$G$53,2,FALSE)</f>
        <v>120</v>
      </c>
      <c r="H18" s="19">
        <f>HLOOKUP($C18,'[4]공장폐수오염부하량 원단위'!$C$52:$G$53,2,FALSE)</f>
        <v>120</v>
      </c>
      <c r="I18" s="19">
        <f>HLOOKUP($C18,'[4]공장폐수오염부하량 원단위'!$C$52:$G$53,2,FALSE)</f>
        <v>120</v>
      </c>
      <c r="J18" s="46"/>
    </row>
    <row r="19" spans="1:10" s="6" customFormat="1" ht="21.4" customHeight="1">
      <c r="A19" s="57"/>
      <c r="B19" s="59"/>
      <c r="C19" s="11" t="s">
        <v>24</v>
      </c>
      <c r="D19" s="19">
        <f>HLOOKUP($C19,'[4]공장폐수오염부하량 원단위'!$C$52:$G$53,2,FALSE)</f>
        <v>130</v>
      </c>
      <c r="E19" s="19">
        <f>HLOOKUP($C19,'[4]공장폐수오염부하량 원단위'!$C$52:$G$53,2,FALSE)</f>
        <v>130</v>
      </c>
      <c r="F19" s="19">
        <f>HLOOKUP($C19,'[4]공장폐수오염부하량 원단위'!$C$52:$G$53,2,FALSE)</f>
        <v>130</v>
      </c>
      <c r="G19" s="19">
        <f>HLOOKUP($C19,'[4]공장폐수오염부하량 원단위'!$C$52:$G$53,2,FALSE)</f>
        <v>130</v>
      </c>
      <c r="H19" s="19">
        <f>HLOOKUP($C19,'[4]공장폐수오염부하량 원단위'!$C$52:$G$53,2,FALSE)</f>
        <v>130</v>
      </c>
      <c r="I19" s="19">
        <f>HLOOKUP($C19,'[4]공장폐수오염부하량 원단위'!$C$52:$G$53,2,FALSE)</f>
        <v>130</v>
      </c>
      <c r="J19" s="47"/>
    </row>
    <row r="20" spans="1:10" s="6" customFormat="1" ht="21.4" customHeight="1">
      <c r="A20" s="57"/>
      <c r="B20" s="59"/>
      <c r="C20" s="11" t="s">
        <v>29</v>
      </c>
      <c r="D20" s="19">
        <f>HLOOKUP($C20,'[4]공장폐수오염부하량 원단위'!$C$52:$G$53,2,FALSE)</f>
        <v>120</v>
      </c>
      <c r="E20" s="19">
        <f>HLOOKUP($C20,'[4]공장폐수오염부하량 원단위'!$C$52:$G$53,2,FALSE)</f>
        <v>120</v>
      </c>
      <c r="F20" s="19">
        <f>HLOOKUP($C20,'[4]공장폐수오염부하량 원단위'!$C$52:$G$53,2,FALSE)</f>
        <v>120</v>
      </c>
      <c r="G20" s="19">
        <f>HLOOKUP($C20,'[4]공장폐수오염부하량 원단위'!$C$52:$G$53,2,FALSE)</f>
        <v>120</v>
      </c>
      <c r="H20" s="19">
        <f>HLOOKUP($C20,'[4]공장폐수오염부하량 원단위'!$C$52:$G$53,2,FALSE)</f>
        <v>120</v>
      </c>
      <c r="I20" s="19">
        <f>HLOOKUP($C20,'[4]공장폐수오염부하량 원단위'!$C$52:$G$53,2,FALSE)</f>
        <v>120</v>
      </c>
      <c r="J20" s="47"/>
    </row>
    <row r="21" spans="1:10" s="6" customFormat="1" ht="21.4" customHeight="1">
      <c r="A21" s="57"/>
      <c r="B21" s="59"/>
      <c r="C21" s="11" t="s">
        <v>25</v>
      </c>
      <c r="D21" s="19">
        <f>HLOOKUP($C21,'[4]공장폐수오염부하량 원단위'!$C$52:$G$53,2,FALSE)</f>
        <v>60</v>
      </c>
      <c r="E21" s="19">
        <f>HLOOKUP($C21,'[4]공장폐수오염부하량 원단위'!$C$52:$G$53,2,FALSE)</f>
        <v>60</v>
      </c>
      <c r="F21" s="19">
        <f>HLOOKUP($C21,'[4]공장폐수오염부하량 원단위'!$C$52:$G$53,2,FALSE)</f>
        <v>60</v>
      </c>
      <c r="G21" s="19">
        <f>HLOOKUP($C21,'[4]공장폐수오염부하량 원단위'!$C$52:$G$53,2,FALSE)</f>
        <v>60</v>
      </c>
      <c r="H21" s="19">
        <f>HLOOKUP($C21,'[4]공장폐수오염부하량 원단위'!$C$52:$G$53,2,FALSE)</f>
        <v>60</v>
      </c>
      <c r="I21" s="19">
        <f>HLOOKUP($C21,'[4]공장폐수오염부하량 원단위'!$C$52:$G$53,2,FALSE)</f>
        <v>60</v>
      </c>
      <c r="J21" s="47"/>
    </row>
    <row r="22" spans="1:10" s="6" customFormat="1" ht="21.4" customHeight="1">
      <c r="A22" s="57"/>
      <c r="B22" s="59"/>
      <c r="C22" s="11" t="s">
        <v>26</v>
      </c>
      <c r="D22" s="19">
        <f>HLOOKUP($C22,'[4]공장폐수오염부하량 원단위'!$C$52:$G$53,2,FALSE)</f>
        <v>8</v>
      </c>
      <c r="E22" s="19">
        <f>HLOOKUP($C22,'[4]공장폐수오염부하량 원단위'!$C$52:$G$53,2,FALSE)</f>
        <v>8</v>
      </c>
      <c r="F22" s="19">
        <f>HLOOKUP($C22,'[4]공장폐수오염부하량 원단위'!$C$52:$G$53,2,FALSE)</f>
        <v>8</v>
      </c>
      <c r="G22" s="19">
        <f>HLOOKUP($C22,'[4]공장폐수오염부하량 원단위'!$C$52:$G$53,2,FALSE)</f>
        <v>8</v>
      </c>
      <c r="H22" s="19">
        <f>HLOOKUP($C22,'[4]공장폐수오염부하량 원단위'!$C$52:$G$53,2,FALSE)</f>
        <v>8</v>
      </c>
      <c r="I22" s="19">
        <f>HLOOKUP($C22,'[4]공장폐수오염부하량 원단위'!$C$52:$G$53,2,FALSE)</f>
        <v>8</v>
      </c>
      <c r="J22" s="48"/>
    </row>
    <row r="23" spans="1:10" s="6" customFormat="1" ht="21.4" customHeight="1">
      <c r="A23" s="60" t="s">
        <v>40</v>
      </c>
      <c r="B23" s="55" t="s">
        <v>16</v>
      </c>
      <c r="C23" s="7" t="s">
        <v>23</v>
      </c>
      <c r="D23" s="20">
        <f t="shared" ref="D23:I27" si="3">ROUND(D$3*D13/1000,2)</f>
        <v>172.09</v>
      </c>
      <c r="E23" s="20">
        <f t="shared" si="3"/>
        <v>168.53</v>
      </c>
      <c r="F23" s="20">
        <f t="shared" si="3"/>
        <v>297.81</v>
      </c>
      <c r="G23" s="20">
        <f t="shared" si="3"/>
        <v>300.70999999999998</v>
      </c>
      <c r="H23" s="20">
        <f t="shared" si="3"/>
        <v>300.48</v>
      </c>
      <c r="I23" s="20">
        <f t="shared" si="3"/>
        <v>296.95999999999998</v>
      </c>
      <c r="J23" s="47"/>
    </row>
    <row r="24" spans="1:10" s="6" customFormat="1" ht="21.4" customHeight="1">
      <c r="A24" s="56"/>
      <c r="B24" s="59"/>
      <c r="C24" s="11" t="s">
        <v>24</v>
      </c>
      <c r="D24" s="19">
        <f t="shared" si="3"/>
        <v>117.96</v>
      </c>
      <c r="E24" s="19">
        <f t="shared" si="3"/>
        <v>115.72</v>
      </c>
      <c r="F24" s="19">
        <f t="shared" si="3"/>
        <v>205.41</v>
      </c>
      <c r="G24" s="19">
        <f t="shared" si="3"/>
        <v>208.29</v>
      </c>
      <c r="H24" s="19">
        <f t="shared" si="3"/>
        <v>208.53</v>
      </c>
      <c r="I24" s="19">
        <f t="shared" si="3"/>
        <v>206.09</v>
      </c>
      <c r="J24" s="47"/>
    </row>
    <row r="25" spans="1:10" s="6" customFormat="1" ht="21.4" customHeight="1">
      <c r="A25" s="56"/>
      <c r="B25" s="59"/>
      <c r="C25" s="11" t="s">
        <v>29</v>
      </c>
      <c r="D25" s="19">
        <f t="shared" si="3"/>
        <v>164.89</v>
      </c>
      <c r="E25" s="19">
        <f t="shared" si="3"/>
        <v>162.32</v>
      </c>
      <c r="F25" s="19">
        <f t="shared" si="3"/>
        <v>290.85000000000002</v>
      </c>
      <c r="G25" s="19">
        <f t="shared" si="3"/>
        <v>297.60000000000002</v>
      </c>
      <c r="H25" s="19">
        <f t="shared" si="3"/>
        <v>299.27999999999997</v>
      </c>
      <c r="I25" s="19">
        <f t="shared" si="3"/>
        <v>295.77</v>
      </c>
      <c r="J25" s="47"/>
    </row>
    <row r="26" spans="1:10" s="6" customFormat="1" ht="21.4" customHeight="1">
      <c r="A26" s="56"/>
      <c r="B26" s="59"/>
      <c r="C26" s="11" t="s">
        <v>25</v>
      </c>
      <c r="D26" s="19">
        <f t="shared" si="3"/>
        <v>36.72</v>
      </c>
      <c r="E26" s="19">
        <f t="shared" si="3"/>
        <v>35.89</v>
      </c>
      <c r="F26" s="19">
        <f t="shared" si="3"/>
        <v>63.08</v>
      </c>
      <c r="G26" s="19">
        <f t="shared" si="3"/>
        <v>63.33</v>
      </c>
      <c r="H26" s="19">
        <f t="shared" si="3"/>
        <v>63.1</v>
      </c>
      <c r="I26" s="19">
        <f t="shared" si="3"/>
        <v>62.36</v>
      </c>
      <c r="J26" s="47"/>
    </row>
    <row r="27" spans="1:10" s="6" customFormat="1" ht="21.4" customHeight="1">
      <c r="A27" s="56"/>
      <c r="B27" s="59"/>
      <c r="C27" s="11" t="s">
        <v>26</v>
      </c>
      <c r="D27" s="19">
        <f t="shared" si="3"/>
        <v>4.24</v>
      </c>
      <c r="E27" s="19">
        <f t="shared" si="3"/>
        <v>4.12</v>
      </c>
      <c r="F27" s="19">
        <f t="shared" si="3"/>
        <v>7.23</v>
      </c>
      <c r="G27" s="19">
        <f t="shared" si="3"/>
        <v>7.2</v>
      </c>
      <c r="H27" s="19">
        <f t="shared" si="3"/>
        <v>7.21</v>
      </c>
      <c r="I27" s="19">
        <f t="shared" si="3"/>
        <v>7.13</v>
      </c>
      <c r="J27" s="48"/>
    </row>
    <row r="28" spans="1:10" s="6" customFormat="1" ht="21.4" customHeight="1">
      <c r="A28" s="56"/>
      <c r="B28" s="59" t="s">
        <v>20</v>
      </c>
      <c r="C28" s="11" t="s">
        <v>23</v>
      </c>
      <c r="D28" s="19">
        <f t="shared" ref="D28:I32" si="4">ROUND(D$10*D18/1000,2)</f>
        <v>1237.56</v>
      </c>
      <c r="E28" s="19">
        <f t="shared" si="4"/>
        <v>1237.56</v>
      </c>
      <c r="F28" s="19">
        <f t="shared" si="4"/>
        <v>1434.84</v>
      </c>
      <c r="G28" s="19">
        <f t="shared" si="4"/>
        <v>1434.84</v>
      </c>
      <c r="H28" s="19">
        <f t="shared" si="4"/>
        <v>1434.84</v>
      </c>
      <c r="I28" s="19">
        <f t="shared" si="4"/>
        <v>1434.84</v>
      </c>
      <c r="J28" s="46"/>
    </row>
    <row r="29" spans="1:10" s="6" customFormat="1" ht="21.4" customHeight="1">
      <c r="A29" s="56"/>
      <c r="B29" s="59"/>
      <c r="C29" s="11" t="s">
        <v>24</v>
      </c>
      <c r="D29" s="19">
        <f t="shared" si="4"/>
        <v>1340.69</v>
      </c>
      <c r="E29" s="19">
        <f t="shared" si="4"/>
        <v>1340.69</v>
      </c>
      <c r="F29" s="19">
        <f t="shared" si="4"/>
        <v>1554.41</v>
      </c>
      <c r="G29" s="19">
        <f t="shared" si="4"/>
        <v>1554.41</v>
      </c>
      <c r="H29" s="19">
        <f t="shared" si="4"/>
        <v>1554.41</v>
      </c>
      <c r="I29" s="19">
        <f t="shared" si="4"/>
        <v>1554.41</v>
      </c>
      <c r="J29" s="47"/>
    </row>
    <row r="30" spans="1:10" s="6" customFormat="1" ht="21.4" customHeight="1">
      <c r="A30" s="56"/>
      <c r="B30" s="59"/>
      <c r="C30" s="11" t="s">
        <v>29</v>
      </c>
      <c r="D30" s="19">
        <f t="shared" si="4"/>
        <v>1237.56</v>
      </c>
      <c r="E30" s="19">
        <f t="shared" si="4"/>
        <v>1237.56</v>
      </c>
      <c r="F30" s="19">
        <f t="shared" si="4"/>
        <v>1434.84</v>
      </c>
      <c r="G30" s="19">
        <f t="shared" si="4"/>
        <v>1434.84</v>
      </c>
      <c r="H30" s="19">
        <f t="shared" si="4"/>
        <v>1434.84</v>
      </c>
      <c r="I30" s="19">
        <f t="shared" si="4"/>
        <v>1434.84</v>
      </c>
      <c r="J30" s="47"/>
    </row>
    <row r="31" spans="1:10" s="6" customFormat="1" ht="21.4" customHeight="1">
      <c r="A31" s="56"/>
      <c r="B31" s="59"/>
      <c r="C31" s="11" t="s">
        <v>25</v>
      </c>
      <c r="D31" s="19">
        <f t="shared" si="4"/>
        <v>618.78</v>
      </c>
      <c r="E31" s="19">
        <f t="shared" si="4"/>
        <v>618.78</v>
      </c>
      <c r="F31" s="19">
        <f t="shared" si="4"/>
        <v>717.42</v>
      </c>
      <c r="G31" s="19">
        <f t="shared" si="4"/>
        <v>717.42</v>
      </c>
      <c r="H31" s="19">
        <f t="shared" si="4"/>
        <v>717.42</v>
      </c>
      <c r="I31" s="19">
        <f t="shared" si="4"/>
        <v>717.42</v>
      </c>
      <c r="J31" s="47"/>
    </row>
    <row r="32" spans="1:10" s="6" customFormat="1" ht="21.4" customHeight="1">
      <c r="A32" s="56"/>
      <c r="B32" s="59"/>
      <c r="C32" s="11" t="s">
        <v>26</v>
      </c>
      <c r="D32" s="19">
        <f t="shared" si="4"/>
        <v>82.5</v>
      </c>
      <c r="E32" s="19">
        <f t="shared" si="4"/>
        <v>82.5</v>
      </c>
      <c r="F32" s="19">
        <f t="shared" si="4"/>
        <v>95.66</v>
      </c>
      <c r="G32" s="19">
        <f t="shared" si="4"/>
        <v>95.66</v>
      </c>
      <c r="H32" s="19">
        <f t="shared" si="4"/>
        <v>95.66</v>
      </c>
      <c r="I32" s="19">
        <f t="shared" si="4"/>
        <v>95.66</v>
      </c>
      <c r="J32" s="48"/>
    </row>
    <row r="33" spans="1:10" s="6" customFormat="1" ht="21.4" customHeight="1">
      <c r="A33" s="56"/>
      <c r="B33" s="58" t="s">
        <v>41</v>
      </c>
      <c r="C33" s="11" t="s">
        <v>23</v>
      </c>
      <c r="D33" s="19">
        <f t="shared" ref="D33:I33" si="5">D23+D28</f>
        <v>1409.6499999999999</v>
      </c>
      <c r="E33" s="19">
        <f t="shared" si="5"/>
        <v>1406.09</v>
      </c>
      <c r="F33" s="19">
        <f t="shared" si="5"/>
        <v>1732.6499999999999</v>
      </c>
      <c r="G33" s="19">
        <f t="shared" si="5"/>
        <v>1735.55</v>
      </c>
      <c r="H33" s="19">
        <f t="shared" si="5"/>
        <v>1735.32</v>
      </c>
      <c r="I33" s="19">
        <f t="shared" si="5"/>
        <v>1731.8</v>
      </c>
      <c r="J33" s="46"/>
    </row>
    <row r="34" spans="1:10" s="6" customFormat="1" ht="21.4" customHeight="1">
      <c r="A34" s="56"/>
      <c r="B34" s="59"/>
      <c r="C34" s="11" t="s">
        <v>24</v>
      </c>
      <c r="D34" s="19">
        <f t="shared" ref="D34:H37" si="6">D24+D29</f>
        <v>1458.65</v>
      </c>
      <c r="E34" s="19">
        <f t="shared" si="6"/>
        <v>1456.41</v>
      </c>
      <c r="F34" s="19">
        <f t="shared" si="6"/>
        <v>1759.8200000000002</v>
      </c>
      <c r="G34" s="19">
        <f t="shared" si="6"/>
        <v>1762.7</v>
      </c>
      <c r="H34" s="19">
        <f t="shared" si="6"/>
        <v>1762.94</v>
      </c>
      <c r="I34" s="19">
        <f>I24+I29</f>
        <v>1760.5</v>
      </c>
      <c r="J34" s="47"/>
    </row>
    <row r="35" spans="1:10" s="6" customFormat="1" ht="21.4" customHeight="1">
      <c r="A35" s="56"/>
      <c r="B35" s="59"/>
      <c r="C35" s="11" t="s">
        <v>29</v>
      </c>
      <c r="D35" s="19">
        <f t="shared" si="6"/>
        <v>1402.4499999999998</v>
      </c>
      <c r="E35" s="19">
        <f t="shared" si="6"/>
        <v>1399.8799999999999</v>
      </c>
      <c r="F35" s="19">
        <f t="shared" si="6"/>
        <v>1725.69</v>
      </c>
      <c r="G35" s="19">
        <f t="shared" si="6"/>
        <v>1732.44</v>
      </c>
      <c r="H35" s="19">
        <f t="shared" si="6"/>
        <v>1734.12</v>
      </c>
      <c r="I35" s="19">
        <f>I25+I30</f>
        <v>1730.61</v>
      </c>
      <c r="J35" s="47"/>
    </row>
    <row r="36" spans="1:10" s="6" customFormat="1" ht="21.4" customHeight="1">
      <c r="A36" s="56"/>
      <c r="B36" s="59"/>
      <c r="C36" s="11" t="s">
        <v>25</v>
      </c>
      <c r="D36" s="19">
        <f t="shared" si="6"/>
        <v>655.5</v>
      </c>
      <c r="E36" s="19">
        <f t="shared" si="6"/>
        <v>654.66999999999996</v>
      </c>
      <c r="F36" s="19">
        <f t="shared" si="6"/>
        <v>780.5</v>
      </c>
      <c r="G36" s="19">
        <f t="shared" si="6"/>
        <v>780.75</v>
      </c>
      <c r="H36" s="19">
        <f t="shared" si="6"/>
        <v>780.52</v>
      </c>
      <c r="I36" s="19">
        <f>I26+I31</f>
        <v>779.78</v>
      </c>
      <c r="J36" s="47"/>
    </row>
    <row r="37" spans="1:10" s="6" customFormat="1" ht="21.4" customHeight="1">
      <c r="A37" s="56"/>
      <c r="B37" s="59"/>
      <c r="C37" s="11" t="s">
        <v>26</v>
      </c>
      <c r="D37" s="19">
        <f t="shared" si="6"/>
        <v>86.74</v>
      </c>
      <c r="E37" s="19">
        <f t="shared" si="6"/>
        <v>86.62</v>
      </c>
      <c r="F37" s="19">
        <f t="shared" si="6"/>
        <v>102.89</v>
      </c>
      <c r="G37" s="19">
        <f t="shared" si="6"/>
        <v>102.86</v>
      </c>
      <c r="H37" s="19">
        <f t="shared" si="6"/>
        <v>102.86999999999999</v>
      </c>
      <c r="I37" s="19">
        <f>I27+I32</f>
        <v>102.78999999999999</v>
      </c>
      <c r="J37" s="48"/>
    </row>
    <row r="38" spans="1:10" s="6" customFormat="1" ht="21.4" customHeight="1">
      <c r="A38" s="41" t="s">
        <v>42</v>
      </c>
      <c r="B38" s="42"/>
      <c r="C38" s="10" t="s">
        <v>23</v>
      </c>
      <c r="D38" s="18">
        <f t="shared" ref="D38:H42" si="7">ROUND(D33*1000/D$4,2)</f>
        <v>117.45</v>
      </c>
      <c r="E38" s="18">
        <f t="shared" si="7"/>
        <v>117.4</v>
      </c>
      <c r="F38" s="18">
        <f t="shared" si="7"/>
        <v>118.38</v>
      </c>
      <c r="G38" s="18">
        <f t="shared" si="7"/>
        <v>118.68</v>
      </c>
      <c r="H38" s="18">
        <f t="shared" si="7"/>
        <v>118.78</v>
      </c>
      <c r="I38" s="18">
        <f>ROUND(I33*1000/I$4,2)</f>
        <v>118.68</v>
      </c>
      <c r="J38" s="51"/>
    </row>
    <row r="39" spans="1:10" s="6" customFormat="1" ht="21.4" customHeight="1">
      <c r="A39" s="43"/>
      <c r="B39" s="42"/>
      <c r="C39" s="10" t="s">
        <v>24</v>
      </c>
      <c r="D39" s="18">
        <f t="shared" si="7"/>
        <v>121.53</v>
      </c>
      <c r="E39" s="18">
        <f t="shared" si="7"/>
        <v>121.6</v>
      </c>
      <c r="F39" s="18">
        <f t="shared" si="7"/>
        <v>120.24</v>
      </c>
      <c r="G39" s="18">
        <f t="shared" si="7"/>
        <v>120.53</v>
      </c>
      <c r="H39" s="18">
        <f t="shared" si="7"/>
        <v>120.67</v>
      </c>
      <c r="I39" s="18">
        <f>ROUND(I34*1000/I$4,2)</f>
        <v>120.65</v>
      </c>
      <c r="J39" s="52"/>
    </row>
    <row r="40" spans="1:10" s="6" customFormat="1" ht="21.4" customHeight="1">
      <c r="A40" s="43"/>
      <c r="B40" s="42"/>
      <c r="C40" s="10" t="s">
        <v>29</v>
      </c>
      <c r="D40" s="18">
        <f t="shared" si="7"/>
        <v>116.85</v>
      </c>
      <c r="E40" s="18">
        <f t="shared" si="7"/>
        <v>116.88</v>
      </c>
      <c r="F40" s="18">
        <f t="shared" si="7"/>
        <v>117.91</v>
      </c>
      <c r="G40" s="18">
        <f t="shared" si="7"/>
        <v>118.47</v>
      </c>
      <c r="H40" s="18">
        <f t="shared" si="7"/>
        <v>118.7</v>
      </c>
      <c r="I40" s="18">
        <f>ROUND(I35*1000/I$4,2)</f>
        <v>118.6</v>
      </c>
      <c r="J40" s="52"/>
    </row>
    <row r="41" spans="1:10" s="6" customFormat="1" ht="21.4" customHeight="1">
      <c r="A41" s="43"/>
      <c r="B41" s="42"/>
      <c r="C41" s="10" t="s">
        <v>25</v>
      </c>
      <c r="D41" s="18">
        <f t="shared" si="7"/>
        <v>54.62</v>
      </c>
      <c r="E41" s="18">
        <f t="shared" si="7"/>
        <v>54.66</v>
      </c>
      <c r="F41" s="18">
        <f t="shared" si="7"/>
        <v>53.33</v>
      </c>
      <c r="G41" s="18">
        <f t="shared" si="7"/>
        <v>53.39</v>
      </c>
      <c r="H41" s="18">
        <f t="shared" si="7"/>
        <v>53.43</v>
      </c>
      <c r="I41" s="18">
        <f>ROUND(I36*1000/I$4,2)</f>
        <v>53.44</v>
      </c>
      <c r="J41" s="52"/>
    </row>
    <row r="42" spans="1:10" s="6" customFormat="1" ht="21.4" customHeight="1">
      <c r="A42" s="44"/>
      <c r="B42" s="45"/>
      <c r="C42" s="13" t="s">
        <v>26</v>
      </c>
      <c r="D42" s="24">
        <f t="shared" si="7"/>
        <v>7.23</v>
      </c>
      <c r="E42" s="24">
        <f t="shared" si="7"/>
        <v>7.23</v>
      </c>
      <c r="F42" s="24">
        <f t="shared" si="7"/>
        <v>7.03</v>
      </c>
      <c r="G42" s="24">
        <f t="shared" si="7"/>
        <v>7.03</v>
      </c>
      <c r="H42" s="24">
        <f t="shared" si="7"/>
        <v>7.04</v>
      </c>
      <c r="I42" s="24">
        <f>ROUND(I37*1000/I$4,2)</f>
        <v>7.04</v>
      </c>
      <c r="J42" s="53"/>
    </row>
    <row r="43" spans="1:10" ht="21" customHeight="1"/>
  </sheetData>
  <mergeCells count="22">
    <mergeCell ref="A2:C2"/>
    <mergeCell ref="A3:C3"/>
    <mergeCell ref="A4:A12"/>
    <mergeCell ref="B4:C4"/>
    <mergeCell ref="B5:B7"/>
    <mergeCell ref="B8:C8"/>
    <mergeCell ref="B9:B11"/>
    <mergeCell ref="B12:C12"/>
    <mergeCell ref="A38:B42"/>
    <mergeCell ref="J38:J42"/>
    <mergeCell ref="A13:A22"/>
    <mergeCell ref="B13:B17"/>
    <mergeCell ref="J13:J17"/>
    <mergeCell ref="B18:B22"/>
    <mergeCell ref="B23:B27"/>
    <mergeCell ref="J23:J27"/>
    <mergeCell ref="B28:B32"/>
    <mergeCell ref="J28:J32"/>
    <mergeCell ref="J18:J22"/>
    <mergeCell ref="A23:A37"/>
    <mergeCell ref="B33:B37"/>
    <mergeCell ref="J33:J37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85" zoomScaleNormal="85" zoomScaleSheetLayoutView="85" workbookViewId="0">
      <selection activeCell="H25" sqref="H25"/>
    </sheetView>
  </sheetViews>
  <sheetFormatPr defaultRowHeight="20.100000000000001" customHeight="1"/>
  <cols>
    <col min="1" max="2" width="10" style="2" customWidth="1"/>
    <col min="3" max="3" width="13.33203125" style="2" customWidth="1"/>
    <col min="4" max="9" width="9.5546875" style="2" bestFit="1" customWidth="1"/>
    <col min="10" max="16384" width="8.88671875" style="2"/>
  </cols>
  <sheetData>
    <row r="1" spans="1:10" ht="24.95" customHeight="1">
      <c r="A1" s="4" t="s">
        <v>43</v>
      </c>
    </row>
    <row r="2" spans="1:10" s="6" customFormat="1" ht="21.4" customHeight="1" thickBot="1">
      <c r="A2" s="49" t="s">
        <v>6</v>
      </c>
      <c r="B2" s="50"/>
      <c r="C2" s="50"/>
      <c r="D2" s="16" t="s">
        <v>57</v>
      </c>
      <c r="E2" s="16" t="s">
        <v>1</v>
      </c>
      <c r="F2" s="16" t="s">
        <v>2</v>
      </c>
      <c r="G2" s="16" t="s">
        <v>3</v>
      </c>
      <c r="H2" s="16" t="s">
        <v>4</v>
      </c>
      <c r="I2" s="16" t="s">
        <v>51</v>
      </c>
      <c r="J2" s="17" t="s">
        <v>5</v>
      </c>
    </row>
    <row r="3" spans="1:10" s="6" customFormat="1" ht="21.4" customHeight="1" thickTop="1">
      <c r="A3" s="54" t="s">
        <v>14</v>
      </c>
      <c r="B3" s="55"/>
      <c r="C3" s="55"/>
      <c r="D3" s="21">
        <f>'[3]2.0 아포'!D6</f>
        <v>5509</v>
      </c>
      <c r="E3" s="21">
        <f>'[3]2.0 아포'!E6</f>
        <v>5352</v>
      </c>
      <c r="F3" s="21">
        <f>'[3]2.0 아포'!F6</f>
        <v>5292</v>
      </c>
      <c r="G3" s="21">
        <f>'[3]2.0 아포'!G6</f>
        <v>12307</v>
      </c>
      <c r="H3" s="21">
        <f>'[3]2.0 아포'!H6</f>
        <v>12237</v>
      </c>
      <c r="I3" s="21">
        <f>'[3]2.0 아포'!I6</f>
        <v>12137</v>
      </c>
      <c r="J3" s="8"/>
    </row>
    <row r="4" spans="1:10" s="6" customFormat="1" ht="21.4" customHeight="1">
      <c r="A4" s="41" t="s">
        <v>30</v>
      </c>
      <c r="B4" s="42" t="s">
        <v>15</v>
      </c>
      <c r="C4" s="42"/>
      <c r="D4" s="22">
        <f t="shared" ref="D4:I4" si="0">D5+D8</f>
        <v>2243</v>
      </c>
      <c r="E4" s="22">
        <f t="shared" si="0"/>
        <v>2179</v>
      </c>
      <c r="F4" s="22">
        <f t="shared" si="0"/>
        <v>2154</v>
      </c>
      <c r="G4" s="22">
        <f t="shared" si="0"/>
        <v>5010</v>
      </c>
      <c r="H4" s="22">
        <f t="shared" si="0"/>
        <v>4939</v>
      </c>
      <c r="I4" s="22">
        <f t="shared" si="0"/>
        <v>4941</v>
      </c>
      <c r="J4" s="9"/>
    </row>
    <row r="5" spans="1:10" s="6" customFormat="1" ht="21.4" customHeight="1">
      <c r="A5" s="43"/>
      <c r="B5" s="42" t="s">
        <v>16</v>
      </c>
      <c r="C5" s="14" t="s">
        <v>11</v>
      </c>
      <c r="D5" s="22">
        <f t="shared" ref="D5:I5" si="1">SUM(D6:D7)</f>
        <v>2039</v>
      </c>
      <c r="E5" s="22">
        <f t="shared" si="1"/>
        <v>1980</v>
      </c>
      <c r="F5" s="22">
        <f t="shared" si="1"/>
        <v>1958</v>
      </c>
      <c r="G5" s="22">
        <f t="shared" si="1"/>
        <v>4554</v>
      </c>
      <c r="H5" s="22">
        <f t="shared" si="1"/>
        <v>4528</v>
      </c>
      <c r="I5" s="22">
        <f t="shared" si="1"/>
        <v>4491</v>
      </c>
      <c r="J5" s="9"/>
    </row>
    <row r="6" spans="1:10" s="6" customFormat="1" ht="21.4" customHeight="1">
      <c r="A6" s="43"/>
      <c r="B6" s="42"/>
      <c r="C6" s="14" t="s">
        <v>12</v>
      </c>
      <c r="D6" s="22">
        <f>'[3]2.0 아포'!D21</f>
        <v>2039</v>
      </c>
      <c r="E6" s="22">
        <f>'[3]2.0 아포'!E21</f>
        <v>1980</v>
      </c>
      <c r="F6" s="22">
        <f>'[3]2.0 아포'!F21</f>
        <v>1958</v>
      </c>
      <c r="G6" s="22">
        <f>'[3]2.0 아포'!G21</f>
        <v>2642</v>
      </c>
      <c r="H6" s="22">
        <f>'[3]2.0 아포'!H21</f>
        <v>2616</v>
      </c>
      <c r="I6" s="22">
        <f>'[3]2.0 아포'!I21</f>
        <v>2579</v>
      </c>
      <c r="J6" s="9"/>
    </row>
    <row r="7" spans="1:10" s="6" customFormat="1" ht="21.4" customHeight="1">
      <c r="A7" s="43"/>
      <c r="B7" s="42"/>
      <c r="C7" s="14" t="s">
        <v>0</v>
      </c>
      <c r="D7" s="22">
        <f>'[3]2.0 아포'!D22</f>
        <v>0</v>
      </c>
      <c r="E7" s="22">
        <f>'[3]2.0 아포'!E22</f>
        <v>0</v>
      </c>
      <c r="F7" s="22">
        <f>'[3]2.0 아포'!F22</f>
        <v>0</v>
      </c>
      <c r="G7" s="22">
        <f>'[3]2.0 아포'!G22</f>
        <v>1912</v>
      </c>
      <c r="H7" s="22">
        <f>'[3]2.0 아포'!H22</f>
        <v>1912</v>
      </c>
      <c r="I7" s="22">
        <f>'[3]2.0 아포'!I22</f>
        <v>1912</v>
      </c>
      <c r="J7" s="9"/>
    </row>
    <row r="8" spans="1:10" s="6" customFormat="1" ht="21.4" customHeight="1">
      <c r="A8" s="43"/>
      <c r="B8" s="42" t="s">
        <v>22</v>
      </c>
      <c r="C8" s="42"/>
      <c r="D8" s="22">
        <f>'[3]2.0 아포'!D29</f>
        <v>204</v>
      </c>
      <c r="E8" s="22">
        <f>'[3]2.0 아포'!E29</f>
        <v>199</v>
      </c>
      <c r="F8" s="22">
        <f>'[3]2.0 아포'!F29</f>
        <v>196</v>
      </c>
      <c r="G8" s="22">
        <f>'[3]2.0 아포'!G29</f>
        <v>456</v>
      </c>
      <c r="H8" s="22">
        <f>'[3]2.0 아포'!H29</f>
        <v>411</v>
      </c>
      <c r="I8" s="22">
        <f>'[3]2.0 아포'!I29</f>
        <v>450</v>
      </c>
      <c r="J8" s="9"/>
    </row>
    <row r="9" spans="1:10" s="6" customFormat="1" ht="21.4" customHeight="1">
      <c r="A9" s="56" t="s">
        <v>35</v>
      </c>
      <c r="B9" s="58" t="s">
        <v>47</v>
      </c>
      <c r="C9" s="11" t="s">
        <v>23</v>
      </c>
      <c r="D9" s="19">
        <f>[4]생활오염부하량!C19</f>
        <v>75.98</v>
      </c>
      <c r="E9" s="19">
        <f>[4]생활오염부하량!D19</f>
        <v>76.5</v>
      </c>
      <c r="F9" s="19">
        <f>[4]생활오염부하량!E19</f>
        <v>77.900000000000006</v>
      </c>
      <c r="G9" s="19">
        <f>[4]생활오염부하량!F19</f>
        <v>79.3</v>
      </c>
      <c r="H9" s="19">
        <f>[4]생활오염부하량!G19</f>
        <v>80</v>
      </c>
      <c r="I9" s="19">
        <f>[4]생활오염부하량!H19</f>
        <v>80</v>
      </c>
      <c r="J9" s="46"/>
    </row>
    <row r="10" spans="1:10" s="6" customFormat="1" ht="21.4" customHeight="1">
      <c r="A10" s="57"/>
      <c r="B10" s="59"/>
      <c r="C10" s="11" t="s">
        <v>24</v>
      </c>
      <c r="D10" s="19">
        <f>[4]생활오염부하량!C20</f>
        <v>52.08</v>
      </c>
      <c r="E10" s="19">
        <f>[4]생활오염부하량!D20</f>
        <v>52.53</v>
      </c>
      <c r="F10" s="19">
        <f>[4]생활오염부하량!E20</f>
        <v>53.73</v>
      </c>
      <c r="G10" s="19">
        <f>[4]생활오염부하량!F20</f>
        <v>54.93</v>
      </c>
      <c r="H10" s="19">
        <f>[4]생활오염부하량!G20</f>
        <v>55.52</v>
      </c>
      <c r="I10" s="19">
        <f>[4]생활오염부하량!H20</f>
        <v>55.52</v>
      </c>
      <c r="J10" s="47"/>
    </row>
    <row r="11" spans="1:10" s="6" customFormat="1" ht="21.4" customHeight="1">
      <c r="A11" s="57"/>
      <c r="B11" s="59"/>
      <c r="C11" s="11" t="s">
        <v>29</v>
      </c>
      <c r="D11" s="19">
        <f>[4]생활오염부하량!C21</f>
        <v>72.8</v>
      </c>
      <c r="E11" s="19">
        <f>[4]생활오염부하량!D21</f>
        <v>73.679999999999993</v>
      </c>
      <c r="F11" s="19">
        <f>[4]생활오염부하량!E21</f>
        <v>76.08</v>
      </c>
      <c r="G11" s="19">
        <f>[4]생활오염부하량!F21</f>
        <v>78.47999999999999</v>
      </c>
      <c r="H11" s="19">
        <f>[4]생활오염부하량!G21</f>
        <v>79.679999999999993</v>
      </c>
      <c r="I11" s="19">
        <f>[4]생활오염부하량!H21</f>
        <v>79.679999999999993</v>
      </c>
      <c r="J11" s="47"/>
    </row>
    <row r="12" spans="1:10" s="6" customFormat="1" ht="21.4" customHeight="1">
      <c r="A12" s="57"/>
      <c r="B12" s="59"/>
      <c r="C12" s="11" t="s">
        <v>25</v>
      </c>
      <c r="D12" s="19">
        <f>[4]생활오염부하량!C22</f>
        <v>16.21</v>
      </c>
      <c r="E12" s="19">
        <f>[4]생활오염부하량!D22</f>
        <v>16.29</v>
      </c>
      <c r="F12" s="19">
        <f>[4]생활오염부하량!E22</f>
        <v>16.5</v>
      </c>
      <c r="G12" s="19">
        <f>[4]생활오염부하량!F22</f>
        <v>16.700000000000003</v>
      </c>
      <c r="H12" s="19">
        <f>[4]생활오염부하량!G22</f>
        <v>16.8</v>
      </c>
      <c r="I12" s="19">
        <f>[4]생활오염부하량!H22</f>
        <v>16.8</v>
      </c>
      <c r="J12" s="47"/>
    </row>
    <row r="13" spans="1:10" s="6" customFormat="1" ht="21.4" customHeight="1">
      <c r="A13" s="57"/>
      <c r="B13" s="59"/>
      <c r="C13" s="11" t="s">
        <v>26</v>
      </c>
      <c r="D13" s="19">
        <f>[4]생활오염부하량!C23</f>
        <v>1.8699999999999999</v>
      </c>
      <c r="E13" s="19">
        <f>[4]생활오염부하량!D23</f>
        <v>1.8699999999999999</v>
      </c>
      <c r="F13" s="19">
        <f>[4]생활오염부하량!E23</f>
        <v>1.89</v>
      </c>
      <c r="G13" s="19">
        <f>[4]생활오염부하량!F23</f>
        <v>1.9</v>
      </c>
      <c r="H13" s="19">
        <f>[4]생활오염부하량!G23</f>
        <v>1.92</v>
      </c>
      <c r="I13" s="19">
        <f>[4]생활오염부하량!H23</f>
        <v>1.92</v>
      </c>
      <c r="J13" s="48"/>
    </row>
    <row r="14" spans="1:10" s="6" customFormat="1" ht="21.4" customHeight="1">
      <c r="A14" s="60" t="s">
        <v>40</v>
      </c>
      <c r="B14" s="55" t="s">
        <v>39</v>
      </c>
      <c r="C14" s="7" t="s">
        <v>23</v>
      </c>
      <c r="D14" s="20">
        <f t="shared" ref="D14:I14" si="2">ROUND(D$3*D9/1000,2)</f>
        <v>418.57</v>
      </c>
      <c r="E14" s="20">
        <f t="shared" si="2"/>
        <v>409.43</v>
      </c>
      <c r="F14" s="20">
        <f t="shared" si="2"/>
        <v>412.25</v>
      </c>
      <c r="G14" s="20">
        <f t="shared" si="2"/>
        <v>975.95</v>
      </c>
      <c r="H14" s="20">
        <f t="shared" si="2"/>
        <v>978.96</v>
      </c>
      <c r="I14" s="20">
        <f t="shared" si="2"/>
        <v>970.96</v>
      </c>
      <c r="J14" s="47"/>
    </row>
    <row r="15" spans="1:10" s="6" customFormat="1" ht="21.4" customHeight="1">
      <c r="A15" s="56"/>
      <c r="B15" s="59"/>
      <c r="C15" s="11" t="s">
        <v>24</v>
      </c>
      <c r="D15" s="19">
        <f t="shared" ref="D15:I18" si="3">ROUND(D$3*D10/1000,2)</f>
        <v>286.91000000000003</v>
      </c>
      <c r="E15" s="19">
        <f t="shared" si="3"/>
        <v>281.14</v>
      </c>
      <c r="F15" s="19">
        <f t="shared" si="3"/>
        <v>284.33999999999997</v>
      </c>
      <c r="G15" s="19">
        <f t="shared" si="3"/>
        <v>676.02</v>
      </c>
      <c r="H15" s="19">
        <f t="shared" si="3"/>
        <v>679.4</v>
      </c>
      <c r="I15" s="19">
        <f t="shared" si="3"/>
        <v>673.85</v>
      </c>
      <c r="J15" s="47"/>
    </row>
    <row r="16" spans="1:10" s="6" customFormat="1" ht="21.4" customHeight="1">
      <c r="A16" s="56"/>
      <c r="B16" s="59"/>
      <c r="C16" s="11" t="s">
        <v>29</v>
      </c>
      <c r="D16" s="19">
        <f t="shared" si="3"/>
        <v>401.06</v>
      </c>
      <c r="E16" s="19">
        <f t="shared" si="3"/>
        <v>394.34</v>
      </c>
      <c r="F16" s="19">
        <f t="shared" si="3"/>
        <v>402.62</v>
      </c>
      <c r="G16" s="19">
        <f t="shared" si="3"/>
        <v>965.85</v>
      </c>
      <c r="H16" s="19">
        <f t="shared" si="3"/>
        <v>975.04</v>
      </c>
      <c r="I16" s="19">
        <f t="shared" si="3"/>
        <v>967.08</v>
      </c>
      <c r="J16" s="47"/>
    </row>
    <row r="17" spans="1:10" s="6" customFormat="1" ht="21.4" customHeight="1">
      <c r="A17" s="56"/>
      <c r="B17" s="59"/>
      <c r="C17" s="11" t="s">
        <v>25</v>
      </c>
      <c r="D17" s="19">
        <f t="shared" si="3"/>
        <v>89.3</v>
      </c>
      <c r="E17" s="19">
        <f t="shared" si="3"/>
        <v>87.18</v>
      </c>
      <c r="F17" s="19">
        <f t="shared" si="3"/>
        <v>87.32</v>
      </c>
      <c r="G17" s="19">
        <f t="shared" si="3"/>
        <v>205.53</v>
      </c>
      <c r="H17" s="19">
        <f t="shared" si="3"/>
        <v>205.58</v>
      </c>
      <c r="I17" s="19">
        <f t="shared" si="3"/>
        <v>203.9</v>
      </c>
      <c r="J17" s="47"/>
    </row>
    <row r="18" spans="1:10" s="6" customFormat="1" ht="21.4" customHeight="1">
      <c r="A18" s="56"/>
      <c r="B18" s="59"/>
      <c r="C18" s="11" t="s">
        <v>26</v>
      </c>
      <c r="D18" s="19">
        <f t="shared" si="3"/>
        <v>10.3</v>
      </c>
      <c r="E18" s="19">
        <f t="shared" si="3"/>
        <v>10.01</v>
      </c>
      <c r="F18" s="19">
        <f t="shared" si="3"/>
        <v>10</v>
      </c>
      <c r="G18" s="19">
        <f t="shared" si="3"/>
        <v>23.38</v>
      </c>
      <c r="H18" s="19">
        <f t="shared" si="3"/>
        <v>23.5</v>
      </c>
      <c r="I18" s="19">
        <f t="shared" si="3"/>
        <v>23.3</v>
      </c>
      <c r="J18" s="48"/>
    </row>
    <row r="19" spans="1:10" s="6" customFormat="1" ht="21.4" customHeight="1">
      <c r="A19" s="41" t="s">
        <v>42</v>
      </c>
      <c r="B19" s="42"/>
      <c r="C19" s="14" t="s">
        <v>23</v>
      </c>
      <c r="D19" s="18">
        <f t="shared" ref="D19:I19" si="4">IF(D$4=0,0,ROUND(D14*1000/D$4,2))</f>
        <v>186.61</v>
      </c>
      <c r="E19" s="18">
        <f t="shared" si="4"/>
        <v>187.9</v>
      </c>
      <c r="F19" s="18">
        <f t="shared" si="4"/>
        <v>191.39</v>
      </c>
      <c r="G19" s="18">
        <f t="shared" si="4"/>
        <v>194.8</v>
      </c>
      <c r="H19" s="18">
        <f t="shared" si="4"/>
        <v>198.21</v>
      </c>
      <c r="I19" s="18">
        <f t="shared" si="4"/>
        <v>196.51</v>
      </c>
      <c r="J19" s="51"/>
    </row>
    <row r="20" spans="1:10" s="6" customFormat="1" ht="21.4" customHeight="1">
      <c r="A20" s="43"/>
      <c r="B20" s="42"/>
      <c r="C20" s="14" t="s">
        <v>24</v>
      </c>
      <c r="D20" s="18">
        <f t="shared" ref="D20:I23" si="5">IF(D$4=0,0,ROUND(D15*1000/D$4,2))</f>
        <v>127.91</v>
      </c>
      <c r="E20" s="18">
        <f t="shared" si="5"/>
        <v>129.02000000000001</v>
      </c>
      <c r="F20" s="18">
        <f t="shared" si="5"/>
        <v>132.01</v>
      </c>
      <c r="G20" s="18">
        <f t="shared" si="5"/>
        <v>134.93</v>
      </c>
      <c r="H20" s="18">
        <f t="shared" si="5"/>
        <v>137.56</v>
      </c>
      <c r="I20" s="18">
        <f t="shared" si="5"/>
        <v>136.38</v>
      </c>
      <c r="J20" s="52"/>
    </row>
    <row r="21" spans="1:10" s="6" customFormat="1" ht="21.4" customHeight="1">
      <c r="A21" s="43"/>
      <c r="B21" s="42"/>
      <c r="C21" s="14" t="s">
        <v>29</v>
      </c>
      <c r="D21" s="18">
        <f t="shared" si="5"/>
        <v>178.81</v>
      </c>
      <c r="E21" s="18">
        <f t="shared" si="5"/>
        <v>180.97</v>
      </c>
      <c r="F21" s="18">
        <f t="shared" si="5"/>
        <v>186.92</v>
      </c>
      <c r="G21" s="18">
        <f t="shared" si="5"/>
        <v>192.78</v>
      </c>
      <c r="H21" s="18">
        <f t="shared" si="5"/>
        <v>197.42</v>
      </c>
      <c r="I21" s="18">
        <f t="shared" si="5"/>
        <v>195.73</v>
      </c>
      <c r="J21" s="52"/>
    </row>
    <row r="22" spans="1:10" s="6" customFormat="1" ht="21.4" customHeight="1">
      <c r="A22" s="43"/>
      <c r="B22" s="42"/>
      <c r="C22" s="14" t="s">
        <v>25</v>
      </c>
      <c r="D22" s="18">
        <f t="shared" si="5"/>
        <v>39.81</v>
      </c>
      <c r="E22" s="18">
        <f t="shared" si="5"/>
        <v>40.01</v>
      </c>
      <c r="F22" s="18">
        <f t="shared" si="5"/>
        <v>40.54</v>
      </c>
      <c r="G22" s="18">
        <f t="shared" si="5"/>
        <v>41.02</v>
      </c>
      <c r="H22" s="18">
        <f t="shared" si="5"/>
        <v>41.62</v>
      </c>
      <c r="I22" s="18">
        <f t="shared" si="5"/>
        <v>41.27</v>
      </c>
      <c r="J22" s="52"/>
    </row>
    <row r="23" spans="1:10" s="6" customFormat="1" ht="21.4" customHeight="1">
      <c r="A23" s="44"/>
      <c r="B23" s="45"/>
      <c r="C23" s="15" t="s">
        <v>26</v>
      </c>
      <c r="D23" s="24">
        <f t="shared" si="5"/>
        <v>4.59</v>
      </c>
      <c r="E23" s="24">
        <f t="shared" si="5"/>
        <v>4.59</v>
      </c>
      <c r="F23" s="24">
        <f t="shared" si="5"/>
        <v>4.6399999999999997</v>
      </c>
      <c r="G23" s="24">
        <f t="shared" si="5"/>
        <v>4.67</v>
      </c>
      <c r="H23" s="24">
        <f t="shared" si="5"/>
        <v>4.76</v>
      </c>
      <c r="I23" s="24">
        <f t="shared" si="5"/>
        <v>4.72</v>
      </c>
      <c r="J23" s="53"/>
    </row>
    <row r="24" spans="1:10" ht="21" customHeight="1"/>
  </sheetData>
  <mergeCells count="14">
    <mergeCell ref="A19:B23"/>
    <mergeCell ref="J19:J23"/>
    <mergeCell ref="A9:A13"/>
    <mergeCell ref="B9:B13"/>
    <mergeCell ref="J9:J13"/>
    <mergeCell ref="A14:A18"/>
    <mergeCell ref="B14:B18"/>
    <mergeCell ref="J14:J18"/>
    <mergeCell ref="A2:C2"/>
    <mergeCell ref="A3:C3"/>
    <mergeCell ref="A4:A8"/>
    <mergeCell ref="B4:C4"/>
    <mergeCell ref="B5:B7"/>
    <mergeCell ref="B8:C8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32" sqref="I32"/>
    </sheetView>
  </sheetViews>
  <sheetFormatPr defaultRowHeight="13.5"/>
  <sheetData>
    <row r="1" spans="1:10">
      <c r="A1" s="68" t="s">
        <v>58</v>
      </c>
      <c r="B1" s="68"/>
      <c r="C1" s="69"/>
      <c r="D1" s="28" t="s">
        <v>59</v>
      </c>
      <c r="E1" s="72" t="s">
        <v>61</v>
      </c>
      <c r="F1" s="30" t="s">
        <v>62</v>
      </c>
      <c r="G1" s="30" t="s">
        <v>64</v>
      </c>
      <c r="H1" s="30" t="s">
        <v>66</v>
      </c>
      <c r="I1" s="30" t="s">
        <v>68</v>
      </c>
      <c r="J1" s="74" t="s">
        <v>70</v>
      </c>
    </row>
    <row r="2" spans="1:10">
      <c r="A2" s="70"/>
      <c r="B2" s="70"/>
      <c r="C2" s="71"/>
      <c r="D2" s="29" t="s">
        <v>60</v>
      </c>
      <c r="E2" s="73"/>
      <c r="F2" s="29" t="s">
        <v>63</v>
      </c>
      <c r="G2" s="29" t="s">
        <v>65</v>
      </c>
      <c r="H2" s="29" t="s">
        <v>67</v>
      </c>
      <c r="I2" s="29" t="s">
        <v>69</v>
      </c>
      <c r="J2" s="75"/>
    </row>
    <row r="3" spans="1:10">
      <c r="A3" s="76" t="s">
        <v>71</v>
      </c>
      <c r="B3" s="31" t="s">
        <v>72</v>
      </c>
      <c r="C3" s="35" t="s">
        <v>74</v>
      </c>
      <c r="D3" s="39">
        <f>'김천-하수-연계처리후'!D60</f>
        <v>183.08</v>
      </c>
      <c r="E3" s="39">
        <f>'김천-하수-연계처리후'!E60</f>
        <v>184.22</v>
      </c>
      <c r="F3" s="39">
        <f>'김천-하수-연계처리후'!F60</f>
        <v>187.52</v>
      </c>
      <c r="G3" s="39">
        <f>'김천-하수-연계처리후'!G60</f>
        <v>190.83</v>
      </c>
      <c r="H3" s="39">
        <f>'김천-하수-연계처리후'!H60</f>
        <v>192.5</v>
      </c>
      <c r="I3" s="39">
        <f>'김천-하수-연계처리후'!I60</f>
        <v>192.44</v>
      </c>
      <c r="J3" s="36" t="s">
        <v>75</v>
      </c>
    </row>
    <row r="4" spans="1:10">
      <c r="A4" s="77"/>
      <c r="B4" s="32" t="s">
        <v>73</v>
      </c>
      <c r="C4" s="35" t="s">
        <v>76</v>
      </c>
      <c r="D4" s="39">
        <f>'김천-하수-연계처리후'!D61</f>
        <v>125.91</v>
      </c>
      <c r="E4" s="39">
        <f>'김천-하수-연계처리후'!E61</f>
        <v>126.93</v>
      </c>
      <c r="F4" s="39">
        <f>'김천-하수-연계처리후'!F61</f>
        <v>129.69999999999999</v>
      </c>
      <c r="G4" s="39">
        <f>'김천-하수-연계처리후'!G61</f>
        <v>132.55000000000001</v>
      </c>
      <c r="H4" s="39">
        <f>'김천-하수-연계처리후'!H61</f>
        <v>133.96</v>
      </c>
      <c r="I4" s="39">
        <f>'김천-하수-연계처리후'!I61</f>
        <v>133.91999999999999</v>
      </c>
      <c r="J4" s="36" t="s">
        <v>75</v>
      </c>
    </row>
    <row r="5" spans="1:10">
      <c r="A5" s="77"/>
      <c r="B5" s="33"/>
      <c r="C5" s="35" t="s">
        <v>77</v>
      </c>
      <c r="D5" s="39">
        <f>'김천-하수-연계처리후'!D62</f>
        <v>175.48</v>
      </c>
      <c r="E5" s="39">
        <f>'김천-하수-연계처리후'!E62</f>
        <v>177.49</v>
      </c>
      <c r="F5" s="39">
        <f>'김천-하수-연계처리후'!F62</f>
        <v>183.18</v>
      </c>
      <c r="G5" s="39">
        <f>'김천-하수-연계처리후'!G62</f>
        <v>188.89</v>
      </c>
      <c r="H5" s="39">
        <f>'김천-하수-연계처리후'!H62</f>
        <v>191.76</v>
      </c>
      <c r="I5" s="39">
        <f>'김천-하수-연계처리후'!I62</f>
        <v>191.7</v>
      </c>
      <c r="J5" s="36" t="s">
        <v>75</v>
      </c>
    </row>
    <row r="6" spans="1:10">
      <c r="A6" s="77"/>
      <c r="B6" s="33"/>
      <c r="C6" s="35" t="s">
        <v>78</v>
      </c>
      <c r="D6" s="39">
        <f>'김천-하수-연계처리후'!D63</f>
        <v>40</v>
      </c>
      <c r="E6" s="39">
        <f>'김천-하수-연계처리후'!E63</f>
        <v>40.19</v>
      </c>
      <c r="F6" s="39">
        <f>'김천-하수-연계처리후'!F63</f>
        <v>40.53</v>
      </c>
      <c r="G6" s="39">
        <f>'김천-하수-연계처리후'!G63</f>
        <v>41.01</v>
      </c>
      <c r="H6" s="39">
        <f>'김천-하수-연계처리후'!H63</f>
        <v>41.25</v>
      </c>
      <c r="I6" s="39">
        <f>'김천-하수-연계처리후'!I63</f>
        <v>41.25</v>
      </c>
      <c r="J6" s="36" t="s">
        <v>75</v>
      </c>
    </row>
    <row r="7" spans="1:10">
      <c r="A7" s="77"/>
      <c r="B7" s="34"/>
      <c r="C7" s="35" t="s">
        <v>79</v>
      </c>
      <c r="D7" s="39">
        <f>'김천-하수-연계처리후'!D64</f>
        <v>4.6100000000000003</v>
      </c>
      <c r="E7" s="39">
        <f>'김천-하수-연계처리후'!E64</f>
        <v>4.6100000000000003</v>
      </c>
      <c r="F7" s="39">
        <f>'김천-하수-연계처리후'!F64</f>
        <v>4.6399999999999997</v>
      </c>
      <c r="G7" s="39">
        <f>'김천-하수-연계처리후'!G64</f>
        <v>4.66</v>
      </c>
      <c r="H7" s="39">
        <f>'김천-하수-연계처리후'!H64</f>
        <v>4.71</v>
      </c>
      <c r="I7" s="39">
        <f>'김천-하수-연계처리후'!I64</f>
        <v>4.71</v>
      </c>
      <c r="J7" s="36" t="s">
        <v>75</v>
      </c>
    </row>
    <row r="8" spans="1:10">
      <c r="A8" s="77"/>
      <c r="B8" s="31" t="s">
        <v>80</v>
      </c>
      <c r="C8" s="35" t="s">
        <v>74</v>
      </c>
      <c r="D8" s="39">
        <f>'김천-공단하수'!D38</f>
        <v>117.45</v>
      </c>
      <c r="E8" s="39">
        <f>'김천-공단하수'!E38</f>
        <v>117.4</v>
      </c>
      <c r="F8" s="39">
        <f>'김천-공단하수'!F38</f>
        <v>118.38</v>
      </c>
      <c r="G8" s="39">
        <f>'김천-공단하수'!G38</f>
        <v>118.68</v>
      </c>
      <c r="H8" s="39">
        <f>'김천-공단하수'!H38</f>
        <v>118.78</v>
      </c>
      <c r="I8" s="39">
        <f>'김천-공단하수'!I38</f>
        <v>118.68</v>
      </c>
      <c r="J8" s="36" t="s">
        <v>75</v>
      </c>
    </row>
    <row r="9" spans="1:10">
      <c r="A9" s="77"/>
      <c r="B9" s="32" t="s">
        <v>72</v>
      </c>
      <c r="C9" s="35" t="s">
        <v>76</v>
      </c>
      <c r="D9" s="39">
        <f>'김천-공단하수'!D39</f>
        <v>121.53</v>
      </c>
      <c r="E9" s="39">
        <f>'김천-공단하수'!E39</f>
        <v>121.6</v>
      </c>
      <c r="F9" s="39">
        <f>'김천-공단하수'!F39</f>
        <v>120.24</v>
      </c>
      <c r="G9" s="39">
        <f>'김천-공단하수'!G39</f>
        <v>120.53</v>
      </c>
      <c r="H9" s="39">
        <f>'김천-공단하수'!H39</f>
        <v>120.67</v>
      </c>
      <c r="I9" s="39">
        <f>'김천-공단하수'!I39</f>
        <v>120.65</v>
      </c>
      <c r="J9" s="36" t="s">
        <v>75</v>
      </c>
    </row>
    <row r="10" spans="1:10">
      <c r="A10" s="77"/>
      <c r="B10" s="32" t="s">
        <v>73</v>
      </c>
      <c r="C10" s="35" t="s">
        <v>77</v>
      </c>
      <c r="D10" s="39">
        <f>'김천-공단하수'!D40</f>
        <v>116.85</v>
      </c>
      <c r="E10" s="39">
        <f>'김천-공단하수'!E40</f>
        <v>116.88</v>
      </c>
      <c r="F10" s="39">
        <f>'김천-공단하수'!F40</f>
        <v>117.91</v>
      </c>
      <c r="G10" s="39">
        <f>'김천-공단하수'!G40</f>
        <v>118.47</v>
      </c>
      <c r="H10" s="39">
        <f>'김천-공단하수'!H40</f>
        <v>118.7</v>
      </c>
      <c r="I10" s="39">
        <f>'김천-공단하수'!I40</f>
        <v>118.6</v>
      </c>
      <c r="J10" s="36" t="s">
        <v>75</v>
      </c>
    </row>
    <row r="11" spans="1:10">
      <c r="A11" s="77"/>
      <c r="B11" s="33"/>
      <c r="C11" s="35" t="s">
        <v>78</v>
      </c>
      <c r="D11" s="39">
        <f>'김천-공단하수'!D41</f>
        <v>54.62</v>
      </c>
      <c r="E11" s="39">
        <f>'김천-공단하수'!E41</f>
        <v>54.66</v>
      </c>
      <c r="F11" s="39">
        <f>'김천-공단하수'!F41</f>
        <v>53.33</v>
      </c>
      <c r="G11" s="39">
        <f>'김천-공단하수'!G41</f>
        <v>53.39</v>
      </c>
      <c r="H11" s="39">
        <f>'김천-공단하수'!H41</f>
        <v>53.43</v>
      </c>
      <c r="I11" s="39">
        <f>'김천-공단하수'!I41</f>
        <v>53.44</v>
      </c>
      <c r="J11" s="36" t="s">
        <v>75</v>
      </c>
    </row>
    <row r="12" spans="1:10">
      <c r="A12" s="78"/>
      <c r="B12" s="34"/>
      <c r="C12" s="35" t="s">
        <v>79</v>
      </c>
      <c r="D12" s="39">
        <f>'김천-공단하수'!D42</f>
        <v>7.23</v>
      </c>
      <c r="E12" s="39">
        <f>'김천-공단하수'!E42</f>
        <v>7.23</v>
      </c>
      <c r="F12" s="39">
        <f>'김천-공단하수'!F42</f>
        <v>7.03</v>
      </c>
      <c r="G12" s="39">
        <f>'김천-공단하수'!G42</f>
        <v>7.03</v>
      </c>
      <c r="H12" s="39">
        <f>'김천-공단하수'!H42</f>
        <v>7.04</v>
      </c>
      <c r="I12" s="39">
        <f>'김천-공단하수'!I42</f>
        <v>7.04</v>
      </c>
      <c r="J12" s="36" t="s">
        <v>75</v>
      </c>
    </row>
    <row r="13" spans="1:10">
      <c r="A13" s="79" t="s">
        <v>81</v>
      </c>
      <c r="B13" s="76"/>
      <c r="C13" s="35" t="s">
        <v>74</v>
      </c>
      <c r="D13" s="39">
        <f>'2.아포'!D19</f>
        <v>186.61</v>
      </c>
      <c r="E13" s="39">
        <f>'2.아포'!E19</f>
        <v>187.9</v>
      </c>
      <c r="F13" s="39">
        <f>'2.아포'!F19</f>
        <v>191.39</v>
      </c>
      <c r="G13" s="39">
        <f>'2.아포'!G19</f>
        <v>194.8</v>
      </c>
      <c r="H13" s="39">
        <f>'2.아포'!H19</f>
        <v>198.21</v>
      </c>
      <c r="I13" s="39">
        <f>'2.아포'!I19</f>
        <v>196.51</v>
      </c>
      <c r="J13" s="36" t="s">
        <v>75</v>
      </c>
    </row>
    <row r="14" spans="1:10">
      <c r="A14" s="80" t="s">
        <v>82</v>
      </c>
      <c r="B14" s="77"/>
      <c r="C14" s="35" t="s">
        <v>76</v>
      </c>
      <c r="D14" s="39">
        <f>'2.아포'!D20</f>
        <v>127.91</v>
      </c>
      <c r="E14" s="39">
        <f>'2.아포'!E20</f>
        <v>129.02000000000001</v>
      </c>
      <c r="F14" s="39">
        <f>'2.아포'!F20</f>
        <v>132.01</v>
      </c>
      <c r="G14" s="39">
        <f>'2.아포'!G20</f>
        <v>134.93</v>
      </c>
      <c r="H14" s="39">
        <f>'2.아포'!H20</f>
        <v>137.56</v>
      </c>
      <c r="I14" s="39">
        <f>'2.아포'!I20</f>
        <v>136.38</v>
      </c>
      <c r="J14" s="36" t="s">
        <v>75</v>
      </c>
    </row>
    <row r="15" spans="1:10">
      <c r="A15" s="64"/>
      <c r="B15" s="65"/>
      <c r="C15" s="35" t="s">
        <v>77</v>
      </c>
      <c r="D15" s="39">
        <f>'2.아포'!D21</f>
        <v>178.81</v>
      </c>
      <c r="E15" s="39">
        <f>'2.아포'!E21</f>
        <v>180.97</v>
      </c>
      <c r="F15" s="39">
        <f>'2.아포'!F21</f>
        <v>186.92</v>
      </c>
      <c r="G15" s="39">
        <f>'2.아포'!G21</f>
        <v>192.78</v>
      </c>
      <c r="H15" s="39">
        <f>'2.아포'!H21</f>
        <v>197.42</v>
      </c>
      <c r="I15" s="39">
        <f>'2.아포'!I21</f>
        <v>195.73</v>
      </c>
      <c r="J15" s="36" t="s">
        <v>75</v>
      </c>
    </row>
    <row r="16" spans="1:10">
      <c r="A16" s="64"/>
      <c r="B16" s="65"/>
      <c r="C16" s="35" t="s">
        <v>78</v>
      </c>
      <c r="D16" s="39">
        <f>'2.아포'!D22</f>
        <v>39.81</v>
      </c>
      <c r="E16" s="39">
        <f>'2.아포'!E22</f>
        <v>40.01</v>
      </c>
      <c r="F16" s="39">
        <f>'2.아포'!F22</f>
        <v>40.54</v>
      </c>
      <c r="G16" s="39">
        <f>'2.아포'!G22</f>
        <v>41.02</v>
      </c>
      <c r="H16" s="39">
        <f>'2.아포'!H22</f>
        <v>41.62</v>
      </c>
      <c r="I16" s="39">
        <f>'2.아포'!I22</f>
        <v>41.27</v>
      </c>
      <c r="J16" s="36" t="s">
        <v>75</v>
      </c>
    </row>
    <row r="17" spans="1:10" ht="14.25" thickBot="1">
      <c r="A17" s="66"/>
      <c r="B17" s="67"/>
      <c r="C17" s="37" t="s">
        <v>79</v>
      </c>
      <c r="D17" s="39">
        <f>'2.아포'!D23</f>
        <v>4.59</v>
      </c>
      <c r="E17" s="40">
        <f>'2.아포'!E23</f>
        <v>4.59</v>
      </c>
      <c r="F17" s="40">
        <f>'2.아포'!F23</f>
        <v>4.6399999999999997</v>
      </c>
      <c r="G17" s="40">
        <f>'2.아포'!G23</f>
        <v>4.67</v>
      </c>
      <c r="H17" s="40">
        <f>'2.아포'!H23</f>
        <v>4.76</v>
      </c>
      <c r="I17" s="40">
        <f>'2.아포'!I23</f>
        <v>4.72</v>
      </c>
      <c r="J17" s="38" t="s">
        <v>75</v>
      </c>
    </row>
  </sheetData>
  <mergeCells count="9">
    <mergeCell ref="A16:B16"/>
    <mergeCell ref="A17:B17"/>
    <mergeCell ref="A1:C2"/>
    <mergeCell ref="E1:E2"/>
    <mergeCell ref="J1:J2"/>
    <mergeCell ref="A3:A12"/>
    <mergeCell ref="A13:B13"/>
    <mergeCell ref="A14:B14"/>
    <mergeCell ref="A15:B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1.김천</vt:lpstr>
      <vt:lpstr>김천-하수-연계처리후</vt:lpstr>
      <vt:lpstr>김천-공단하수</vt:lpstr>
      <vt:lpstr>2.아포</vt:lpstr>
      <vt:lpstr>보고서표</vt:lpstr>
      <vt:lpstr>'1.김천'!Print_Area</vt:lpstr>
      <vt:lpstr>'2.아포'!Print_Area</vt:lpstr>
      <vt:lpstr>'김천-공단하수'!Print_Area</vt:lpstr>
      <vt:lpstr>'김천-하수-연계처리후'!Print_Area</vt:lpstr>
      <vt:lpstr>'1.김천'!Print_Titles</vt:lpstr>
      <vt:lpstr>'2.아포'!Print_Titles</vt:lpstr>
      <vt:lpstr>'김천-공단하수'!Print_Titles</vt:lpstr>
      <vt:lpstr>'김천-하수-연계처리후'!Print_Titles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124311</dc:creator>
  <cp:lastModifiedBy>solongoth</cp:lastModifiedBy>
  <cp:lastPrinted>2015-08-25T07:50:47Z</cp:lastPrinted>
  <dcterms:created xsi:type="dcterms:W3CDTF">2007-02-04T07:26:12Z</dcterms:created>
  <dcterms:modified xsi:type="dcterms:W3CDTF">2015-11-26T08:23:00Z</dcterms:modified>
</cp:coreProperties>
</file>