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60" yWindow="-315" windowWidth="14700" windowHeight="12210"/>
  </bookViews>
  <sheets>
    <sheet name="0. 유지관리비 총괄" sheetId="7" r:id="rId1"/>
    <sheet name="1. 처리시설 유지관리비" sheetId="5" r:id="rId2"/>
    <sheet name="2.처리시설 처리단가" sheetId="4" r:id="rId3"/>
    <sheet name="3.소규모하수도 유지관리비" sheetId="6" r:id="rId4"/>
    <sheet name="4.하수관거 유지관리비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계획수질2005">#REF!</definedName>
    <definedName name="미보급단위연장">'[1]확대적용 및 사업우선순위'!$Q$36</definedName>
    <definedName name="서귀포1">#REF!</definedName>
    <definedName name="서귀포2">#REF!</definedName>
    <definedName name="서귀포3">#REF!</definedName>
    <definedName name="서귀포4">#REF!</definedName>
    <definedName name="서귀포5">#REF!</definedName>
    <definedName name="서귀포6">#REF!</definedName>
    <definedName name="순위결정" hidden="1">{"'제10장(표)'!$A$5:$L$10"}</definedName>
    <definedName name="인구and하수량2005">#REF!</definedName>
    <definedName name="침투1">#REF!</definedName>
    <definedName name="침투2">#REF!</definedName>
    <definedName name="침투3">#REF!</definedName>
    <definedName name="침투4">#REF!</definedName>
    <definedName name="침투5">#REF!</definedName>
    <definedName name="하수량2001">#REF!</definedName>
    <definedName name="_xlnm.Database">#REF!</definedName>
    <definedName name="HTML_CodePage" hidden="1">949</definedName>
    <definedName name="HTML_Control" hidden="1">{"'개선효과분석표'!$B$104:$P$112"}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"C:\WINDOWS\바탕 화면\서111.htm"</definedName>
    <definedName name="HTML_Title" hidden="1">""</definedName>
    <definedName name="_xlnm.Print_Area" localSheetId="0">'0. 유지관리비 총괄'!$A$1:$G$25</definedName>
    <definedName name="_xlnm.Print_Area" localSheetId="1">'1. 처리시설 유지관리비'!$A$1:$H$83</definedName>
    <definedName name="_xlnm.Print_Area" localSheetId="3">'3.소규모하수도 유지관리비'!$A$1:$K$24</definedName>
    <definedName name="_xlnm.Print_Area" localSheetId="4">'4.하수관거 유지관리비'!$I$1:$O$47</definedName>
    <definedName name="_xlnm.Print_Area">#REF!</definedName>
    <definedName name="PRINT_AREA_MI">#REF!</definedName>
    <definedName name="_xlnm.Print_Titles" localSheetId="3">'3.소규모하수도 유지관리비'!$2:$3</definedName>
  </definedNames>
  <calcPr calcId="125725"/>
</workbook>
</file>

<file path=xl/calcChain.xml><?xml version="1.0" encoding="utf-8"?>
<calcChain xmlns="http://schemas.openxmlformats.org/spreadsheetml/2006/main">
  <c r="D38" i="7"/>
  <c r="E38"/>
  <c r="F38"/>
  <c r="T18" i="1" l="1"/>
  <c r="T19"/>
  <c r="T20"/>
  <c r="T21"/>
  <c r="T22"/>
  <c r="T23"/>
  <c r="T24"/>
  <c r="T25"/>
  <c r="T26"/>
  <c r="T27"/>
  <c r="T28"/>
  <c r="T29"/>
  <c r="T30"/>
  <c r="T31"/>
  <c r="T32"/>
  <c r="T33"/>
  <c r="T34"/>
  <c r="T17"/>
  <c r="G47"/>
  <c r="F47"/>
  <c r="E47"/>
  <c r="G44"/>
  <c r="F44"/>
  <c r="E44"/>
  <c r="D44"/>
  <c r="G43"/>
  <c r="G41" s="1"/>
  <c r="F43"/>
  <c r="E43"/>
  <c r="F41"/>
  <c r="E41"/>
  <c r="D41"/>
  <c r="G35"/>
  <c r="F35"/>
  <c r="E35"/>
  <c r="E33"/>
  <c r="F33" s="1"/>
  <c r="D31"/>
  <c r="G28"/>
  <c r="F28"/>
  <c r="E28"/>
  <c r="F26"/>
  <c r="G26" s="1"/>
  <c r="E24"/>
  <c r="F24" s="1"/>
  <c r="G23"/>
  <c r="F23"/>
  <c r="E23"/>
  <c r="E22"/>
  <c r="D22"/>
  <c r="G17"/>
  <c r="F17"/>
  <c r="E17"/>
  <c r="E11"/>
  <c r="E5" s="1"/>
  <c r="D5"/>
  <c r="D4"/>
  <c r="F22" l="1"/>
  <c r="G24"/>
  <c r="G22" s="1"/>
  <c r="G33"/>
  <c r="G31" s="1"/>
  <c r="F31"/>
  <c r="F11"/>
  <c r="E31"/>
  <c r="E4" s="1"/>
  <c r="G11" l="1"/>
  <c r="G5" s="1"/>
  <c r="G4" s="1"/>
  <c r="F5"/>
  <c r="F4" s="1"/>
  <c r="L68" l="1"/>
  <c r="M68"/>
  <c r="N68"/>
  <c r="O68"/>
  <c r="E65" i="5" l="1"/>
  <c r="F65"/>
  <c r="G65"/>
  <c r="D65"/>
  <c r="L47" i="1" l="1"/>
  <c r="L94" s="1"/>
  <c r="M47"/>
  <c r="M94" s="1"/>
  <c r="N47"/>
  <c r="N94" s="1"/>
  <c r="O47"/>
  <c r="O94" s="1"/>
  <c r="R4" l="1"/>
  <c r="R5" s="1"/>
  <c r="R6" s="1"/>
  <c r="L46"/>
  <c r="L93" s="1"/>
  <c r="L45"/>
  <c r="L92" s="1"/>
  <c r="L43"/>
  <c r="L90" s="1"/>
  <c r="L42"/>
  <c r="L89" s="1"/>
  <c r="L40"/>
  <c r="L87" s="1"/>
  <c r="L33"/>
  <c r="L80" s="1"/>
  <c r="L34"/>
  <c r="L81" s="1"/>
  <c r="L35"/>
  <c r="L82" s="1"/>
  <c r="L36"/>
  <c r="L83" s="1"/>
  <c r="L37"/>
  <c r="L84" s="1"/>
  <c r="L38"/>
  <c r="L85" s="1"/>
  <c r="L39"/>
  <c r="L86" s="1"/>
  <c r="L32"/>
  <c r="L79" s="1"/>
  <c r="L24"/>
  <c r="L71" s="1"/>
  <c r="L25"/>
  <c r="L72" s="1"/>
  <c r="L26"/>
  <c r="L73" s="1"/>
  <c r="L27"/>
  <c r="L74" s="1"/>
  <c r="L28"/>
  <c r="L75" s="1"/>
  <c r="L29"/>
  <c r="L76" s="1"/>
  <c r="L30"/>
  <c r="L77" s="1"/>
  <c r="L23"/>
  <c r="L70" s="1"/>
  <c r="L20"/>
  <c r="L67" s="1"/>
  <c r="L7"/>
  <c r="L54" s="1"/>
  <c r="L8"/>
  <c r="L55" s="1"/>
  <c r="L9"/>
  <c r="L56" s="1"/>
  <c r="L10"/>
  <c r="L57" s="1"/>
  <c r="L11"/>
  <c r="L58" s="1"/>
  <c r="L12"/>
  <c r="L59" s="1"/>
  <c r="L13"/>
  <c r="L60" s="1"/>
  <c r="L14"/>
  <c r="L61" s="1"/>
  <c r="L15"/>
  <c r="L62" s="1"/>
  <c r="L16"/>
  <c r="L63" s="1"/>
  <c r="L17"/>
  <c r="L64" s="1"/>
  <c r="L18"/>
  <c r="L65" s="1"/>
  <c r="L19"/>
  <c r="L66" s="1"/>
  <c r="L6"/>
  <c r="L53" s="1"/>
  <c r="L31" l="1"/>
  <c r="C21" i="7"/>
  <c r="L5" i="1"/>
  <c r="L52" s="1"/>
  <c r="L22"/>
  <c r="L69" s="1"/>
  <c r="L41"/>
  <c r="L88" s="1"/>
  <c r="C24" i="7"/>
  <c r="L44" i="1"/>
  <c r="L91" s="1"/>
  <c r="C15" i="7" l="1"/>
  <c r="L78" i="1"/>
  <c r="C12" i="7"/>
  <c r="C18"/>
  <c r="L4" i="1"/>
  <c r="L51" s="1"/>
  <c r="C9" i="7"/>
  <c r="C38" l="1"/>
  <c r="I73" i="5"/>
  <c r="I72"/>
  <c r="I70"/>
  <c r="I69"/>
  <c r="I68"/>
  <c r="G71"/>
  <c r="F71"/>
  <c r="E71"/>
  <c r="D73" l="1"/>
  <c r="E73"/>
  <c r="G73"/>
  <c r="F73"/>
  <c r="E72"/>
  <c r="D72"/>
  <c r="F72"/>
  <c r="G72"/>
  <c r="D70"/>
  <c r="F70"/>
  <c r="G70"/>
  <c r="E70"/>
  <c r="D68"/>
  <c r="F68"/>
  <c r="E68"/>
  <c r="G68"/>
  <c r="F67" l="1"/>
  <c r="K83" s="1"/>
  <c r="F83" s="1"/>
  <c r="E25" i="7" s="1"/>
  <c r="E34" s="1"/>
  <c r="G67" i="5"/>
  <c r="L83" s="1"/>
  <c r="G83" s="1"/>
  <c r="F25" i="7" s="1"/>
  <c r="F34" s="1"/>
  <c r="E67" i="5"/>
  <c r="J83" s="1"/>
  <c r="E83" s="1"/>
  <c r="D25" i="7" s="1"/>
  <c r="D34" s="1"/>
  <c r="I13" i="5" l="1"/>
  <c r="I25" s="1"/>
  <c r="I37" s="1"/>
  <c r="I49" s="1"/>
  <c r="I61" s="1"/>
  <c r="I12"/>
  <c r="I10"/>
  <c r="I9"/>
  <c r="I8"/>
  <c r="E8" l="1"/>
  <c r="G56"/>
  <c r="I20"/>
  <c r="I32" s="1"/>
  <c r="I44" s="1"/>
  <c r="I56" s="1"/>
  <c r="D44"/>
  <c r="D32"/>
  <c r="D20"/>
  <c r="E44"/>
  <c r="E32"/>
  <c r="E20"/>
  <c r="D56"/>
  <c r="F44"/>
  <c r="F32"/>
  <c r="F20"/>
  <c r="E56"/>
  <c r="G44"/>
  <c r="G32"/>
  <c r="G20"/>
  <c r="F56"/>
  <c r="I24"/>
  <c r="I36" s="1"/>
  <c r="I48" s="1"/>
  <c r="I60" s="1"/>
  <c r="I22"/>
  <c r="I34" s="1"/>
  <c r="I46" s="1"/>
  <c r="I58" s="1"/>
  <c r="I21"/>
  <c r="I33" s="1"/>
  <c r="I45" s="1"/>
  <c r="I57" s="1"/>
  <c r="G8"/>
  <c r="D8"/>
  <c r="F8"/>
  <c r="C72" i="4"/>
  <c r="C68"/>
  <c r="C76" s="1"/>
  <c r="C80" s="1"/>
  <c r="A64"/>
  <c r="A68" s="1"/>
  <c r="A72" s="1"/>
  <c r="A76" s="1"/>
  <c r="A80" s="1"/>
  <c r="D60"/>
  <c r="C28"/>
  <c r="C46" s="1"/>
  <c r="A19"/>
  <c r="A28" s="1"/>
  <c r="A37" s="1"/>
  <c r="A46" s="1"/>
  <c r="A55" s="1"/>
  <c r="C27"/>
  <c r="C45" s="1"/>
  <c r="C54" s="1"/>
  <c r="C26"/>
  <c r="A17"/>
  <c r="A26" s="1"/>
  <c r="A35" s="1"/>
  <c r="A44" s="1"/>
  <c r="A53" s="1"/>
  <c r="C25"/>
  <c r="C43" s="1"/>
  <c r="C24"/>
  <c r="A15"/>
  <c r="A24" s="1"/>
  <c r="A33" s="1"/>
  <c r="A42" s="1"/>
  <c r="A51" s="1"/>
  <c r="A14"/>
  <c r="A23" s="1"/>
  <c r="A32" s="1"/>
  <c r="A41" s="1"/>
  <c r="A50" s="1"/>
  <c r="A18"/>
  <c r="A27" s="1"/>
  <c r="A36" s="1"/>
  <c r="A45" s="1"/>
  <c r="A54" s="1"/>
  <c r="A16"/>
  <c r="A25" s="1"/>
  <c r="A34" s="1"/>
  <c r="A43" s="1"/>
  <c r="A52" s="1"/>
  <c r="B5"/>
  <c r="D80" l="1"/>
  <c r="D19"/>
  <c r="D33"/>
  <c r="D18"/>
  <c r="D45"/>
  <c r="D7"/>
  <c r="D16"/>
  <c r="D27"/>
  <c r="C5"/>
  <c r="D5" s="1"/>
  <c r="D54"/>
  <c r="B23"/>
  <c r="D10"/>
  <c r="D28"/>
  <c r="B41"/>
  <c r="D6"/>
  <c r="D9"/>
  <c r="D15"/>
  <c r="D17"/>
  <c r="D35"/>
  <c r="D64"/>
  <c r="D34"/>
  <c r="D72"/>
  <c r="I71" i="5" s="1"/>
  <c r="D68" i="4"/>
  <c r="D46"/>
  <c r="C55"/>
  <c r="D55" s="1"/>
  <c r="C42"/>
  <c r="C23"/>
  <c r="C44"/>
  <c r="C53" s="1"/>
  <c r="D53" s="1"/>
  <c r="D26"/>
  <c r="D24"/>
  <c r="D76"/>
  <c r="D43"/>
  <c r="C52"/>
  <c r="D52" s="1"/>
  <c r="B14"/>
  <c r="D25"/>
  <c r="C32"/>
  <c r="B32"/>
  <c r="B50"/>
  <c r="D44"/>
  <c r="C14"/>
  <c r="D23" l="1"/>
  <c r="D14"/>
  <c r="D32"/>
  <c r="I11" i="5" s="1"/>
  <c r="C51" i="4"/>
  <c r="C41"/>
  <c r="D41" s="1"/>
  <c r="D42"/>
  <c r="D71" i="5" l="1"/>
  <c r="D67" s="1"/>
  <c r="I83" s="1"/>
  <c r="D83" s="1"/>
  <c r="C25" i="7" s="1"/>
  <c r="C34" s="1"/>
  <c r="I23" i="5"/>
  <c r="I35" s="1"/>
  <c r="I47" s="1"/>
  <c r="I59" s="1"/>
  <c r="D51" i="4"/>
  <c r="C50"/>
  <c r="D50" s="1"/>
  <c r="M6" i="1" l="1"/>
  <c r="M53" s="1"/>
  <c r="M45"/>
  <c r="M92" s="1"/>
  <c r="M42"/>
  <c r="M89" s="1"/>
  <c r="M33"/>
  <c r="M80" s="1"/>
  <c r="M35"/>
  <c r="M82" s="1"/>
  <c r="M37"/>
  <c r="M84" s="1"/>
  <c r="M39"/>
  <c r="M86" s="1"/>
  <c r="M24"/>
  <c r="M71" s="1"/>
  <c r="M26"/>
  <c r="M73" s="1"/>
  <c r="M28"/>
  <c r="M75" s="1"/>
  <c r="M30"/>
  <c r="M77" s="1"/>
  <c r="M20"/>
  <c r="M67" s="1"/>
  <c r="M8"/>
  <c r="M55" s="1"/>
  <c r="M10"/>
  <c r="M57" s="1"/>
  <c r="M12"/>
  <c r="M59" s="1"/>
  <c r="M14"/>
  <c r="M61" s="1"/>
  <c r="M16"/>
  <c r="M63" s="1"/>
  <c r="M18"/>
  <c r="M65" s="1"/>
  <c r="M46"/>
  <c r="M93" s="1"/>
  <c r="M43"/>
  <c r="M90" s="1"/>
  <c r="M40"/>
  <c r="M87" s="1"/>
  <c r="M32"/>
  <c r="M79" s="1"/>
  <c r="M23"/>
  <c r="M70" s="1"/>
  <c r="M34"/>
  <c r="M81" s="1"/>
  <c r="M36"/>
  <c r="M83" s="1"/>
  <c r="M38"/>
  <c r="M85" s="1"/>
  <c r="M25"/>
  <c r="M72" s="1"/>
  <c r="M27"/>
  <c r="M74" s="1"/>
  <c r="M29"/>
  <c r="M76" s="1"/>
  <c r="M7"/>
  <c r="M54" s="1"/>
  <c r="M9"/>
  <c r="M56" s="1"/>
  <c r="M11"/>
  <c r="M58" s="1"/>
  <c r="M13"/>
  <c r="M60" s="1"/>
  <c r="M15"/>
  <c r="M62" s="1"/>
  <c r="M17"/>
  <c r="M64" s="1"/>
  <c r="M19"/>
  <c r="M66" s="1"/>
  <c r="M5" l="1"/>
  <c r="M52" s="1"/>
  <c r="M31"/>
  <c r="M78" s="1"/>
  <c r="D21" i="7"/>
  <c r="M41" i="1"/>
  <c r="M88" s="1"/>
  <c r="D24" i="7"/>
  <c r="M44" i="1"/>
  <c r="M91" s="1"/>
  <c r="M22"/>
  <c r="M69" s="1"/>
  <c r="N33"/>
  <c r="N80" s="1"/>
  <c r="N35"/>
  <c r="N82" s="1"/>
  <c r="N37"/>
  <c r="N84" s="1"/>
  <c r="N39"/>
  <c r="N86" s="1"/>
  <c r="N24"/>
  <c r="N71" s="1"/>
  <c r="N26"/>
  <c r="N73" s="1"/>
  <c r="N28"/>
  <c r="N75" s="1"/>
  <c r="N30"/>
  <c r="N77" s="1"/>
  <c r="N20"/>
  <c r="N67" s="1"/>
  <c r="N8"/>
  <c r="N55" s="1"/>
  <c r="N10"/>
  <c r="N57" s="1"/>
  <c r="N12"/>
  <c r="N59" s="1"/>
  <c r="N14"/>
  <c r="N61" s="1"/>
  <c r="N16"/>
  <c r="N63" s="1"/>
  <c r="N18"/>
  <c r="N65" s="1"/>
  <c r="N6"/>
  <c r="N53" s="1"/>
  <c r="N45"/>
  <c r="N92" s="1"/>
  <c r="N42"/>
  <c r="N89" s="1"/>
  <c r="N34"/>
  <c r="N81" s="1"/>
  <c r="N36"/>
  <c r="N83" s="1"/>
  <c r="N38"/>
  <c r="N85" s="1"/>
  <c r="N25"/>
  <c r="N72" s="1"/>
  <c r="N27"/>
  <c r="N74" s="1"/>
  <c r="N29"/>
  <c r="N76" s="1"/>
  <c r="N7"/>
  <c r="N54" s="1"/>
  <c r="N9"/>
  <c r="N56" s="1"/>
  <c r="N11"/>
  <c r="N58" s="1"/>
  <c r="N13"/>
  <c r="N60" s="1"/>
  <c r="N15"/>
  <c r="N62" s="1"/>
  <c r="N17"/>
  <c r="N64" s="1"/>
  <c r="N19"/>
  <c r="N66" s="1"/>
  <c r="N46"/>
  <c r="N93" s="1"/>
  <c r="N43"/>
  <c r="N90" s="1"/>
  <c r="N40"/>
  <c r="N87" s="1"/>
  <c r="N32"/>
  <c r="N79" s="1"/>
  <c r="N23"/>
  <c r="N70" s="1"/>
  <c r="N31" l="1"/>
  <c r="N78" s="1"/>
  <c r="N5"/>
  <c r="N52" s="1"/>
  <c r="M4"/>
  <c r="M51" s="1"/>
  <c r="D9" i="7"/>
  <c r="D12"/>
  <c r="D15"/>
  <c r="D18"/>
  <c r="E21"/>
  <c r="E24"/>
  <c r="C6"/>
  <c r="N41" i="1"/>
  <c r="N88" s="1"/>
  <c r="N22"/>
  <c r="N69" s="1"/>
  <c r="O46"/>
  <c r="O93" s="1"/>
  <c r="O43"/>
  <c r="O90" s="1"/>
  <c r="O40"/>
  <c r="O87" s="1"/>
  <c r="O32"/>
  <c r="O79" s="1"/>
  <c r="O23"/>
  <c r="O70" s="1"/>
  <c r="O33"/>
  <c r="O80" s="1"/>
  <c r="O35"/>
  <c r="O82" s="1"/>
  <c r="O37"/>
  <c r="O84" s="1"/>
  <c r="O39"/>
  <c r="O86" s="1"/>
  <c r="O24"/>
  <c r="O71" s="1"/>
  <c r="O26"/>
  <c r="O73" s="1"/>
  <c r="O28"/>
  <c r="O75" s="1"/>
  <c r="O30"/>
  <c r="O77" s="1"/>
  <c r="O20"/>
  <c r="O67" s="1"/>
  <c r="O8"/>
  <c r="O55" s="1"/>
  <c r="O10"/>
  <c r="O57" s="1"/>
  <c r="O12"/>
  <c r="O59" s="1"/>
  <c r="O14"/>
  <c r="O61" s="1"/>
  <c r="O16"/>
  <c r="O63" s="1"/>
  <c r="O18"/>
  <c r="O65" s="1"/>
  <c r="O6"/>
  <c r="O53" s="1"/>
  <c r="O45"/>
  <c r="O92" s="1"/>
  <c r="O42"/>
  <c r="O89" s="1"/>
  <c r="O34"/>
  <c r="O81" s="1"/>
  <c r="O36"/>
  <c r="O83" s="1"/>
  <c r="O38"/>
  <c r="O85" s="1"/>
  <c r="O25"/>
  <c r="O72" s="1"/>
  <c r="O27"/>
  <c r="O74" s="1"/>
  <c r="O29"/>
  <c r="O76" s="1"/>
  <c r="O7"/>
  <c r="O54" s="1"/>
  <c r="O9"/>
  <c r="O56" s="1"/>
  <c r="O11"/>
  <c r="O58" s="1"/>
  <c r="O13"/>
  <c r="O60" s="1"/>
  <c r="O15"/>
  <c r="O62" s="1"/>
  <c r="O17"/>
  <c r="O64" s="1"/>
  <c r="O19"/>
  <c r="O66" s="1"/>
  <c r="N44"/>
  <c r="N91" s="1"/>
  <c r="N4" l="1"/>
  <c r="N51" s="1"/>
  <c r="O31"/>
  <c r="O78" s="1"/>
  <c r="O5"/>
  <c r="O52" s="1"/>
  <c r="E9" i="7"/>
  <c r="D6"/>
  <c r="O41" i="1"/>
  <c r="O88" s="1"/>
  <c r="O44"/>
  <c r="O91" s="1"/>
  <c r="E15" i="7"/>
  <c r="F21"/>
  <c r="E18"/>
  <c r="E12"/>
  <c r="F24"/>
  <c r="O22" i="1"/>
  <c r="O69" s="1"/>
  <c r="F18" i="7" l="1"/>
  <c r="O4" i="1"/>
  <c r="O51" s="1"/>
  <c r="F15" i="7"/>
  <c r="E6"/>
  <c r="F9"/>
  <c r="F12"/>
  <c r="F6" l="1"/>
  <c r="C17" i="6" l="1"/>
  <c r="G17" s="1"/>
  <c r="D17"/>
  <c r="H17" s="1"/>
  <c r="C16"/>
  <c r="G16" s="1"/>
  <c r="D16"/>
  <c r="H16" s="1"/>
  <c r="C6" l="1"/>
  <c r="G6" s="1"/>
  <c r="D6"/>
  <c r="H6" s="1"/>
  <c r="F6"/>
  <c r="J6" s="1"/>
  <c r="D7"/>
  <c r="H7" s="1"/>
  <c r="C8"/>
  <c r="G8" s="1"/>
  <c r="E9"/>
  <c r="I9" s="1"/>
  <c r="C11"/>
  <c r="G11" s="1"/>
  <c r="F11"/>
  <c r="J11" s="1"/>
  <c r="D12"/>
  <c r="H12" s="1"/>
  <c r="E12"/>
  <c r="I12" s="1"/>
  <c r="F12"/>
  <c r="J12" s="1"/>
  <c r="E13"/>
  <c r="I13" s="1"/>
  <c r="E14"/>
  <c r="I14" s="1"/>
  <c r="F14"/>
  <c r="J14" s="1"/>
  <c r="C15"/>
  <c r="G15" s="1"/>
  <c r="E15"/>
  <c r="I15" s="1"/>
  <c r="C18"/>
  <c r="G18" s="1"/>
  <c r="F18"/>
  <c r="J18" s="1"/>
  <c r="D19"/>
  <c r="H19" s="1"/>
  <c r="F19"/>
  <c r="J19" s="1"/>
  <c r="F20"/>
  <c r="J20" s="1"/>
  <c r="C21"/>
  <c r="G21" s="1"/>
  <c r="D22"/>
  <c r="H22" s="1"/>
  <c r="F22"/>
  <c r="J22" s="1"/>
  <c r="C23"/>
  <c r="G23" s="1"/>
  <c r="D23"/>
  <c r="H23" s="1"/>
  <c r="F23"/>
  <c r="J23" s="1"/>
  <c r="F8"/>
  <c r="J8" s="1"/>
  <c r="E5"/>
  <c r="F10"/>
  <c r="J10" s="1"/>
  <c r="C22"/>
  <c r="G22" s="1"/>
  <c r="C10"/>
  <c r="G10" s="1"/>
  <c r="C19"/>
  <c r="G19" s="1"/>
  <c r="D15"/>
  <c r="H15" s="1"/>
  <c r="E23"/>
  <c r="I23" s="1"/>
  <c r="E20"/>
  <c r="I20" s="1"/>
  <c r="E17"/>
  <c r="I17" s="1"/>
  <c r="E21"/>
  <c r="I21" s="1"/>
  <c r="C20"/>
  <c r="G20" s="1"/>
  <c r="C9"/>
  <c r="G9" s="1"/>
  <c r="E8"/>
  <c r="I8" s="1"/>
  <c r="F9"/>
  <c r="J9" s="1"/>
  <c r="F7"/>
  <c r="J7" s="1"/>
  <c r="F17"/>
  <c r="J17" s="1"/>
  <c r="E19"/>
  <c r="I19" s="1"/>
  <c r="E10"/>
  <c r="I10" s="1"/>
  <c r="D14"/>
  <c r="H14" s="1"/>
  <c r="D9"/>
  <c r="H9" s="1"/>
  <c r="C12"/>
  <c r="G12" s="1"/>
  <c r="D11"/>
  <c r="H11" s="1"/>
  <c r="F13"/>
  <c r="J13" s="1"/>
  <c r="D5" l="1"/>
  <c r="F21"/>
  <c r="J21" s="1"/>
  <c r="E22"/>
  <c r="I22" s="1"/>
  <c r="D13"/>
  <c r="H13" s="1"/>
  <c r="E11"/>
  <c r="I11" s="1"/>
  <c r="C14"/>
  <c r="G14" s="1"/>
  <c r="E6"/>
  <c r="I6" s="1"/>
  <c r="E18"/>
  <c r="I18" s="1"/>
  <c r="D21"/>
  <c r="H21" s="1"/>
  <c r="E7"/>
  <c r="I7" s="1"/>
  <c r="C13"/>
  <c r="G13" s="1"/>
  <c r="F16"/>
  <c r="J16" s="1"/>
  <c r="D10"/>
  <c r="H10" s="1"/>
  <c r="F15"/>
  <c r="J15" s="1"/>
  <c r="D18"/>
  <c r="H18" s="1"/>
  <c r="E16"/>
  <c r="I16" s="1"/>
  <c r="I5"/>
  <c r="D20"/>
  <c r="H20" s="1"/>
  <c r="C7"/>
  <c r="G7" s="1"/>
  <c r="D8"/>
  <c r="H8" s="1"/>
  <c r="I4" l="1"/>
  <c r="E23" i="7" s="1"/>
  <c r="E4" i="6"/>
  <c r="F5"/>
  <c r="C5"/>
  <c r="D4"/>
  <c r="H5"/>
  <c r="H4" s="1"/>
  <c r="D23" i="7" s="1"/>
  <c r="D37" s="1"/>
  <c r="E33" l="1"/>
  <c r="E37"/>
  <c r="D22"/>
  <c r="D36" s="1"/>
  <c r="D33"/>
  <c r="J5" i="6"/>
  <c r="J4" s="1"/>
  <c r="F4"/>
  <c r="G5"/>
  <c r="G4" s="1"/>
  <c r="C23" i="7" s="1"/>
  <c r="C4" i="6"/>
  <c r="F23" i="7"/>
  <c r="F37" s="1"/>
  <c r="E22"/>
  <c r="E36" s="1"/>
  <c r="C22" l="1"/>
  <c r="C33"/>
  <c r="F22"/>
  <c r="F36" s="1"/>
  <c r="F33"/>
  <c r="E41" i="5" l="1"/>
  <c r="F41"/>
  <c r="G53" l="1"/>
  <c r="F49"/>
  <c r="F48"/>
  <c r="F45"/>
  <c r="F46"/>
  <c r="G41"/>
  <c r="E49"/>
  <c r="E45"/>
  <c r="E46"/>
  <c r="E48"/>
  <c r="E53"/>
  <c r="F53"/>
  <c r="F17" l="1"/>
  <c r="E61"/>
  <c r="E60"/>
  <c r="E57"/>
  <c r="E58"/>
  <c r="E17"/>
  <c r="F61"/>
  <c r="F57"/>
  <c r="F58"/>
  <c r="F60"/>
  <c r="G61"/>
  <c r="G60"/>
  <c r="G57"/>
  <c r="G58"/>
  <c r="G17"/>
  <c r="G49"/>
  <c r="G46"/>
  <c r="G48"/>
  <c r="G45"/>
  <c r="F29" l="1"/>
  <c r="D41"/>
  <c r="E25"/>
  <c r="E24"/>
  <c r="E22"/>
  <c r="E21"/>
  <c r="G29"/>
  <c r="E29"/>
  <c r="G25"/>
  <c r="G22"/>
  <c r="G21"/>
  <c r="G24"/>
  <c r="F25"/>
  <c r="F24"/>
  <c r="F21"/>
  <c r="F22"/>
  <c r="G54"/>
  <c r="G59" s="1"/>
  <c r="G5"/>
  <c r="E42"/>
  <c r="E47" s="1"/>
  <c r="E43" s="1"/>
  <c r="J81" s="1"/>
  <c r="E81" s="1"/>
  <c r="D17" i="7" s="1"/>
  <c r="E5" i="5"/>
  <c r="F5"/>
  <c r="G55"/>
  <c r="L82" s="1"/>
  <c r="G82" s="1"/>
  <c r="F20" i="7" s="1"/>
  <c r="D53" i="5"/>
  <c r="F42"/>
  <c r="F47" s="1"/>
  <c r="F43" s="1"/>
  <c r="K81" s="1"/>
  <c r="F81" s="1"/>
  <c r="E17" i="7" s="1"/>
  <c r="G42" i="5"/>
  <c r="G47" s="1"/>
  <c r="G43" s="1"/>
  <c r="L81" s="1"/>
  <c r="G81" s="1"/>
  <c r="F17" i="7" s="1"/>
  <c r="F16" l="1"/>
  <c r="F31"/>
  <c r="F19"/>
  <c r="F32"/>
  <c r="D16"/>
  <c r="D31"/>
  <c r="E16"/>
  <c r="E31"/>
  <c r="F37" i="5"/>
  <c r="F36"/>
  <c r="F33"/>
  <c r="F34"/>
  <c r="F54"/>
  <c r="F59" s="1"/>
  <c r="F55" s="1"/>
  <c r="K82" s="1"/>
  <c r="F82" s="1"/>
  <c r="E20" i="7" s="1"/>
  <c r="G37" i="5"/>
  <c r="G33"/>
  <c r="G36"/>
  <c r="G34"/>
  <c r="E13"/>
  <c r="E9"/>
  <c r="E12"/>
  <c r="E10"/>
  <c r="E18"/>
  <c r="E23" s="1"/>
  <c r="D49"/>
  <c r="D48"/>
  <c r="D45"/>
  <c r="D46"/>
  <c r="G13"/>
  <c r="G12"/>
  <c r="G9"/>
  <c r="G10"/>
  <c r="E19"/>
  <c r="J79" s="1"/>
  <c r="E79" s="1"/>
  <c r="D11" i="7" s="1"/>
  <c r="E37" i="5"/>
  <c r="E33"/>
  <c r="E36"/>
  <c r="E34"/>
  <c r="D61"/>
  <c r="D58"/>
  <c r="D57"/>
  <c r="D60"/>
  <c r="F13"/>
  <c r="F10"/>
  <c r="F9"/>
  <c r="F12"/>
  <c r="E54"/>
  <c r="E59" s="1"/>
  <c r="E55" s="1"/>
  <c r="J82" s="1"/>
  <c r="E82" s="1"/>
  <c r="D20" i="7" s="1"/>
  <c r="E19" l="1"/>
  <c r="E32"/>
  <c r="D10"/>
  <c r="D29"/>
  <c r="D19"/>
  <c r="D32"/>
  <c r="D17" i="5"/>
  <c r="F18"/>
  <c r="F23" s="1"/>
  <c r="F19" s="1"/>
  <c r="K79" s="1"/>
  <c r="F79" s="1"/>
  <c r="E11" i="7" s="1"/>
  <c r="G18" i="5"/>
  <c r="G23" s="1"/>
  <c r="G19" s="1"/>
  <c r="L79" s="1"/>
  <c r="G79" s="1"/>
  <c r="F11" i="7" s="1"/>
  <c r="F10" l="1"/>
  <c r="F29"/>
  <c r="E10"/>
  <c r="E29"/>
  <c r="D25" i="5"/>
  <c r="D21"/>
  <c r="D22"/>
  <c r="D24"/>
  <c r="D42"/>
  <c r="D47" s="1"/>
  <c r="D43" s="1"/>
  <c r="I81" s="1"/>
  <c r="D81" s="1"/>
  <c r="C17" i="7" s="1"/>
  <c r="D29" i="5"/>
  <c r="D54"/>
  <c r="D59" s="1"/>
  <c r="D55" s="1"/>
  <c r="I82" s="1"/>
  <c r="D82" s="1"/>
  <c r="C20" i="7" s="1"/>
  <c r="E30" i="5"/>
  <c r="E35" s="1"/>
  <c r="E31" s="1"/>
  <c r="J80" s="1"/>
  <c r="E80" s="1"/>
  <c r="D14" i="7" s="1"/>
  <c r="G30" i="5"/>
  <c r="G35" s="1"/>
  <c r="G31" s="1"/>
  <c r="L80" s="1"/>
  <c r="G80" s="1"/>
  <c r="F14" i="7" s="1"/>
  <c r="F30" i="5"/>
  <c r="F35" s="1"/>
  <c r="F31" s="1"/>
  <c r="K80" s="1"/>
  <c r="F80" s="1"/>
  <c r="E14" i="7" s="1"/>
  <c r="E13" l="1"/>
  <c r="E30"/>
  <c r="C19"/>
  <c r="C32"/>
  <c r="F13"/>
  <c r="F30"/>
  <c r="D13"/>
  <c r="D30"/>
  <c r="C16"/>
  <c r="C31"/>
  <c r="D37" i="5"/>
  <c r="D36"/>
  <c r="D33"/>
  <c r="D34"/>
  <c r="D18" l="1"/>
  <c r="D23" s="1"/>
  <c r="D19" s="1"/>
  <c r="I79" s="1"/>
  <c r="D79" s="1"/>
  <c r="C11" i="7" s="1"/>
  <c r="C10" l="1"/>
  <c r="C29"/>
  <c r="D30" i="5"/>
  <c r="D35" s="1"/>
  <c r="D31" s="1"/>
  <c r="I80" s="1"/>
  <c r="D80" s="1"/>
  <c r="C14" i="7" s="1"/>
  <c r="D5" i="5"/>
  <c r="C13" i="7" l="1"/>
  <c r="C30"/>
  <c r="F6" i="5"/>
  <c r="F11" s="1"/>
  <c r="F7" s="1"/>
  <c r="K78" s="1"/>
  <c r="F78" s="1"/>
  <c r="E6"/>
  <c r="E11" s="1"/>
  <c r="E7" s="1"/>
  <c r="J78" s="1"/>
  <c r="E78" s="1"/>
  <c r="D13"/>
  <c r="D9"/>
  <c r="D10"/>
  <c r="D12"/>
  <c r="G6"/>
  <c r="G11" s="1"/>
  <c r="G7" s="1"/>
  <c r="L78" s="1"/>
  <c r="G78" s="1"/>
  <c r="F8" i="7" l="1"/>
  <c r="F28" s="1"/>
  <c r="F27" s="1"/>
  <c r="F26" s="1"/>
  <c r="G77" i="5"/>
  <c r="E8" i="7"/>
  <c r="E28" s="1"/>
  <c r="E27" s="1"/>
  <c r="E26" s="1"/>
  <c r="F77" i="5"/>
  <c r="D8" i="7"/>
  <c r="D28" s="1"/>
  <c r="D27" s="1"/>
  <c r="D26" s="1"/>
  <c r="E77" i="5"/>
  <c r="F7" i="7" l="1"/>
  <c r="F5"/>
  <c r="F4" s="1"/>
  <c r="D7"/>
  <c r="D5"/>
  <c r="D4" s="1"/>
  <c r="E7"/>
  <c r="E5"/>
  <c r="E4" s="1"/>
  <c r="D6" i="5" l="1"/>
  <c r="D11" s="1"/>
  <c r="D7" s="1"/>
  <c r="I78" s="1"/>
  <c r="D78" s="1"/>
  <c r="C8" i="7" l="1"/>
  <c r="D77" i="5"/>
  <c r="C37" i="7" l="1"/>
  <c r="C28"/>
  <c r="C27" s="1"/>
  <c r="C26" s="1"/>
  <c r="C7"/>
  <c r="C36" s="1"/>
  <c r="C5"/>
  <c r="C4" s="1"/>
</calcChain>
</file>

<file path=xl/sharedStrings.xml><?xml version="1.0" encoding="utf-8"?>
<sst xmlns="http://schemas.openxmlformats.org/spreadsheetml/2006/main" count="520" uniqueCount="178">
  <si>
    <t>▣ 단계별 관거연장(BTL지역 제외)</t>
  </si>
  <si>
    <t>처리구역</t>
  </si>
  <si>
    <t>처리분구</t>
  </si>
  <si>
    <t>배제방식</t>
  </si>
  <si>
    <t>단계별 관거연장</t>
  </si>
  <si>
    <t>합 계</t>
  </si>
  <si>
    <t>보령</t>
  </si>
  <si>
    <t>계</t>
  </si>
  <si>
    <t>대천</t>
  </si>
  <si>
    <t>합류</t>
  </si>
  <si>
    <t>오수</t>
  </si>
  <si>
    <t>우수</t>
  </si>
  <si>
    <t>동대</t>
  </si>
  <si>
    <t>명천</t>
  </si>
  <si>
    <t>궁촌</t>
  </si>
  <si>
    <t>주교</t>
  </si>
  <si>
    <t>차집관거</t>
  </si>
  <si>
    <t>대천
해수욕장</t>
  </si>
  <si>
    <t>신흑</t>
  </si>
  <si>
    <t>흑포,사곡</t>
  </si>
  <si>
    <t>요암</t>
  </si>
  <si>
    <t>삼현</t>
  </si>
  <si>
    <t>웅천</t>
  </si>
  <si>
    <t>대창</t>
  </si>
  <si>
    <t>노천</t>
  </si>
  <si>
    <t>성동</t>
  </si>
  <si>
    <t>무창포</t>
  </si>
  <si>
    <t>성주</t>
  </si>
  <si>
    <t>소규모하수도</t>
  </si>
  <si>
    <t>1단계</t>
    <phoneticPr fontId="2" type="noConversion"/>
  </si>
  <si>
    <t>2단계</t>
    <phoneticPr fontId="2" type="noConversion"/>
  </si>
  <si>
    <t>3단계</t>
    <phoneticPr fontId="2" type="noConversion"/>
  </si>
  <si>
    <t>4단계</t>
    <phoneticPr fontId="2" type="noConversion"/>
  </si>
  <si>
    <t>단위 유지관리비</t>
    <phoneticPr fontId="2" type="noConversion"/>
  </si>
  <si>
    <t>원/m</t>
    <phoneticPr fontId="2" type="noConversion"/>
  </si>
  <si>
    <t>연간물가상승률</t>
    <phoneticPr fontId="2" type="noConversion"/>
  </si>
  <si>
    <t>년간 유지관리비(천원/년)</t>
    <phoneticPr fontId="2" type="noConversion"/>
  </si>
  <si>
    <t>(천원/년)</t>
    <phoneticPr fontId="2" type="noConversion"/>
  </si>
  <si>
    <t>▣ 공공하수처리시설</t>
    <phoneticPr fontId="8" type="noConversion"/>
  </si>
  <si>
    <t>* 인건비</t>
    <phoneticPr fontId="8" type="noConversion"/>
  </si>
  <si>
    <t>구 분</t>
    <phoneticPr fontId="8" type="noConversion"/>
  </si>
  <si>
    <t>인건비(천원/년)</t>
    <phoneticPr fontId="8" type="noConversion"/>
  </si>
  <si>
    <t>인원(인)</t>
    <phoneticPr fontId="8" type="noConversion"/>
  </si>
  <si>
    <t>단위 인건비
(백만원/년ㆍ인)</t>
    <phoneticPr fontId="8" type="noConversion"/>
  </si>
  <si>
    <t>비 고</t>
    <phoneticPr fontId="8" type="noConversion"/>
  </si>
  <si>
    <t>계</t>
    <phoneticPr fontId="2" type="noConversion"/>
  </si>
  <si>
    <t>계</t>
    <phoneticPr fontId="8" type="noConversion"/>
  </si>
  <si>
    <t>* 전력비</t>
    <phoneticPr fontId="8" type="noConversion"/>
  </si>
  <si>
    <t>전력비(천원/년)</t>
    <phoneticPr fontId="8" type="noConversion"/>
  </si>
  <si>
    <r>
      <t>유입하수량
(천</t>
    </r>
    <r>
      <rPr>
        <sz val="10"/>
        <rFont val="가는으뜸체"/>
        <family val="1"/>
        <charset val="129"/>
      </rPr>
      <t>㎥</t>
    </r>
    <r>
      <rPr>
        <sz val="10"/>
        <rFont val="돋움"/>
        <family val="3"/>
        <charset val="129"/>
      </rPr>
      <t>/년)</t>
    </r>
    <phoneticPr fontId="8" type="noConversion"/>
  </si>
  <si>
    <t>단위 전력비
(원/㎥)</t>
    <phoneticPr fontId="8" type="noConversion"/>
  </si>
  <si>
    <t>* 약품비</t>
    <phoneticPr fontId="8" type="noConversion"/>
  </si>
  <si>
    <t>약품비(천원/년)</t>
    <phoneticPr fontId="8" type="noConversion"/>
  </si>
  <si>
    <t>단위 약품비
(원/㎥)</t>
    <phoneticPr fontId="8" type="noConversion"/>
  </si>
  <si>
    <t>* 찌꺼기처리비</t>
    <phoneticPr fontId="8" type="noConversion"/>
  </si>
  <si>
    <t>찌꺼기처리비
(천원/년)</t>
    <phoneticPr fontId="8" type="noConversion"/>
  </si>
  <si>
    <r>
      <t>찌꺼기처리량
(</t>
    </r>
    <r>
      <rPr>
        <sz val="10"/>
        <rFont val="가는으뜸체"/>
        <family val="1"/>
        <charset val="129"/>
      </rPr>
      <t>톤</t>
    </r>
    <r>
      <rPr>
        <sz val="10"/>
        <rFont val="돋움"/>
        <family val="3"/>
        <charset val="129"/>
      </rPr>
      <t>/년)</t>
    </r>
    <phoneticPr fontId="8" type="noConversion"/>
  </si>
  <si>
    <t>단위 찌꺼기처리비
(원/톤)</t>
    <phoneticPr fontId="8" type="noConversion"/>
  </si>
  <si>
    <t>* 개ㆍ보수비</t>
    <phoneticPr fontId="8" type="noConversion"/>
  </si>
  <si>
    <t>개ㆍ보수비
(천원/년)</t>
    <phoneticPr fontId="8" type="noConversion"/>
  </si>
  <si>
    <t>단위 개ㆍ보수비
(원/㎥)</t>
    <phoneticPr fontId="8" type="noConversion"/>
  </si>
  <si>
    <t>* 기타</t>
    <phoneticPr fontId="8" type="noConversion"/>
  </si>
  <si>
    <t>기타
(천원/년)</t>
    <phoneticPr fontId="8" type="noConversion"/>
  </si>
  <si>
    <t>단위 기타
(원/㎥)</t>
    <phoneticPr fontId="8" type="noConversion"/>
  </si>
  <si>
    <r>
      <t>유입분뇨량
(천</t>
    </r>
    <r>
      <rPr>
        <sz val="10"/>
        <rFont val="가는으뜸체"/>
        <family val="1"/>
        <charset val="129"/>
      </rPr>
      <t>㎥</t>
    </r>
    <r>
      <rPr>
        <sz val="10"/>
        <rFont val="돋움"/>
        <family val="3"/>
        <charset val="129"/>
      </rPr>
      <t>/년)</t>
    </r>
    <phoneticPr fontId="8" type="noConversion"/>
  </si>
  <si>
    <t>보령</t>
    <phoneticPr fontId="2" type="noConversion"/>
  </si>
  <si>
    <t>대천해수욕장</t>
    <phoneticPr fontId="2" type="noConversion"/>
  </si>
  <si>
    <t>웅천</t>
    <phoneticPr fontId="2" type="noConversion"/>
  </si>
  <si>
    <t>무창포</t>
    <phoneticPr fontId="2" type="noConversion"/>
  </si>
  <si>
    <t>성주</t>
    <phoneticPr fontId="2" type="noConversion"/>
  </si>
  <si>
    <t>▣ 보령위생처리장</t>
    <phoneticPr fontId="8" type="noConversion"/>
  </si>
  <si>
    <t>적용기준</t>
    <phoneticPr fontId="8" type="noConversion"/>
  </si>
  <si>
    <t>1단계</t>
    <phoneticPr fontId="8" type="noConversion"/>
  </si>
  <si>
    <t>2단계</t>
    <phoneticPr fontId="8" type="noConversion"/>
  </si>
  <si>
    <t>3단계</t>
    <phoneticPr fontId="8" type="noConversion"/>
  </si>
  <si>
    <t>4단계</t>
    <phoneticPr fontId="8" type="noConversion"/>
  </si>
  <si>
    <t>산출기준</t>
    <phoneticPr fontId="8" type="noConversion"/>
  </si>
  <si>
    <t>유지관리인원(인)</t>
    <phoneticPr fontId="8" type="noConversion"/>
  </si>
  <si>
    <r>
      <t>유입하수량(</t>
    </r>
    <r>
      <rPr>
        <sz val="10"/>
        <rFont val="가는으뜸체"/>
        <family val="1"/>
        <charset val="129"/>
      </rPr>
      <t>㎥</t>
    </r>
    <r>
      <rPr>
        <sz val="10"/>
        <rFont val="돋움"/>
        <family val="3"/>
        <charset val="129"/>
      </rPr>
      <t>/일)</t>
    </r>
    <phoneticPr fontId="8" type="noConversion"/>
  </si>
  <si>
    <t>찌꺼기발생량(톤/일)</t>
    <phoneticPr fontId="8" type="noConversion"/>
  </si>
  <si>
    <t>유지관리비용
(백만원)</t>
    <phoneticPr fontId="8" type="noConversion"/>
  </si>
  <si>
    <t>1. 인건비</t>
    <phoneticPr fontId="8" type="noConversion"/>
  </si>
  <si>
    <t>2. 전력비</t>
    <phoneticPr fontId="8" type="noConversion"/>
  </si>
  <si>
    <t>3. 약품비</t>
    <phoneticPr fontId="8" type="noConversion"/>
  </si>
  <si>
    <t>4. 찌꺼기처리비</t>
    <phoneticPr fontId="8" type="noConversion"/>
  </si>
  <si>
    <t>5. 개ㆍ보수비</t>
    <phoneticPr fontId="8" type="noConversion"/>
  </si>
  <si>
    <t>6. 기 타</t>
    <phoneticPr fontId="8" type="noConversion"/>
  </si>
  <si>
    <t>59,600원/톤</t>
    <phoneticPr fontId="8" type="noConversion"/>
  </si>
  <si>
    <t>31백만원/년</t>
    <phoneticPr fontId="8" type="noConversion"/>
  </si>
  <si>
    <r>
      <t>22.93원/</t>
    </r>
    <r>
      <rPr>
        <sz val="10"/>
        <rFont val="가는으뜸체"/>
        <family val="1"/>
        <charset val="129"/>
      </rPr>
      <t>㎥</t>
    </r>
    <phoneticPr fontId="8" type="noConversion"/>
  </si>
  <si>
    <t>3.2원/㎥</t>
    <phoneticPr fontId="8" type="noConversion"/>
  </si>
  <si>
    <t>4.3원/㎥</t>
    <phoneticPr fontId="8" type="noConversion"/>
  </si>
  <si>
    <t>16.7원/㎥</t>
    <phoneticPr fontId="8" type="noConversion"/>
  </si>
  <si>
    <t>▣ 보령하수처리장</t>
    <phoneticPr fontId="8" type="noConversion"/>
  </si>
  <si>
    <t>▣ 대천해수욕장하수처리장</t>
    <phoneticPr fontId="8" type="noConversion"/>
  </si>
  <si>
    <t>성수기 하수량의 50% 적용</t>
    <phoneticPr fontId="2" type="noConversion"/>
  </si>
  <si>
    <t>▣ 웅천하수처리장</t>
    <phoneticPr fontId="8" type="noConversion"/>
  </si>
  <si>
    <t>▣ 무창포하수처리장</t>
    <phoneticPr fontId="8" type="noConversion"/>
  </si>
  <si>
    <t>▣ 성주하수처리장</t>
    <phoneticPr fontId="8" type="noConversion"/>
  </si>
  <si>
    <t>▣ 분뇨처리시설</t>
    <phoneticPr fontId="8" type="noConversion"/>
  </si>
  <si>
    <r>
      <t>유입분뇨량(</t>
    </r>
    <r>
      <rPr>
        <sz val="10"/>
        <rFont val="가는으뜸체"/>
        <family val="1"/>
        <charset val="129"/>
      </rPr>
      <t>㎥</t>
    </r>
    <r>
      <rPr>
        <sz val="10"/>
        <rFont val="돋움"/>
        <family val="3"/>
        <charset val="129"/>
      </rPr>
      <t>/일)</t>
    </r>
    <phoneticPr fontId="8" type="noConversion"/>
  </si>
  <si>
    <t>보령처리시설 포함</t>
    <phoneticPr fontId="8" type="noConversion"/>
  </si>
  <si>
    <t>▣ 물가상승률 고려</t>
    <phoneticPr fontId="8" type="noConversion"/>
  </si>
  <si>
    <t>구분</t>
    <phoneticPr fontId="2" type="noConversion"/>
  </si>
  <si>
    <t>보령 하수처리시설</t>
    <phoneticPr fontId="2" type="noConversion"/>
  </si>
  <si>
    <t>대천해수욕장 하수처리시설</t>
    <phoneticPr fontId="2" type="noConversion"/>
  </si>
  <si>
    <t>웅천하수처리시설</t>
    <phoneticPr fontId="2" type="noConversion"/>
  </si>
  <si>
    <t>무창포 하수처리시설</t>
    <phoneticPr fontId="2" type="noConversion"/>
  </si>
  <si>
    <t>성주하수처리시설</t>
    <phoneticPr fontId="2" type="noConversion"/>
  </si>
  <si>
    <t>분뇨처리시설</t>
    <phoneticPr fontId="2" type="noConversion"/>
  </si>
  <si>
    <t>물가상승률</t>
    <phoneticPr fontId="8" type="noConversion"/>
  </si>
  <si>
    <t>%</t>
    <phoneticPr fontId="8" type="noConversion"/>
  </si>
  <si>
    <t>행정구역</t>
  </si>
  <si>
    <t>비고</t>
  </si>
  <si>
    <t>총 계</t>
  </si>
  <si>
    <t>남포면</t>
  </si>
  <si>
    <t>죽도</t>
  </si>
  <si>
    <t>달산리</t>
  </si>
  <si>
    <t>미산면</t>
  </si>
  <si>
    <t>도화담</t>
  </si>
  <si>
    <t>내평리</t>
  </si>
  <si>
    <t>봉성리</t>
  </si>
  <si>
    <t>오천면</t>
  </si>
  <si>
    <t>소성리</t>
  </si>
  <si>
    <t>삽시도1리</t>
  </si>
  <si>
    <t>외연도리</t>
  </si>
  <si>
    <t>원산1리</t>
  </si>
  <si>
    <t>원산3리</t>
  </si>
  <si>
    <t>호도</t>
  </si>
  <si>
    <t>삽시도2리</t>
  </si>
  <si>
    <t>삽시도3리</t>
  </si>
  <si>
    <t>주교면</t>
  </si>
  <si>
    <t>주교1리</t>
  </si>
  <si>
    <t>주산면</t>
  </si>
  <si>
    <t>금암리</t>
  </si>
  <si>
    <t>천북면</t>
  </si>
  <si>
    <t>하만1,2리</t>
  </si>
  <si>
    <t>청라면</t>
  </si>
  <si>
    <t>의평리</t>
  </si>
  <si>
    <t>황룡리</t>
  </si>
  <si>
    <t>청소면</t>
  </si>
  <si>
    <t>진죽1,2리</t>
  </si>
  <si>
    <t>주) 산정공식 C = (128.13 * Q^0.601) * 1.22 (백만원)</t>
    <phoneticPr fontId="2" type="noConversion"/>
  </si>
  <si>
    <t>(단위: 백만원)</t>
    <phoneticPr fontId="2" type="noConversion"/>
  </si>
  <si>
    <t>하수량(㎥/일)</t>
    <phoneticPr fontId="8" type="noConversion"/>
  </si>
  <si>
    <t>유지관리비(백만원/년)</t>
    <phoneticPr fontId="2" type="noConversion"/>
  </si>
  <si>
    <t>공공하수처리시설</t>
    <phoneticPr fontId="2" type="noConversion"/>
  </si>
  <si>
    <t>하수관거</t>
    <phoneticPr fontId="2" type="noConversion"/>
  </si>
  <si>
    <t>소규모하수도</t>
    <phoneticPr fontId="2" type="noConversion"/>
  </si>
  <si>
    <t>비고</t>
    <phoneticPr fontId="2" type="noConversion"/>
  </si>
  <si>
    <t>총괄</t>
    <phoneticPr fontId="2" type="noConversion"/>
  </si>
  <si>
    <t>(단위 : 백만원/년)</t>
    <phoneticPr fontId="2" type="noConversion"/>
  </si>
  <si>
    <t>51백만원/년</t>
    <phoneticPr fontId="8" type="noConversion"/>
  </si>
  <si>
    <t>- 원/㎥</t>
    <phoneticPr fontId="2" type="noConversion"/>
  </si>
  <si>
    <t>110원/㎥</t>
    <phoneticPr fontId="8" type="noConversion"/>
  </si>
  <si>
    <t>- 원/톤</t>
    <phoneticPr fontId="8" type="noConversion"/>
  </si>
  <si>
    <t>1,364원/㎥</t>
    <phoneticPr fontId="8" type="noConversion"/>
  </si>
  <si>
    <t>2,762원/㎥</t>
    <phoneticPr fontId="8" type="noConversion"/>
  </si>
  <si>
    <t>소계</t>
    <phoneticPr fontId="2" type="noConversion"/>
  </si>
  <si>
    <t xml:space="preserve">  1) 유지관리비 총괄</t>
    <phoneticPr fontId="8" type="noConversion"/>
  </si>
  <si>
    <t xml:space="preserve">  2) 유지관리비(공공하수처리시설)</t>
    <phoneticPr fontId="8" type="noConversion"/>
  </si>
  <si>
    <t xml:space="preserve">  3) 단위공사비</t>
    <phoneticPr fontId="8" type="noConversion"/>
  </si>
  <si>
    <t xml:space="preserve">  4) 소규모하수처리시설 유지관리비</t>
    <phoneticPr fontId="8" type="noConversion"/>
  </si>
  <si>
    <t xml:space="preserve">  5) 하수관거 유지관리비 산정</t>
    <phoneticPr fontId="8" type="noConversion"/>
  </si>
  <si>
    <t>대천
해수욕장</t>
    <phoneticPr fontId="2" type="noConversion"/>
  </si>
  <si>
    <t>1단계</t>
    <phoneticPr fontId="2" type="noConversion"/>
  </si>
  <si>
    <t>2단계</t>
    <phoneticPr fontId="2" type="noConversion"/>
  </si>
  <si>
    <t>3단계</t>
    <phoneticPr fontId="2" type="noConversion"/>
  </si>
  <si>
    <t>4단계</t>
    <phoneticPr fontId="2" type="noConversion"/>
  </si>
  <si>
    <t>1단계</t>
    <phoneticPr fontId="2" type="noConversion"/>
  </si>
  <si>
    <t>BTL 시설 운영비</t>
    <phoneticPr fontId="2" type="noConversion"/>
  </si>
  <si>
    <t>2010년</t>
    <phoneticPr fontId="2" type="noConversion"/>
  </si>
  <si>
    <t>2015년</t>
    <phoneticPr fontId="2" type="noConversion"/>
  </si>
  <si>
    <t>2020년</t>
    <phoneticPr fontId="2" type="noConversion"/>
  </si>
  <si>
    <t>2025년</t>
    <phoneticPr fontId="2" type="noConversion"/>
  </si>
  <si>
    <t>10.5 유지관리비 산출</t>
    <phoneticPr fontId="8" type="noConversion"/>
  </si>
  <si>
    <t>-</t>
  </si>
  <si>
    <t xml:space="preserve">- </t>
  </si>
</sst>
</file>

<file path=xl/styles.xml><?xml version="1.0" encoding="utf-8"?>
<styleSheet xmlns="http://schemas.openxmlformats.org/spreadsheetml/2006/main">
  <numFmts count="12">
    <numFmt numFmtId="5" formatCode="&quot;₩&quot;#,##0;\-&quot;₩&quot;#,##0"/>
    <numFmt numFmtId="7" formatCode="&quot;₩&quot;#,##0.00;\-&quot;₩&quot;#,##0.00"/>
    <numFmt numFmtId="41" formatCode="_-* #,##0_-;\-* #,##0_-;_-* &quot;-&quot;_-;_-@_-"/>
    <numFmt numFmtId="176" formatCode="0.0%"/>
    <numFmt numFmtId="177" formatCode="#,##0_-;#,##0_-;&quot;-&quot;_-;@_-"/>
    <numFmt numFmtId="178" formatCode="#,##0.00_-;#,##0.00_-;&quot;-&quot;_-;@_-"/>
    <numFmt numFmtId="179" formatCode="_-* #,##0.00_-;\-* #,##0.00_-;_-* &quot;-&quot;_-;_-@_-"/>
    <numFmt numFmtId="180" formatCode="mm&quot;.&quot;dd\ &quot;현재&quot;"/>
    <numFmt numFmtId="181" formatCode="#,###\ \ "/>
    <numFmt numFmtId="182" formatCode="_ * #,##0_ ;_ * \-#,##0_ ;_ * &quot;-&quot;_ ;_ @_ "/>
    <numFmt numFmtId="183" formatCode="_ * #,##0.00_ ;_ * \-#,##0.00_ ;_ * &quot;-&quot;??_ ;_ @_ "/>
    <numFmt numFmtId="184" formatCode="#,##0_ "/>
  </numFmts>
  <fonts count="3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sz val="10"/>
      <color theme="3"/>
      <name val="돋움"/>
      <family val="3"/>
      <charset val="129"/>
    </font>
    <font>
      <sz val="9"/>
      <color theme="1"/>
      <name val="돋움"/>
      <family val="3"/>
      <charset val="129"/>
    </font>
    <font>
      <b/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11"/>
      <name val="돋움"/>
      <family val="3"/>
      <charset val="129"/>
    </font>
    <font>
      <sz val="10"/>
      <color indexed="10"/>
      <name val="돋움"/>
      <family val="3"/>
      <charset val="129"/>
    </font>
    <font>
      <sz val="10"/>
      <name val="가는으뜸체"/>
      <family val="1"/>
      <charset val="129"/>
    </font>
    <font>
      <sz val="10"/>
      <color indexed="12"/>
      <name val="돋움"/>
      <family val="3"/>
      <charset val="129"/>
    </font>
    <font>
      <sz val="7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rgb="FF000000"/>
      <name val="돋움"/>
      <family val="3"/>
      <charset val="129"/>
    </font>
    <font>
      <b/>
      <sz val="10"/>
      <color theme="1"/>
      <name val="돋움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11"/>
      <color indexed="36"/>
      <name val="돋움"/>
      <family val="3"/>
      <charset val="129"/>
    </font>
    <font>
      <sz val="12"/>
      <name val="뼻뮝"/>
      <family val="1"/>
      <charset val="129"/>
    </font>
    <font>
      <sz val="9"/>
      <name val="돋움"/>
      <family val="3"/>
      <charset val="129"/>
    </font>
    <font>
      <sz val="10"/>
      <name val="돋움체"/>
      <family val="3"/>
      <charset val="129"/>
    </font>
    <font>
      <sz val="12"/>
      <name val="¹UAAA¼"/>
      <family val="3"/>
      <charset val="129"/>
    </font>
    <font>
      <sz val="10"/>
      <name val="Arial"/>
      <family val="2"/>
    </font>
    <font>
      <sz val="8"/>
      <name val="돋움체"/>
      <family val="3"/>
      <charset val="129"/>
    </font>
    <font>
      <b/>
      <sz val="12"/>
      <name val="Arial"/>
      <family val="2"/>
    </font>
    <font>
      <sz val="9.5"/>
      <color indexed="8"/>
      <name val="돋움체"/>
      <family val="3"/>
      <charset val="129"/>
    </font>
    <font>
      <sz val="11"/>
      <name val="(한)문화방송"/>
      <family val="1"/>
      <charset val="129"/>
    </font>
    <font>
      <sz val="11"/>
      <color theme="1"/>
      <name val="한양신명조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0" fontId="11" fillId="0" borderId="0">
      <alignment vertical="center"/>
    </xf>
    <xf numFmtId="0" fontId="16" fillId="0" borderId="0">
      <alignment vertical="center"/>
    </xf>
    <xf numFmtId="0" fontId="11" fillId="0" borderId="0"/>
    <xf numFmtId="2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9" fontId="11" fillId="0" borderId="0" applyFont="0" applyFill="0" applyBorder="0" applyAlignment="0" applyProtection="0"/>
    <xf numFmtId="0" fontId="23" fillId="0" borderId="0"/>
    <xf numFmtId="41" fontId="9" fillId="0" borderId="0" applyFont="0" applyFill="0" applyBorder="0" applyAlignment="0" applyProtection="0"/>
    <xf numFmtId="4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0" fontId="19" fillId="0" borderId="0" applyFont="0" applyFill="0" applyBorder="0" applyAlignment="0" applyProtection="0"/>
    <xf numFmtId="49" fontId="25" fillId="0" borderId="0">
      <alignment horizontal="left"/>
    </xf>
    <xf numFmtId="0" fontId="19" fillId="0" borderId="31" applyNumberFormat="0" applyFont="0" applyFill="0" applyAlignment="0" applyProtection="0"/>
    <xf numFmtId="7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/>
    <xf numFmtId="182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32" applyNumberFormat="0" applyAlignment="0" applyProtection="0">
      <alignment horizontal="left" vertical="center"/>
    </xf>
    <xf numFmtId="0" fontId="29" fillId="0" borderId="33">
      <alignment horizontal="left" vertical="center"/>
    </xf>
    <xf numFmtId="0" fontId="27" fillId="0" borderId="0"/>
    <xf numFmtId="41" fontId="11" fillId="0" borderId="0" applyFont="0" applyFill="0" applyBorder="0" applyAlignment="0" applyProtection="0"/>
    <xf numFmtId="0" fontId="11" fillId="0" borderId="0">
      <alignment vertical="center"/>
    </xf>
  </cellStyleXfs>
  <cellXfs count="152">
    <xf numFmtId="0" fontId="0" fillId="0" borderId="0" xfId="0">
      <alignment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41" fontId="5" fillId="0" borderId="5" xfId="1" applyFont="1" applyBorder="1" applyAlignment="1">
      <alignment horizontal="center" vertical="center"/>
    </xf>
    <xf numFmtId="41" fontId="5" fillId="0" borderId="6" xfId="1" applyFont="1" applyBorder="1" applyAlignment="1">
      <alignment horizontal="center" vertical="center"/>
    </xf>
    <xf numFmtId="41" fontId="3" fillId="0" borderId="6" xfId="1" applyFont="1" applyBorder="1" applyAlignment="1">
      <alignment horizontal="center" vertical="center"/>
    </xf>
    <xf numFmtId="41" fontId="3" fillId="0" borderId="0" xfId="1" applyFont="1">
      <alignment vertical="center"/>
    </xf>
    <xf numFmtId="41" fontId="3" fillId="0" borderId="4" xfId="1" applyFont="1" applyBorder="1">
      <alignment vertical="center"/>
    </xf>
    <xf numFmtId="41" fontId="3" fillId="0" borderId="5" xfId="1" applyFont="1" applyBorder="1">
      <alignment vertical="center"/>
    </xf>
    <xf numFmtId="41" fontId="3" fillId="0" borderId="6" xfId="1" applyFont="1" applyBorder="1">
      <alignment vertical="center"/>
    </xf>
    <xf numFmtId="41" fontId="3" fillId="0" borderId="14" xfId="1" applyFont="1" applyBorder="1">
      <alignment vertical="center"/>
    </xf>
    <xf numFmtId="41" fontId="3" fillId="0" borderId="12" xfId="1" applyFont="1" applyBorder="1">
      <alignment vertical="center"/>
    </xf>
    <xf numFmtId="41" fontId="4" fillId="0" borderId="0" xfId="1" applyFont="1">
      <alignment vertical="center"/>
    </xf>
    <xf numFmtId="176" fontId="4" fillId="0" borderId="0" xfId="2" applyNumberFormat="1" applyFont="1">
      <alignment vertical="center"/>
    </xf>
    <xf numFmtId="41" fontId="3" fillId="0" borderId="12" xfId="1" applyFont="1" applyBorder="1" applyAlignment="1">
      <alignment horizontal="center" vertical="center"/>
    </xf>
    <xf numFmtId="41" fontId="3" fillId="2" borderId="6" xfId="1" applyFont="1" applyFill="1" applyBorder="1" applyAlignment="1">
      <alignment horizontal="center" vertical="center"/>
    </xf>
    <xf numFmtId="41" fontId="3" fillId="0" borderId="14" xfId="1" applyFont="1" applyBorder="1" applyAlignment="1">
      <alignment horizontal="center" vertical="center"/>
    </xf>
    <xf numFmtId="41" fontId="6" fillId="0" borderId="0" xfId="1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41" fontId="9" fillId="0" borderId="20" xfId="1" applyFont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41" fontId="12" fillId="3" borderId="20" xfId="1" applyFont="1" applyFill="1" applyBorder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177" fontId="9" fillId="0" borderId="20" xfId="0" applyNumberFormat="1" applyFont="1" applyBorder="1" applyAlignment="1">
      <alignment horizontal="center" vertical="center"/>
    </xf>
    <xf numFmtId="177" fontId="9" fillId="0" borderId="0" xfId="0" applyNumberFormat="1" applyFont="1">
      <alignment vertical="center"/>
    </xf>
    <xf numFmtId="0" fontId="14" fillId="0" borderId="0" xfId="0" applyFont="1">
      <alignment vertical="center"/>
    </xf>
    <xf numFmtId="41" fontId="14" fillId="0" borderId="0" xfId="0" applyNumberFormat="1" applyFont="1">
      <alignment vertical="center"/>
    </xf>
    <xf numFmtId="41" fontId="14" fillId="0" borderId="0" xfId="1" applyFont="1">
      <alignment vertical="center"/>
    </xf>
    <xf numFmtId="41" fontId="4" fillId="0" borderId="20" xfId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0" xfId="0" applyNumberFormat="1" applyFont="1" applyAlignment="1">
      <alignment horizontal="center" vertical="center"/>
    </xf>
    <xf numFmtId="177" fontId="9" fillId="0" borderId="2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Continuous" vertical="center"/>
    </xf>
    <xf numFmtId="177" fontId="9" fillId="2" borderId="2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Continuous" vertical="center"/>
    </xf>
    <xf numFmtId="177" fontId="9" fillId="0" borderId="5" xfId="1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8" fontId="14" fillId="0" borderId="5" xfId="1" applyNumberFormat="1" applyFont="1" applyBorder="1" applyAlignment="1">
      <alignment horizontal="center" vertical="center"/>
    </xf>
    <xf numFmtId="178" fontId="9" fillId="0" borderId="5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41" fontId="9" fillId="0" borderId="6" xfId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41" fontId="8" fillId="0" borderId="6" xfId="1" applyFont="1" applyBorder="1" applyAlignment="1">
      <alignment horizontal="center" vertical="center" shrinkToFit="1"/>
    </xf>
    <xf numFmtId="0" fontId="9" fillId="0" borderId="12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177" fontId="9" fillId="0" borderId="12" xfId="1" applyNumberFormat="1" applyFont="1" applyBorder="1" applyAlignment="1">
      <alignment horizontal="center" vertical="center"/>
    </xf>
    <xf numFmtId="41" fontId="9" fillId="0" borderId="13" xfId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9" fillId="0" borderId="0" xfId="4" applyFont="1" applyFill="1" applyAlignment="1">
      <alignment horizontal="center" vertical="center"/>
    </xf>
    <xf numFmtId="179" fontId="9" fillId="0" borderId="0" xfId="3" applyNumberFormat="1" applyFont="1" applyFill="1" applyAlignment="1">
      <alignment horizontal="center" vertical="center"/>
    </xf>
    <xf numFmtId="41" fontId="9" fillId="0" borderId="0" xfId="3" applyFont="1" applyFill="1" applyAlignment="1">
      <alignment horizontal="center" vertical="center"/>
    </xf>
    <xf numFmtId="0" fontId="10" fillId="0" borderId="0" xfId="4" applyFont="1" applyFill="1" applyAlignment="1">
      <alignment horizontal="center" vertical="center"/>
    </xf>
    <xf numFmtId="0" fontId="11" fillId="0" borderId="0" xfId="6"/>
    <xf numFmtId="0" fontId="11" fillId="0" borderId="0" xfId="6" applyAlignment="1">
      <alignment horizontal="center"/>
    </xf>
    <xf numFmtId="177" fontId="30" fillId="0" borderId="29" xfId="1" applyNumberFormat="1" applyFont="1" applyBorder="1" applyAlignment="1">
      <alignment horizontal="center" vertical="center" wrapText="1"/>
    </xf>
    <xf numFmtId="0" fontId="3" fillId="0" borderId="30" xfId="5" applyFont="1" applyBorder="1" applyAlignment="1">
      <alignment horizontal="center" vertical="center" wrapText="1"/>
    </xf>
    <xf numFmtId="177" fontId="30" fillId="0" borderId="24" xfId="1" applyNumberFormat="1" applyFont="1" applyBorder="1" applyAlignment="1">
      <alignment horizontal="center" vertical="center" wrapText="1"/>
    </xf>
    <xf numFmtId="0" fontId="3" fillId="0" borderId="25" xfId="5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9" fillId="0" borderId="5" xfId="0" quotePrefix="1" applyFont="1" applyBorder="1" applyAlignment="1">
      <alignment horizontal="center" vertical="center"/>
    </xf>
    <xf numFmtId="0" fontId="9" fillId="0" borderId="5" xfId="0" quotePrefix="1" applyFont="1" applyBorder="1" applyAlignment="1">
      <alignment horizontal="center" vertical="center" wrapText="1"/>
    </xf>
    <xf numFmtId="184" fontId="3" fillId="0" borderId="17" xfId="1" applyNumberFormat="1" applyFont="1" applyFill="1" applyBorder="1" applyAlignment="1">
      <alignment horizontal="center" vertical="center"/>
    </xf>
    <xf numFmtId="184" fontId="3" fillId="0" borderId="5" xfId="1" applyNumberFormat="1" applyFont="1" applyBorder="1" applyAlignment="1">
      <alignment horizontal="center" vertical="center"/>
    </xf>
    <xf numFmtId="184" fontId="3" fillId="0" borderId="12" xfId="1" applyNumberFormat="1" applyFont="1" applyBorder="1" applyAlignment="1">
      <alignment horizontal="center" vertical="center"/>
    </xf>
    <xf numFmtId="41" fontId="7" fillId="0" borderId="0" xfId="37" applyFont="1" applyFill="1" applyAlignment="1">
      <alignment horizontal="left" vertical="center"/>
    </xf>
    <xf numFmtId="0" fontId="10" fillId="0" borderId="0" xfId="6" applyFont="1" applyBorder="1" applyAlignment="1">
      <alignment vertical="center"/>
    </xf>
    <xf numFmtId="0" fontId="10" fillId="0" borderId="0" xfId="38" applyFont="1" applyBorder="1" applyAlignment="1">
      <alignment vertical="center"/>
    </xf>
    <xf numFmtId="41" fontId="3" fillId="2" borderId="17" xfId="1" applyFont="1" applyFill="1" applyBorder="1" applyAlignment="1">
      <alignment horizontal="center" vertical="center"/>
    </xf>
    <xf numFmtId="41" fontId="24" fillId="0" borderId="0" xfId="3" applyFont="1" applyFill="1" applyAlignment="1">
      <alignment horizontal="right" vertical="center"/>
    </xf>
    <xf numFmtId="41" fontId="3" fillId="0" borderId="29" xfId="1" applyFont="1" applyBorder="1" applyAlignment="1">
      <alignment horizontal="right" vertical="center" wrapText="1"/>
    </xf>
    <xf numFmtId="41" fontId="3" fillId="0" borderId="24" xfId="1" applyFont="1" applyBorder="1" applyAlignment="1">
      <alignment horizontal="right" vertical="center" wrapText="1"/>
    </xf>
    <xf numFmtId="41" fontId="3" fillId="0" borderId="5" xfId="1" applyFont="1" applyBorder="1" applyAlignment="1">
      <alignment horizontal="center" vertical="center"/>
    </xf>
    <xf numFmtId="41" fontId="3" fillId="0" borderId="4" xfId="1" applyFont="1" applyBorder="1" applyAlignment="1">
      <alignment horizontal="center" vertical="center"/>
    </xf>
    <xf numFmtId="41" fontId="3" fillId="2" borderId="5" xfId="1" applyFont="1" applyFill="1" applyBorder="1" applyAlignment="1">
      <alignment horizontal="center" vertical="center"/>
    </xf>
    <xf numFmtId="0" fontId="17" fillId="2" borderId="29" xfId="5" applyFont="1" applyFill="1" applyBorder="1" applyAlignment="1">
      <alignment horizontal="center" vertical="center" wrapText="1"/>
    </xf>
    <xf numFmtId="3" fontId="18" fillId="0" borderId="29" xfId="5" applyNumberFormat="1" applyFont="1" applyBorder="1" applyAlignment="1">
      <alignment horizontal="right" vertical="center" wrapText="1"/>
    </xf>
    <xf numFmtId="41" fontId="3" fillId="0" borderId="13" xfId="1" applyFont="1" applyBorder="1" applyAlignment="1">
      <alignment horizontal="center" vertical="center"/>
    </xf>
    <xf numFmtId="0" fontId="3" fillId="0" borderId="28" xfId="5" applyFont="1" applyBorder="1" applyAlignment="1">
      <alignment horizontal="center" vertical="center" wrapText="1"/>
    </xf>
    <xf numFmtId="0" fontId="3" fillId="0" borderId="23" xfId="5" applyFont="1" applyBorder="1" applyAlignment="1">
      <alignment horizontal="center" vertical="center" wrapText="1"/>
    </xf>
    <xf numFmtId="41" fontId="31" fillId="0" borderId="0" xfId="37" applyFont="1" applyFill="1" applyAlignment="1">
      <alignment horizontal="left" vertical="center"/>
    </xf>
    <xf numFmtId="0" fontId="3" fillId="0" borderId="29" xfId="5" applyFont="1" applyBorder="1" applyAlignment="1">
      <alignment horizontal="center" vertical="center" wrapText="1"/>
    </xf>
    <xf numFmtId="0" fontId="3" fillId="0" borderId="24" xfId="5" applyFont="1" applyBorder="1" applyAlignment="1">
      <alignment horizontal="center" vertical="center" wrapText="1"/>
    </xf>
    <xf numFmtId="41" fontId="3" fillId="0" borderId="11" xfId="1" applyFont="1" applyBorder="1" applyAlignment="1">
      <alignment horizontal="center" vertical="center"/>
    </xf>
    <xf numFmtId="184" fontId="3" fillId="0" borderId="0" xfId="1" applyNumberFormat="1" applyFont="1">
      <alignment vertical="center"/>
    </xf>
    <xf numFmtId="3" fontId="32" fillId="0" borderId="41" xfId="0" applyNumberFormat="1" applyFont="1" applyBorder="1" applyAlignment="1">
      <alignment vertical="center" wrapText="1"/>
    </xf>
    <xf numFmtId="0" fontId="32" fillId="0" borderId="41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38" xfId="0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28" xfId="5" applyFont="1" applyBorder="1" applyAlignment="1">
      <alignment horizontal="center" vertical="center" wrapText="1"/>
    </xf>
    <xf numFmtId="0" fontId="17" fillId="2" borderId="26" xfId="5" applyFont="1" applyFill="1" applyBorder="1" applyAlignment="1">
      <alignment horizontal="center" vertical="center" wrapText="1"/>
    </xf>
    <xf numFmtId="0" fontId="17" fillId="2" borderId="30" xfId="5" applyFont="1" applyFill="1" applyBorder="1" applyAlignment="1">
      <alignment horizontal="center" vertical="center" wrapText="1"/>
    </xf>
    <xf numFmtId="0" fontId="17" fillId="2" borderId="27" xfId="5" applyFont="1" applyFill="1" applyBorder="1" applyAlignment="1">
      <alignment horizontal="center" vertical="center" wrapText="1"/>
    </xf>
    <xf numFmtId="0" fontId="17" fillId="2" borderId="22" xfId="5" applyFont="1" applyFill="1" applyBorder="1" applyAlignment="1">
      <alignment horizontal="center" vertical="center" wrapText="1"/>
    </xf>
    <xf numFmtId="0" fontId="17" fillId="2" borderId="28" xfId="5" applyFont="1" applyFill="1" applyBorder="1" applyAlignment="1">
      <alignment horizontal="center" vertical="center" wrapText="1"/>
    </xf>
    <xf numFmtId="0" fontId="17" fillId="2" borderId="29" xfId="5" applyFont="1" applyFill="1" applyBorder="1" applyAlignment="1">
      <alignment horizontal="center" vertical="center" wrapText="1"/>
    </xf>
    <xf numFmtId="0" fontId="3" fillId="0" borderId="29" xfId="5" applyFont="1" applyBorder="1" applyAlignment="1">
      <alignment horizontal="center" vertical="center" wrapText="1"/>
    </xf>
    <xf numFmtId="41" fontId="3" fillId="2" borderId="39" xfId="1" applyFont="1" applyFill="1" applyBorder="1" applyAlignment="1">
      <alignment horizontal="center" vertical="center"/>
    </xf>
    <xf numFmtId="41" fontId="3" fillId="2" borderId="40" xfId="1" applyFont="1" applyFill="1" applyBorder="1" applyAlignment="1">
      <alignment horizontal="center" vertical="center"/>
    </xf>
    <xf numFmtId="41" fontId="3" fillId="0" borderId="4" xfId="1" applyFont="1" applyBorder="1" applyAlignment="1">
      <alignment horizontal="center" vertical="center"/>
    </xf>
    <xf numFmtId="41" fontId="3" fillId="0" borderId="5" xfId="1" applyFont="1" applyBorder="1" applyAlignment="1">
      <alignment horizontal="center" vertical="center"/>
    </xf>
    <xf numFmtId="41" fontId="3" fillId="0" borderId="4" xfId="1" applyFont="1" applyBorder="1" applyAlignment="1">
      <alignment horizontal="center" vertical="center" wrapText="1"/>
    </xf>
    <xf numFmtId="41" fontId="3" fillId="2" borderId="34" xfId="1" applyFont="1" applyFill="1" applyBorder="1" applyAlignment="1">
      <alignment horizontal="center" vertical="center"/>
    </xf>
    <xf numFmtId="41" fontId="3" fillId="2" borderId="4" xfId="1" applyFont="1" applyFill="1" applyBorder="1" applyAlignment="1">
      <alignment horizontal="center" vertical="center"/>
    </xf>
    <xf numFmtId="41" fontId="3" fillId="2" borderId="35" xfId="1" applyFont="1" applyFill="1" applyBorder="1" applyAlignment="1">
      <alignment horizontal="center" vertical="center"/>
    </xf>
    <xf numFmtId="41" fontId="3" fillId="2" borderId="5" xfId="1" applyFont="1" applyFill="1" applyBorder="1" applyAlignment="1">
      <alignment horizontal="center" vertical="center"/>
    </xf>
    <xf numFmtId="41" fontId="3" fillId="0" borderId="15" xfId="1" applyFont="1" applyBorder="1" applyAlignment="1">
      <alignment horizontal="center" vertical="center"/>
    </xf>
    <xf numFmtId="41" fontId="3" fillId="0" borderId="17" xfId="1" applyFont="1" applyBorder="1" applyAlignment="1">
      <alignment horizontal="center" vertical="center"/>
    </xf>
    <xf numFmtId="41" fontId="3" fillId="0" borderId="7" xfId="1" applyFont="1" applyBorder="1" applyAlignment="1">
      <alignment horizontal="center" vertical="center"/>
    </xf>
    <xf numFmtId="41" fontId="3" fillId="0" borderId="8" xfId="1" applyFont="1" applyBorder="1" applyAlignment="1">
      <alignment horizontal="center" vertical="center"/>
    </xf>
    <xf numFmtId="41" fontId="3" fillId="0" borderId="9" xfId="1" applyFont="1" applyBorder="1" applyAlignment="1">
      <alignment horizontal="center" vertical="center"/>
    </xf>
    <xf numFmtId="41" fontId="3" fillId="0" borderId="16" xfId="1" applyFont="1" applyBorder="1" applyAlignment="1">
      <alignment horizontal="center" vertical="center"/>
    </xf>
    <xf numFmtId="41" fontId="3" fillId="0" borderId="10" xfId="1" applyFont="1" applyBorder="1" applyAlignment="1">
      <alignment horizontal="center" vertical="center"/>
    </xf>
    <xf numFmtId="41" fontId="3" fillId="0" borderId="11" xfId="1" applyFont="1" applyBorder="1" applyAlignment="1">
      <alignment horizontal="center" vertical="center"/>
    </xf>
    <xf numFmtId="41" fontId="3" fillId="2" borderId="36" xfId="1" applyFont="1" applyFill="1" applyBorder="1" applyAlignment="1">
      <alignment horizontal="center" vertical="center"/>
    </xf>
    <xf numFmtId="41" fontId="3" fillId="2" borderId="18" xfId="1" applyFont="1" applyFill="1" applyBorder="1" applyAlignment="1">
      <alignment horizontal="center" vertical="center"/>
    </xf>
    <xf numFmtId="41" fontId="3" fillId="2" borderId="9" xfId="1" applyFont="1" applyFill="1" applyBorder="1" applyAlignment="1">
      <alignment horizontal="center" vertical="center"/>
    </xf>
    <xf numFmtId="41" fontId="3" fillId="2" borderId="19" xfId="1" applyFont="1" applyFill="1" applyBorder="1" applyAlignment="1">
      <alignment horizontal="center" vertical="center"/>
    </xf>
    <xf numFmtId="41" fontId="3" fillId="2" borderId="17" xfId="1" applyFont="1" applyFill="1" applyBorder="1" applyAlignment="1">
      <alignment horizontal="center" vertical="center"/>
    </xf>
    <xf numFmtId="184" fontId="3" fillId="0" borderId="0" xfId="0" applyNumberFormat="1" applyFont="1">
      <alignment vertical="center"/>
    </xf>
  </cellXfs>
  <cellStyles count="39">
    <cellStyle name="고정소숫점" xfId="7"/>
    <cellStyle name="고정출력1" xfId="8"/>
    <cellStyle name="고정출력2" xfId="9"/>
    <cellStyle name="날짜" xfId="10"/>
    <cellStyle name="달러" xfId="11"/>
    <cellStyle name="뒤에 오는 하이퍼링크_0829광역시원단위추정(최종).xls Chart 1" xfId="12"/>
    <cellStyle name="백분율" xfId="2" builtinId="5"/>
    <cellStyle name="백분율 2" xfId="13"/>
    <cellStyle name="뷭?_BOOKSHIP" xfId="14"/>
    <cellStyle name="쉼표 [0]" xfId="1" builtinId="6"/>
    <cellStyle name="쉼표 [0] 2" xfId="3"/>
    <cellStyle name="쉼표 [0] 2 2" xfId="37"/>
    <cellStyle name="쉼표 [0] 3" xfId="15"/>
    <cellStyle name="자리수" xfId="16"/>
    <cellStyle name="자리수0" xfId="17"/>
    <cellStyle name="콤마 [0]_  종  합  " xfId="18"/>
    <cellStyle name="콤마_  종  합  " xfId="19"/>
    <cellStyle name="퍼센트" xfId="20"/>
    <cellStyle name="표준" xfId="0" builtinId="0"/>
    <cellStyle name="표준 2" xfId="6"/>
    <cellStyle name="표준 3" xfId="5"/>
    <cellStyle name="표준_과거인구" xfId="38"/>
    <cellStyle name="표준_Book1" xfId="4"/>
    <cellStyle name="표준JKDH" xfId="21"/>
    <cellStyle name="합산" xfId="22"/>
    <cellStyle name="화폐기호" xfId="23"/>
    <cellStyle name="화폐기호0" xfId="24"/>
    <cellStyle name="AeE­ [0]_INQUIRY ¿μ¾÷AßAø " xfId="25"/>
    <cellStyle name="AeE­_INQUIRY ¿μ¾÷AßAø " xfId="26"/>
    <cellStyle name="AÞ¸¶ [0]_INQUIRY ¿μ¾÷AßAø " xfId="27"/>
    <cellStyle name="AÞ¸¶_INQUIRY ¿μ¾÷AßAø " xfId="28"/>
    <cellStyle name="C￥AØ_¿μ¾÷CoE² " xfId="29"/>
    <cellStyle name="Comma [0]_ SG&amp;A Bridge " xfId="30"/>
    <cellStyle name="Comma_ SG&amp;A Bridge " xfId="31"/>
    <cellStyle name="Currency [0]_ SG&amp;A Bridge " xfId="32"/>
    <cellStyle name="Currency_ SG&amp;A Bridge " xfId="33"/>
    <cellStyle name="Header1" xfId="34"/>
    <cellStyle name="Header2" xfId="35"/>
    <cellStyle name="Normal_ SG&amp;A Bridge " xfId="3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lim\my%20documents\&#54620;&#44053;&#49688;&#44228;\&#44032;&#54217;\&#48372;&#44256;&#49436;&#44288;&#47144;\&#54869;&#45824;&#51201;&#50857;\&#44032;&#54217;&#50864;&#49440;&#49692;&#50948;re3(4&#50900;2&#5106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51648;&#44552;&#54616;&#44256;%20&#51080;&#45716;%20&#54532;&#47196;&#51229;&#53944;/SP09C080(&#48372;&#47161;&#49884;%20&#54616;&#49688;&#46020;&#51221;&#48708;%20&#44592;&#48376;&#44228;&#54925;%20&#48320;&#44221;)/&#48372;&#44256;&#49436;%20&#51089;&#49457;/8&#50900;%2026&#51068;_&#44552;&#44053;&#50976;&#50669;&#52397;%20&#48372;&#50756;/03.%20&#48512;&#47197;/&#51228;3&#51109;%20&#44228;&#54925;&#54616;&#49688;&#47049;/3.4%20&#44228;&#54925;&#54616;&#49688;&#47049;%20&#49328;&#51221;_rev.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51648;&#44552;&#54616;&#44256;%20&#51080;&#45716;%20&#54532;&#47196;&#51229;&#53944;/SP09C080(&#48372;&#47161;&#49884;%20&#54616;&#49688;&#46020;&#51221;&#48708;%20&#44592;&#48376;&#44228;&#54925;%20&#48320;&#44221;)/&#48372;&#44256;&#49436;%20&#51089;&#49457;/8&#50900;%2026&#51068;_&#44552;&#44053;&#50976;&#50669;&#52397;%20&#48372;&#50756;/03.%20&#48512;&#47197;/&#51228;9&#51109;%20&#49836;&#47084;&#51648;%20&#52376;&#47532;&#52376;&#48516;&#48169;&#48277;/9.2.%20&#48516;&#45544;&#48156;&#49373;&#47049;%20&#49328;&#5122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PROJECT/&#50872;&#49328;&#54616;&#49688;&#46020;&#51221;&#48708;&#48372;&#44256;&#49436;/03.&#48512;&#47197;/&#51228;10&#51109;%20&#51116;&#51221;&#44228;&#54925;/10&#51109;.&#51116;&#51221;&#44228;&#5492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51648;&#44552;&#54616;&#44256;%20&#51080;&#45716;%20&#54532;&#47196;&#51229;&#53944;/SP09C080(&#48372;&#47161;&#49884;%20&#54616;&#49688;&#46020;&#51221;&#48708;%20&#44592;&#48376;&#44228;&#54925;%20&#48320;&#44221;)/&#48372;&#44256;&#49436;%20&#51089;&#49457;/8&#50900;%2026&#51068;_&#44552;&#44053;&#50976;&#50669;&#52397;%20&#48372;&#50756;/03.%20&#48512;&#47197;/&#51228;3&#51109;%20&#44228;&#54925;&#54616;&#49688;&#47049;/3.4-1%20&#49548;&#44508;&#47784;&#54616;&#49688;&#46020;%20&#44228;&#54925;&#54616;&#49688;&#4704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51648;&#44552;&#54616;&#44256;%20&#51080;&#45716;%20&#54532;&#47196;&#51229;&#53944;/SP09C080(&#48372;&#47161;&#49884;%20&#54616;&#49688;&#46020;&#51221;&#48708;%20&#44592;&#48376;&#44228;&#54925;%20&#48320;&#44221;)/&#48372;&#44256;&#49436;%20&#51089;&#49457;/8&#50900;%2026&#51068;_&#44552;&#44053;&#50976;&#50669;&#52397;%20&#48372;&#50756;/03.%20&#48512;&#47197;/&#51228;9&#51109;%20&#49836;&#47084;&#51648;%20&#52376;&#47532;&#52376;&#48516;&#48169;&#48277;/9.1.%20&#52236;&#44732;&#44592;%20&#48156;&#49373;&#47049;_Rev.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확대적용 및 사업우선순위"/>
      <sheetName val="침입율(관)별순위"/>
      <sheetName val="침입율(면적)별순위"/>
      <sheetName val="관거부실도별순위"/>
      <sheetName val="I I 저감량별순위"/>
      <sheetName val="오염부하량"/>
      <sheetName val="처리장운영현황"/>
      <sheetName val="배점"/>
    </sheetNames>
    <sheetDataSet>
      <sheetData sheetId="0" refreshError="1"/>
      <sheetData sheetId="1" refreshError="1">
        <row r="36">
          <cell r="Q36">
            <v>70.782608695652172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5.1 계획하수량(보령)"/>
      <sheetName val="5.2 계획하수량(대천해수욕장_성수기)"/>
      <sheetName val="5.2.2 계획하수량(대천해수욕장_비수기)"/>
      <sheetName val="5.3 계획하수량(웅천)"/>
      <sheetName val="5.4 계획하수량(무창포)"/>
      <sheetName val="5.5 계획하수량(성주)"/>
    </sheetNames>
    <sheetDataSet>
      <sheetData sheetId="0">
        <row r="21">
          <cell r="F21">
            <v>13480</v>
          </cell>
          <cell r="G21">
            <v>16380</v>
          </cell>
          <cell r="H21">
            <v>19790</v>
          </cell>
          <cell r="I21">
            <v>21860</v>
          </cell>
        </row>
      </sheetData>
      <sheetData sheetId="1">
        <row r="24">
          <cell r="F24">
            <v>8370</v>
          </cell>
          <cell r="G24">
            <v>8570</v>
          </cell>
          <cell r="H24">
            <v>9260</v>
          </cell>
          <cell r="I24">
            <v>9280</v>
          </cell>
        </row>
      </sheetData>
      <sheetData sheetId="2" refreshError="1"/>
      <sheetData sheetId="3">
        <row r="17">
          <cell r="F17">
            <v>800</v>
          </cell>
          <cell r="G17">
            <v>1260</v>
          </cell>
          <cell r="H17">
            <v>1260</v>
          </cell>
          <cell r="I17">
            <v>1270</v>
          </cell>
        </row>
      </sheetData>
      <sheetData sheetId="4">
        <row r="14">
          <cell r="F14">
            <v>990</v>
          </cell>
          <cell r="G14">
            <v>1110</v>
          </cell>
          <cell r="H14">
            <v>1460</v>
          </cell>
          <cell r="I14">
            <v>1460</v>
          </cell>
        </row>
      </sheetData>
      <sheetData sheetId="5">
        <row r="14">
          <cell r="F14">
            <v>370</v>
          </cell>
          <cell r="G14">
            <v>470</v>
          </cell>
          <cell r="H14">
            <v>470</v>
          </cell>
          <cell r="I14">
            <v>470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분뇨발생량"/>
    </sheetNames>
    <sheetDataSet>
      <sheetData sheetId="0">
        <row r="28">
          <cell r="E28">
            <v>87</v>
          </cell>
          <cell r="F28">
            <v>56</v>
          </cell>
          <cell r="G28">
            <v>52</v>
          </cell>
          <cell r="H28">
            <v>52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운영자료"/>
      <sheetName val="유지관리비(총괄)"/>
      <sheetName val="유지관리비(처리장)"/>
      <sheetName val="단위공사비"/>
      <sheetName val="찌꺼기처리단가"/>
      <sheetName val="유지관리비(소규모하수도)"/>
      <sheetName val="유지관리비(하수관거)"/>
      <sheetName val="사업비(총괄)"/>
      <sheetName val="사업비(공공하수처리시설)"/>
      <sheetName val="사업비(공공하수처리시설_산출근거)"/>
      <sheetName val="사업비(공공하수처리시설_산출근거) (2)"/>
      <sheetName val="소규모하수도"/>
      <sheetName val="시설부대비요율"/>
      <sheetName val="하수관거사업비"/>
      <sheetName val="신설관(공사비)"/>
      <sheetName val="신설관(수량)"/>
      <sheetName val="개보수비"/>
      <sheetName val="개보수수량"/>
      <sheetName val="배수설비"/>
      <sheetName val="오수중계펌프장"/>
      <sheetName val="초기우수처리시설"/>
      <sheetName val="평균단가(관거)"/>
      <sheetName val="부분보수단위공사비"/>
      <sheetName val="전체보수단위공사비"/>
      <sheetName val="초기우수단가"/>
      <sheetName val="단계별투자계획"/>
      <sheetName val="Sheet1"/>
      <sheetName val="Sheet3"/>
    </sheetNames>
    <sheetDataSet>
      <sheetData sheetId="0">
        <row r="44">
          <cell r="F44">
            <v>4830</v>
          </cell>
        </row>
      </sheetData>
      <sheetData sheetId="1">
        <row r="4">
          <cell r="E4">
            <v>95784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3">
          <cell r="L13">
            <v>31687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2">
          <cell r="D12">
            <v>37760</v>
          </cell>
        </row>
      </sheetData>
      <sheetData sheetId="15" refreshError="1"/>
      <sheetData sheetId="16">
        <row r="12">
          <cell r="D12">
            <v>102688.008</v>
          </cell>
        </row>
      </sheetData>
      <sheetData sheetId="17" refreshError="1"/>
      <sheetData sheetId="18">
        <row r="106">
          <cell r="D106">
            <v>28779</v>
          </cell>
        </row>
      </sheetData>
      <sheetData sheetId="19">
        <row r="19">
          <cell r="G19">
            <v>1553</v>
          </cell>
        </row>
      </sheetData>
      <sheetData sheetId="20">
        <row r="35">
          <cell r="U35">
            <v>9932</v>
          </cell>
        </row>
      </sheetData>
      <sheetData sheetId="21">
        <row r="7">
          <cell r="V7">
            <v>521000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. 계획하수량(일평균)"/>
      <sheetName val="2. 계획하수량(일최대)"/>
      <sheetName val="3. 계획하수량(시간최대)"/>
      <sheetName val="3. 단계별 시설용량"/>
    </sheetNames>
    <sheetDataSet>
      <sheetData sheetId="0">
        <row r="6">
          <cell r="L6">
            <v>5</v>
          </cell>
          <cell r="M6">
            <v>51</v>
          </cell>
          <cell r="N6">
            <v>51</v>
          </cell>
          <cell r="O6">
            <v>51</v>
          </cell>
        </row>
        <row r="7">
          <cell r="L7">
            <v>0</v>
          </cell>
          <cell r="M7">
            <v>149</v>
          </cell>
          <cell r="N7">
            <v>149</v>
          </cell>
          <cell r="O7">
            <v>149</v>
          </cell>
        </row>
        <row r="8">
          <cell r="L8">
            <v>68</v>
          </cell>
          <cell r="M8">
            <v>68</v>
          </cell>
          <cell r="N8">
            <v>68</v>
          </cell>
          <cell r="O8">
            <v>68</v>
          </cell>
        </row>
        <row r="9">
          <cell r="L9">
            <v>0</v>
          </cell>
          <cell r="M9">
            <v>71</v>
          </cell>
          <cell r="N9">
            <v>71</v>
          </cell>
          <cell r="O9">
            <v>71</v>
          </cell>
        </row>
        <row r="10">
          <cell r="L10">
            <v>0</v>
          </cell>
          <cell r="M10">
            <v>84</v>
          </cell>
          <cell r="N10">
            <v>84</v>
          </cell>
          <cell r="O10">
            <v>84</v>
          </cell>
        </row>
        <row r="11">
          <cell r="L11">
            <v>89</v>
          </cell>
          <cell r="M11">
            <v>89</v>
          </cell>
          <cell r="N11">
            <v>89</v>
          </cell>
          <cell r="O11">
            <v>89</v>
          </cell>
        </row>
        <row r="12">
          <cell r="L12">
            <v>16</v>
          </cell>
          <cell r="M12">
            <v>95</v>
          </cell>
          <cell r="N12">
            <v>95</v>
          </cell>
          <cell r="O12">
            <v>95</v>
          </cell>
        </row>
        <row r="13">
          <cell r="L13">
            <v>0</v>
          </cell>
          <cell r="M13">
            <v>79</v>
          </cell>
          <cell r="N13">
            <v>79</v>
          </cell>
          <cell r="O13">
            <v>79</v>
          </cell>
        </row>
        <row r="14">
          <cell r="L14">
            <v>0</v>
          </cell>
          <cell r="M14">
            <v>50</v>
          </cell>
          <cell r="N14">
            <v>50</v>
          </cell>
          <cell r="O14">
            <v>50</v>
          </cell>
        </row>
        <row r="15">
          <cell r="L15">
            <v>103</v>
          </cell>
          <cell r="M15">
            <v>177</v>
          </cell>
          <cell r="N15">
            <v>177</v>
          </cell>
          <cell r="O15">
            <v>177</v>
          </cell>
        </row>
        <row r="16">
          <cell r="L16">
            <v>56</v>
          </cell>
          <cell r="M16">
            <v>56</v>
          </cell>
          <cell r="N16">
            <v>56</v>
          </cell>
          <cell r="O16">
            <v>56</v>
          </cell>
        </row>
        <row r="17">
          <cell r="L17">
            <v>0</v>
          </cell>
          <cell r="M17">
            <v>0</v>
          </cell>
          <cell r="N17">
            <v>44</v>
          </cell>
          <cell r="O17">
            <v>44</v>
          </cell>
        </row>
        <row r="18">
          <cell r="L18">
            <v>0</v>
          </cell>
          <cell r="M18">
            <v>0</v>
          </cell>
          <cell r="N18">
            <v>53</v>
          </cell>
          <cell r="O18">
            <v>53</v>
          </cell>
        </row>
        <row r="19">
          <cell r="L19">
            <v>0</v>
          </cell>
          <cell r="M19">
            <v>211</v>
          </cell>
          <cell r="N19">
            <v>372</v>
          </cell>
          <cell r="O19">
            <v>372</v>
          </cell>
        </row>
        <row r="20">
          <cell r="L20">
            <v>103</v>
          </cell>
          <cell r="M20">
            <v>103</v>
          </cell>
          <cell r="N20">
            <v>103</v>
          </cell>
          <cell r="O20">
            <v>103</v>
          </cell>
        </row>
        <row r="21">
          <cell r="L21">
            <v>0</v>
          </cell>
          <cell r="M21">
            <v>90</v>
          </cell>
          <cell r="N21">
            <v>90</v>
          </cell>
          <cell r="O21">
            <v>90</v>
          </cell>
        </row>
        <row r="22">
          <cell r="L22">
            <v>0</v>
          </cell>
          <cell r="M22">
            <v>281</v>
          </cell>
          <cell r="N22">
            <v>281</v>
          </cell>
          <cell r="O22">
            <v>281</v>
          </cell>
        </row>
        <row r="23">
          <cell r="L23">
            <v>0</v>
          </cell>
          <cell r="M23">
            <v>0</v>
          </cell>
          <cell r="N23">
            <v>80</v>
          </cell>
          <cell r="O23">
            <v>80</v>
          </cell>
        </row>
        <row r="24">
          <cell r="L24">
            <v>106</v>
          </cell>
          <cell r="M24">
            <v>106</v>
          </cell>
          <cell r="N24">
            <v>106</v>
          </cell>
          <cell r="O24">
            <v>106</v>
          </cell>
        </row>
      </sheetData>
      <sheetData sheetId="1"/>
      <sheetData sheetId="2"/>
      <sheetData sheetId="3">
        <row r="4">
          <cell r="G4">
            <v>380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.월별찌꺼기발생량"/>
      <sheetName val="2.년도별찌꺼기처리현황"/>
      <sheetName val="3.년도별 발생추이"/>
      <sheetName val="4.원단위에의한산정"/>
      <sheetName val="5.전환율에의한 산정"/>
      <sheetName val="6.산술식에의한 산정"/>
      <sheetName val="7.적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D9">
            <v>6.0250000000000004</v>
          </cell>
          <cell r="E9">
            <v>7.48</v>
          </cell>
          <cell r="F9">
            <v>9.0850000000000009</v>
          </cell>
          <cell r="G9">
            <v>10.055</v>
          </cell>
        </row>
        <row r="15">
          <cell r="D15">
            <v>2.9874999999999998</v>
          </cell>
          <cell r="E15">
            <v>3.0975000000000001</v>
          </cell>
          <cell r="F15">
            <v>3.4224999999999999</v>
          </cell>
          <cell r="G15">
            <v>3.4525000000000001</v>
          </cell>
        </row>
        <row r="21">
          <cell r="D21">
            <v>0.33250000000000002</v>
          </cell>
          <cell r="E21">
            <v>0.51</v>
          </cell>
          <cell r="F21">
            <v>0.51</v>
          </cell>
          <cell r="G21">
            <v>0.51249999999999996</v>
          </cell>
        </row>
        <row r="27">
          <cell r="D27">
            <v>0.34250000000000003</v>
          </cell>
          <cell r="E27">
            <v>0.40500000000000003</v>
          </cell>
          <cell r="F27">
            <v>0.56500000000000006</v>
          </cell>
          <cell r="G27">
            <v>0.56500000000000006</v>
          </cell>
        </row>
        <row r="33">
          <cell r="D33">
            <v>0.1925</v>
          </cell>
          <cell r="E33">
            <v>0.26500000000000001</v>
          </cell>
          <cell r="F33">
            <v>0.26500000000000001</v>
          </cell>
          <cell r="G33">
            <v>0.26500000000000001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38"/>
  <sheetViews>
    <sheetView tabSelected="1" view="pageBreakPreview" zoomScaleNormal="100" zoomScaleSheetLayoutView="100" workbookViewId="0">
      <selection activeCell="J4" sqref="J4"/>
    </sheetView>
  </sheetViews>
  <sheetFormatPr defaultRowHeight="24.95" customHeight="1"/>
  <cols>
    <col min="1" max="1" width="12.125" style="69" customWidth="1"/>
    <col min="2" max="2" width="15" style="69" bestFit="1" customWidth="1"/>
    <col min="3" max="3" width="13.75" style="69" customWidth="1"/>
    <col min="4" max="4" width="11.125" style="69" customWidth="1"/>
    <col min="5" max="5" width="10.5" style="69" customWidth="1"/>
    <col min="6" max="6" width="10.625" style="69" customWidth="1"/>
    <col min="7" max="7" width="10" style="69" customWidth="1"/>
    <col min="8" max="16384" width="9" style="69"/>
  </cols>
  <sheetData>
    <row r="1" spans="1:11" ht="24.95" customHeight="1">
      <c r="A1" s="97" t="s">
        <v>175</v>
      </c>
    </row>
    <row r="2" spans="1:11" ht="24.95" customHeight="1">
      <c r="A2" s="83" t="s">
        <v>159</v>
      </c>
      <c r="F2" s="111" t="s">
        <v>151</v>
      </c>
      <c r="G2" s="111"/>
    </row>
    <row r="3" spans="1:11" ht="24.95" customHeight="1">
      <c r="A3" s="106" t="s">
        <v>103</v>
      </c>
      <c r="B3" s="107"/>
      <c r="C3" s="70" t="s">
        <v>29</v>
      </c>
      <c r="D3" s="70" t="s">
        <v>30</v>
      </c>
      <c r="E3" s="70" t="s">
        <v>31</v>
      </c>
      <c r="F3" s="70" t="s">
        <v>32</v>
      </c>
      <c r="G3" s="71" t="s">
        <v>149</v>
      </c>
    </row>
    <row r="4" spans="1:11" ht="24.95" customHeight="1">
      <c r="A4" s="108" t="s">
        <v>150</v>
      </c>
      <c r="B4" s="75" t="s">
        <v>45</v>
      </c>
      <c r="C4" s="79">
        <f>C5+C6</f>
        <v>2486</v>
      </c>
      <c r="D4" s="79">
        <f>D5+D6</f>
        <v>4440</v>
      </c>
      <c r="E4" s="79">
        <f>E5+E6</f>
        <v>5195</v>
      </c>
      <c r="F4" s="79">
        <f>F5+F6</f>
        <v>5395</v>
      </c>
      <c r="G4" s="76"/>
    </row>
    <row r="5" spans="1:11" ht="24.95" customHeight="1">
      <c r="A5" s="109"/>
      <c r="B5" s="72" t="s">
        <v>146</v>
      </c>
      <c r="C5" s="80">
        <f>C8+C11+C14+C17+C20+C23+C25</f>
        <v>1801</v>
      </c>
      <c r="D5" s="80">
        <f>D8+D11+D14+D17+D20+D23+D25</f>
        <v>2809</v>
      </c>
      <c r="E5" s="80">
        <f>E8+E11+E14+E17+E20+E23+E25</f>
        <v>3153</v>
      </c>
      <c r="F5" s="80">
        <f>F8+F11+F14+F17+F20+F23+F25</f>
        <v>3212</v>
      </c>
      <c r="G5" s="73"/>
    </row>
    <row r="6" spans="1:11" ht="24.95" customHeight="1">
      <c r="A6" s="110"/>
      <c r="B6" s="72" t="s">
        <v>147</v>
      </c>
      <c r="C6" s="80">
        <f>C9+C12+C15+C18+C21+C24</f>
        <v>685</v>
      </c>
      <c r="D6" s="80">
        <f>D9+D12+D15+D18+D21+D24</f>
        <v>1631</v>
      </c>
      <c r="E6" s="80">
        <f>E9+E12+E15+E18+E21+E24</f>
        <v>2042</v>
      </c>
      <c r="F6" s="80">
        <f>F9+F12+F15+F18+F21+F24</f>
        <v>2183</v>
      </c>
      <c r="G6" s="73"/>
    </row>
    <row r="7" spans="1:11" ht="24.95" customHeight="1">
      <c r="A7" s="108" t="s">
        <v>65</v>
      </c>
      <c r="B7" s="72" t="s">
        <v>158</v>
      </c>
      <c r="C7" s="80">
        <f>C8+C9</f>
        <v>1083</v>
      </c>
      <c r="D7" s="80">
        <f>D8+D9</f>
        <v>2219</v>
      </c>
      <c r="E7" s="80">
        <f>E8+E9</f>
        <v>2663</v>
      </c>
      <c r="F7" s="80">
        <f>F8+F9</f>
        <v>2851</v>
      </c>
      <c r="G7" s="73"/>
    </row>
    <row r="8" spans="1:11" ht="24.95" customHeight="1">
      <c r="A8" s="109"/>
      <c r="B8" s="72" t="s">
        <v>146</v>
      </c>
      <c r="C8" s="80">
        <f>'1. 처리시설 유지관리비'!D78</f>
        <v>764</v>
      </c>
      <c r="D8" s="80">
        <f>'1. 처리시설 유지관리비'!E78</f>
        <v>1257</v>
      </c>
      <c r="E8" s="80">
        <f>'1. 처리시설 유지관리비'!F78</f>
        <v>1449</v>
      </c>
      <c r="F8" s="80">
        <f>'1. 처리시설 유지관리비'!G78</f>
        <v>1507</v>
      </c>
      <c r="G8" s="73"/>
    </row>
    <row r="9" spans="1:11" ht="24.95" customHeight="1">
      <c r="A9" s="110"/>
      <c r="B9" s="72" t="s">
        <v>147</v>
      </c>
      <c r="C9" s="80">
        <f>ROUND('4.하수관거 유지관리비'!L5/1000,0)</f>
        <v>319</v>
      </c>
      <c r="D9" s="80">
        <f>ROUND('4.하수관거 유지관리비'!M5/1000,0)</f>
        <v>962</v>
      </c>
      <c r="E9" s="80">
        <f>ROUND('4.하수관거 유지관리비'!N5/1000,0)</f>
        <v>1214</v>
      </c>
      <c r="F9" s="80">
        <f>ROUND('4.하수관거 유지관리비'!O5/1000,0)</f>
        <v>1344</v>
      </c>
      <c r="G9" s="73"/>
    </row>
    <row r="10" spans="1:11" ht="24.95" customHeight="1">
      <c r="A10" s="108" t="s">
        <v>66</v>
      </c>
      <c r="B10" s="72" t="s">
        <v>158</v>
      </c>
      <c r="C10" s="80">
        <f>C11+C12</f>
        <v>427</v>
      </c>
      <c r="D10" s="80">
        <f>D11+D12</f>
        <v>524</v>
      </c>
      <c r="E10" s="80">
        <f>E11+E12</f>
        <v>623</v>
      </c>
      <c r="F10" s="80">
        <f>F11+F12</f>
        <v>627</v>
      </c>
      <c r="G10" s="73"/>
    </row>
    <row r="11" spans="1:11" ht="24.95" customHeight="1">
      <c r="A11" s="109"/>
      <c r="B11" s="72" t="s">
        <v>146</v>
      </c>
      <c r="C11" s="80">
        <f>'1. 처리시설 유지관리비'!D79</f>
        <v>274</v>
      </c>
      <c r="D11" s="80">
        <f>'1. 처리시설 유지관리비'!E79</f>
        <v>369</v>
      </c>
      <c r="E11" s="80">
        <f>'1. 처리시설 유지관리비'!F79</f>
        <v>381</v>
      </c>
      <c r="F11" s="80">
        <f>'1. 처리시설 유지관리비'!G79</f>
        <v>382</v>
      </c>
      <c r="G11" s="73"/>
    </row>
    <row r="12" spans="1:11" ht="24.95" customHeight="1">
      <c r="A12" s="110"/>
      <c r="B12" s="72" t="s">
        <v>147</v>
      </c>
      <c r="C12" s="80">
        <f>ROUND('4.하수관거 유지관리비'!L22/1000,0)</f>
        <v>153</v>
      </c>
      <c r="D12" s="80">
        <f>ROUND('4.하수관거 유지관리비'!M22/1000,0)</f>
        <v>155</v>
      </c>
      <c r="E12" s="80">
        <f>ROUND('4.하수관거 유지관리비'!N22/1000,0)</f>
        <v>242</v>
      </c>
      <c r="F12" s="80">
        <f>ROUND('4.하수관거 유지관리비'!O22/1000,0)</f>
        <v>245</v>
      </c>
      <c r="G12" s="73"/>
    </row>
    <row r="13" spans="1:11" ht="24.95" customHeight="1">
      <c r="A13" s="108" t="s">
        <v>67</v>
      </c>
      <c r="B13" s="72" t="s">
        <v>158</v>
      </c>
      <c r="C13" s="80">
        <f>C14+C15</f>
        <v>295</v>
      </c>
      <c r="D13" s="80">
        <f>D14+D15</f>
        <v>392</v>
      </c>
      <c r="E13" s="80">
        <f>E14+E15</f>
        <v>425</v>
      </c>
      <c r="F13" s="80">
        <f>F14+F15</f>
        <v>427</v>
      </c>
      <c r="G13" s="73"/>
      <c r="K13" s="82"/>
    </row>
    <row r="14" spans="1:11" ht="24.95" customHeight="1">
      <c r="A14" s="109"/>
      <c r="B14" s="72" t="s">
        <v>146</v>
      </c>
      <c r="C14" s="80">
        <f>'1. 처리시설 유지관리비'!D80</f>
        <v>210</v>
      </c>
      <c r="D14" s="80">
        <f>'1. 처리시설 유지관리비'!E80</f>
        <v>258</v>
      </c>
      <c r="E14" s="80">
        <f>'1. 처리시설 유지관리비'!F80</f>
        <v>289</v>
      </c>
      <c r="F14" s="80">
        <f>'1. 처리시설 유지관리비'!G80</f>
        <v>289</v>
      </c>
      <c r="G14" s="73"/>
      <c r="K14" s="83"/>
    </row>
    <row r="15" spans="1:11" ht="24.95" customHeight="1">
      <c r="A15" s="110"/>
      <c r="B15" s="72" t="s">
        <v>147</v>
      </c>
      <c r="C15" s="80">
        <f>ROUND('4.하수관거 유지관리비'!L31/1000,0)</f>
        <v>85</v>
      </c>
      <c r="D15" s="80">
        <f>ROUND('4.하수관거 유지관리비'!M31/1000,0)</f>
        <v>134</v>
      </c>
      <c r="E15" s="80">
        <f>ROUND('4.하수관거 유지관리비'!N31/1000,0)</f>
        <v>136</v>
      </c>
      <c r="F15" s="80">
        <f>ROUND('4.하수관거 유지관리비'!O31/1000,0)</f>
        <v>138</v>
      </c>
      <c r="G15" s="73"/>
    </row>
    <row r="16" spans="1:11" ht="24.95" customHeight="1">
      <c r="A16" s="108" t="s">
        <v>68</v>
      </c>
      <c r="B16" s="72" t="s">
        <v>158</v>
      </c>
      <c r="C16" s="80">
        <f>C17+C18</f>
        <v>42</v>
      </c>
      <c r="D16" s="80">
        <f>D17+D18</f>
        <v>53</v>
      </c>
      <c r="E16" s="80">
        <f>E17+E18</f>
        <v>59</v>
      </c>
      <c r="F16" s="80">
        <f>F17+F18</f>
        <v>59</v>
      </c>
      <c r="G16" s="73"/>
    </row>
    <row r="17" spans="1:7" ht="24.95" customHeight="1">
      <c r="A17" s="109"/>
      <c r="B17" s="72" t="s">
        <v>146</v>
      </c>
      <c r="C17" s="80">
        <f>'1. 처리시설 유지관리비'!D81</f>
        <v>13</v>
      </c>
      <c r="D17" s="80">
        <f>'1. 처리시설 유지관리비'!E81</f>
        <v>20</v>
      </c>
      <c r="E17" s="80">
        <f>'1. 처리시설 유지관리비'!F81</f>
        <v>25</v>
      </c>
      <c r="F17" s="80">
        <f>'1. 처리시설 유지관리비'!G81</f>
        <v>25</v>
      </c>
      <c r="G17" s="73"/>
    </row>
    <row r="18" spans="1:7" ht="24.95" customHeight="1">
      <c r="A18" s="110"/>
      <c r="B18" s="72" t="s">
        <v>147</v>
      </c>
      <c r="C18" s="80">
        <f>ROUND('4.하수관거 유지관리비'!L41/1000,0)</f>
        <v>29</v>
      </c>
      <c r="D18" s="80">
        <f>ROUND('4.하수관거 유지관리비'!M41/1000,0)</f>
        <v>33</v>
      </c>
      <c r="E18" s="80">
        <f>ROUND('4.하수관거 유지관리비'!N41/1000,0)</f>
        <v>34</v>
      </c>
      <c r="F18" s="80">
        <f>ROUND('4.하수관거 유지관리비'!O41/1000,0)</f>
        <v>34</v>
      </c>
      <c r="G18" s="73"/>
    </row>
    <row r="19" spans="1:7" ht="24.95" customHeight="1">
      <c r="A19" s="108" t="s">
        <v>69</v>
      </c>
      <c r="B19" s="72" t="s">
        <v>158</v>
      </c>
      <c r="C19" s="80">
        <f>C20+C21</f>
        <v>28</v>
      </c>
      <c r="D19" s="80">
        <f>D20+D21</f>
        <v>52</v>
      </c>
      <c r="E19" s="80">
        <f>E20+E21</f>
        <v>53</v>
      </c>
      <c r="F19" s="80">
        <f>F20+F21</f>
        <v>53</v>
      </c>
      <c r="G19" s="73"/>
    </row>
    <row r="20" spans="1:7" ht="24.95" customHeight="1">
      <c r="A20" s="109"/>
      <c r="B20" s="72" t="s">
        <v>146</v>
      </c>
      <c r="C20" s="80">
        <f>'1. 처리시설 유지관리비'!D82</f>
        <v>8</v>
      </c>
      <c r="D20" s="80">
        <f>'1. 처리시설 유지관리비'!E82</f>
        <v>15</v>
      </c>
      <c r="E20" s="80">
        <f>'1. 처리시설 유지관리비'!F82</f>
        <v>15</v>
      </c>
      <c r="F20" s="80">
        <f>'1. 처리시설 유지관리비'!G82</f>
        <v>15</v>
      </c>
      <c r="G20" s="73"/>
    </row>
    <row r="21" spans="1:7" ht="24.95" customHeight="1">
      <c r="A21" s="110"/>
      <c r="B21" s="72" t="s">
        <v>147</v>
      </c>
      <c r="C21" s="80">
        <f>ROUND('4.하수관거 유지관리비'!L45/1000,0)</f>
        <v>20</v>
      </c>
      <c r="D21" s="80">
        <f>ROUND('4.하수관거 유지관리비'!M45/1000,0)</f>
        <v>37</v>
      </c>
      <c r="E21" s="80">
        <f>ROUND('4.하수관거 유지관리비'!N45/1000,0)</f>
        <v>38</v>
      </c>
      <c r="F21" s="80">
        <f>ROUND('4.하수관거 유지관리비'!O45/1000,0)</f>
        <v>38</v>
      </c>
      <c r="G21" s="73"/>
    </row>
    <row r="22" spans="1:7" ht="24.95" customHeight="1">
      <c r="A22" s="108" t="s">
        <v>148</v>
      </c>
      <c r="B22" s="72" t="s">
        <v>158</v>
      </c>
      <c r="C22" s="80">
        <f>C23+C24</f>
        <v>315</v>
      </c>
      <c r="D22" s="80">
        <f>D23+D24</f>
        <v>954</v>
      </c>
      <c r="E22" s="80">
        <f>E23+E24</f>
        <v>1132</v>
      </c>
      <c r="F22" s="80">
        <f>F23+F24</f>
        <v>1138</v>
      </c>
      <c r="G22" s="73"/>
    </row>
    <row r="23" spans="1:7" ht="24.95" customHeight="1">
      <c r="A23" s="109"/>
      <c r="B23" s="72" t="s">
        <v>146</v>
      </c>
      <c r="C23" s="80">
        <f>'3.소규모하수도 유지관리비'!G4</f>
        <v>236</v>
      </c>
      <c r="D23" s="80">
        <f>'3.소규모하수도 유지관리비'!H4</f>
        <v>644</v>
      </c>
      <c r="E23" s="80">
        <f>'3.소규모하수도 유지관리비'!I4</f>
        <v>754</v>
      </c>
      <c r="F23" s="80">
        <f>E23</f>
        <v>754</v>
      </c>
      <c r="G23" s="73"/>
    </row>
    <row r="24" spans="1:7" ht="24.95" customHeight="1">
      <c r="A24" s="110"/>
      <c r="B24" s="72" t="s">
        <v>147</v>
      </c>
      <c r="C24" s="80">
        <f>ROUND('4.하수관거 유지관리비'!L47/1000,0)</f>
        <v>79</v>
      </c>
      <c r="D24" s="80">
        <f>ROUND('4.하수관거 유지관리비'!M47/1000,0)</f>
        <v>310</v>
      </c>
      <c r="E24" s="80">
        <f>ROUND('4.하수관거 유지관리비'!N47/1000,0)</f>
        <v>378</v>
      </c>
      <c r="F24" s="80">
        <f>ROUND('4.하수관거 유지관리비'!O47/1000,0)</f>
        <v>384</v>
      </c>
      <c r="G24" s="73"/>
    </row>
    <row r="25" spans="1:7" ht="24.95" customHeight="1">
      <c r="A25" s="104" t="s">
        <v>109</v>
      </c>
      <c r="B25" s="105"/>
      <c r="C25" s="81">
        <f>'1. 처리시설 유지관리비'!D83</f>
        <v>296</v>
      </c>
      <c r="D25" s="81">
        <f>'1. 처리시설 유지관리비'!E83</f>
        <v>246</v>
      </c>
      <c r="E25" s="81">
        <f>'1. 처리시설 유지관리비'!F83</f>
        <v>240</v>
      </c>
      <c r="F25" s="81">
        <f>'1. 처리시설 유지관리비'!G83</f>
        <v>240</v>
      </c>
      <c r="G25" s="74"/>
    </row>
    <row r="26" spans="1:7" ht="24.95" customHeight="1">
      <c r="C26" s="151">
        <f>C27+C34</f>
        <v>1801</v>
      </c>
      <c r="D26" s="151">
        <f t="shared" ref="D26:F26" si="0">D27+D34</f>
        <v>2809</v>
      </c>
      <c r="E26" s="151">
        <f t="shared" si="0"/>
        <v>3153</v>
      </c>
      <c r="F26" s="151">
        <f t="shared" si="0"/>
        <v>3212</v>
      </c>
    </row>
    <row r="27" spans="1:7" ht="24.95" customHeight="1">
      <c r="C27" s="151">
        <f>C28+C29+C30+C31+C32+C33</f>
        <v>1505</v>
      </c>
      <c r="D27" s="151">
        <f t="shared" ref="D27:F27" si="1">D28+D29+D30+D31+D32+D33</f>
        <v>2563</v>
      </c>
      <c r="E27" s="151">
        <f t="shared" si="1"/>
        <v>2913</v>
      </c>
      <c r="F27" s="151">
        <f t="shared" si="1"/>
        <v>2972</v>
      </c>
    </row>
    <row r="28" spans="1:7" ht="24.95" customHeight="1">
      <c r="C28" s="151">
        <f>C8</f>
        <v>764</v>
      </c>
      <c r="D28" s="151">
        <f t="shared" ref="D28:F28" si="2">D8</f>
        <v>1257</v>
      </c>
      <c r="E28" s="151">
        <f t="shared" si="2"/>
        <v>1449</v>
      </c>
      <c r="F28" s="151">
        <f t="shared" si="2"/>
        <v>1507</v>
      </c>
    </row>
    <row r="29" spans="1:7" ht="24.95" customHeight="1">
      <c r="C29" s="151">
        <f>C11</f>
        <v>274</v>
      </c>
      <c r="D29" s="151">
        <f t="shared" ref="D29:F29" si="3">D11</f>
        <v>369</v>
      </c>
      <c r="E29" s="151">
        <f t="shared" si="3"/>
        <v>381</v>
      </c>
      <c r="F29" s="151">
        <f t="shared" si="3"/>
        <v>382</v>
      </c>
    </row>
    <row r="30" spans="1:7" ht="24.95" customHeight="1">
      <c r="C30" s="151">
        <f>C14</f>
        <v>210</v>
      </c>
      <c r="D30" s="151">
        <f t="shared" ref="D30:F30" si="4">D14</f>
        <v>258</v>
      </c>
      <c r="E30" s="151">
        <f t="shared" si="4"/>
        <v>289</v>
      </c>
      <c r="F30" s="151">
        <f t="shared" si="4"/>
        <v>289</v>
      </c>
    </row>
    <row r="31" spans="1:7" ht="24.95" customHeight="1">
      <c r="C31" s="151">
        <f>C17</f>
        <v>13</v>
      </c>
      <c r="D31" s="151">
        <f t="shared" ref="D31:F31" si="5">D17</f>
        <v>20</v>
      </c>
      <c r="E31" s="151">
        <f t="shared" si="5"/>
        <v>25</v>
      </c>
      <c r="F31" s="151">
        <f t="shared" si="5"/>
        <v>25</v>
      </c>
    </row>
    <row r="32" spans="1:7" ht="24.95" customHeight="1">
      <c r="C32" s="151">
        <f>C20</f>
        <v>8</v>
      </c>
      <c r="D32" s="151">
        <f t="shared" ref="D32:F32" si="6">D20</f>
        <v>15</v>
      </c>
      <c r="E32" s="151">
        <f t="shared" si="6"/>
        <v>15</v>
      </c>
      <c r="F32" s="151">
        <f t="shared" si="6"/>
        <v>15</v>
      </c>
    </row>
    <row r="33" spans="3:6" ht="24.95" customHeight="1">
      <c r="C33" s="151">
        <f>C23</f>
        <v>236</v>
      </c>
      <c r="D33" s="151">
        <f t="shared" ref="D33:F33" si="7">D23</f>
        <v>644</v>
      </c>
      <c r="E33" s="151">
        <f t="shared" si="7"/>
        <v>754</v>
      </c>
      <c r="F33" s="151">
        <f t="shared" si="7"/>
        <v>754</v>
      </c>
    </row>
    <row r="34" spans="3:6" ht="24.95" customHeight="1">
      <c r="C34" s="151">
        <f>C25</f>
        <v>296</v>
      </c>
      <c r="D34" s="151">
        <f t="shared" ref="D34:F34" si="8">D25</f>
        <v>246</v>
      </c>
      <c r="E34" s="151">
        <f t="shared" si="8"/>
        <v>240</v>
      </c>
      <c r="F34" s="151">
        <f t="shared" si="8"/>
        <v>240</v>
      </c>
    </row>
    <row r="35" spans="3:6" ht="24.95" customHeight="1">
      <c r="C35" s="151"/>
      <c r="D35" s="151"/>
      <c r="E35" s="151"/>
      <c r="F35" s="151"/>
    </row>
    <row r="36" spans="3:6" ht="24.95" customHeight="1">
      <c r="C36" s="151">
        <f>C7+C10+C13+C16+C19+C22</f>
        <v>2190</v>
      </c>
      <c r="D36" s="151">
        <f t="shared" ref="D36:F36" si="9">D7+D10+D13+D16+D19+D22</f>
        <v>4194</v>
      </c>
      <c r="E36" s="151">
        <f t="shared" si="9"/>
        <v>4955</v>
      </c>
      <c r="F36" s="151">
        <f t="shared" si="9"/>
        <v>5155</v>
      </c>
    </row>
    <row r="37" spans="3:6" ht="24.95" customHeight="1">
      <c r="C37" s="151">
        <f>C8+C11+C14+C17+C20+C23</f>
        <v>1505</v>
      </c>
      <c r="D37" s="151">
        <f t="shared" ref="D37:F37" si="10">D8+D11+D14+D17+D20+D23</f>
        <v>2563</v>
      </c>
      <c r="E37" s="151">
        <f t="shared" si="10"/>
        <v>2913</v>
      </c>
      <c r="F37" s="151">
        <f t="shared" si="10"/>
        <v>2972</v>
      </c>
    </row>
    <row r="38" spans="3:6" ht="24.95" customHeight="1">
      <c r="C38" s="151">
        <f>C9+C12+C15+C18+C21+C24</f>
        <v>685</v>
      </c>
      <c r="D38" s="151">
        <f t="shared" ref="D38:F38" si="11">D9+D12+D15+D18+D21+D24</f>
        <v>1631</v>
      </c>
      <c r="E38" s="151">
        <f t="shared" si="11"/>
        <v>2042</v>
      </c>
      <c r="F38" s="151">
        <f t="shared" si="11"/>
        <v>2183</v>
      </c>
    </row>
  </sheetData>
  <mergeCells count="10">
    <mergeCell ref="A25:B25"/>
    <mergeCell ref="A3:B3"/>
    <mergeCell ref="A4:A6"/>
    <mergeCell ref="F2:G2"/>
    <mergeCell ref="A7:A9"/>
    <mergeCell ref="A10:A12"/>
    <mergeCell ref="A13:A15"/>
    <mergeCell ref="A16:A18"/>
    <mergeCell ref="A19:A21"/>
    <mergeCell ref="A22:A2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N83"/>
  <sheetViews>
    <sheetView view="pageBreakPreview" topLeftCell="A64" zoomScale="85" zoomScaleNormal="100" zoomScaleSheetLayoutView="85" workbookViewId="0">
      <selection activeCell="D64" sqref="D64:G73"/>
    </sheetView>
  </sheetViews>
  <sheetFormatPr defaultRowHeight="30" customHeight="1"/>
  <cols>
    <col min="2" max="2" width="14.875" customWidth="1"/>
    <col min="3" max="3" width="13.625" customWidth="1"/>
    <col min="8" max="8" width="15.625" customWidth="1"/>
  </cols>
  <sheetData>
    <row r="1" spans="1:14" s="18" customFormat="1" ht="30" customHeight="1">
      <c r="A1" s="83" t="s">
        <v>160</v>
      </c>
      <c r="D1" s="25"/>
      <c r="E1" s="25"/>
      <c r="F1" s="25"/>
      <c r="G1" s="25"/>
    </row>
    <row r="2" spans="1:14" s="18" customFormat="1" ht="30" customHeight="1">
      <c r="A2" s="19" t="s">
        <v>93</v>
      </c>
      <c r="D2" s="25"/>
      <c r="E2" s="25"/>
      <c r="F2" s="25"/>
      <c r="G2" s="25"/>
    </row>
    <row r="3" spans="1:14" s="18" customFormat="1" ht="30" customHeight="1">
      <c r="A3" s="36" t="s">
        <v>40</v>
      </c>
      <c r="B3" s="37" t="s">
        <v>71</v>
      </c>
      <c r="C3" s="37"/>
      <c r="D3" s="38" t="s">
        <v>72</v>
      </c>
      <c r="E3" s="38" t="s">
        <v>73</v>
      </c>
      <c r="F3" s="38" t="s">
        <v>74</v>
      </c>
      <c r="G3" s="38" t="s">
        <v>75</v>
      </c>
      <c r="H3" s="39" t="s">
        <v>44</v>
      </c>
    </row>
    <row r="4" spans="1:14" s="18" customFormat="1" ht="30" customHeight="1">
      <c r="A4" s="119" t="s">
        <v>76</v>
      </c>
      <c r="B4" s="40" t="s">
        <v>77</v>
      </c>
      <c r="C4" s="40"/>
      <c r="D4" s="41">
        <v>14</v>
      </c>
      <c r="E4" s="41">
        <v>25</v>
      </c>
      <c r="F4" s="41">
        <v>28</v>
      </c>
      <c r="G4" s="41">
        <v>28</v>
      </c>
      <c r="H4" s="42"/>
      <c r="J4" s="27"/>
    </row>
    <row r="5" spans="1:14" s="18" customFormat="1" ht="30" customHeight="1">
      <c r="A5" s="119"/>
      <c r="B5" s="40" t="s">
        <v>78</v>
      </c>
      <c r="C5" s="40"/>
      <c r="D5" s="41">
        <f>'[2]5.1 계획하수량(보령)'!$F$21</f>
        <v>13480</v>
      </c>
      <c r="E5" s="41">
        <f>'[2]5.1 계획하수량(보령)'!$G$21</f>
        <v>16380</v>
      </c>
      <c r="F5" s="41">
        <f>'[2]5.1 계획하수량(보령)'!$H$21</f>
        <v>19790</v>
      </c>
      <c r="G5" s="41">
        <f>'[2]5.1 계획하수량(보령)'!$I$21</f>
        <v>21860</v>
      </c>
      <c r="H5" s="42"/>
    </row>
    <row r="6" spans="1:14" s="18" customFormat="1" ht="30" customHeight="1">
      <c r="A6" s="119"/>
      <c r="B6" s="40" t="s">
        <v>79</v>
      </c>
      <c r="C6" s="40"/>
      <c r="D6" s="43">
        <f>'[6]7.적용'!D9</f>
        <v>6.0250000000000004</v>
      </c>
      <c r="E6" s="43">
        <f>'[6]7.적용'!E9</f>
        <v>7.48</v>
      </c>
      <c r="F6" s="43">
        <f>'[6]7.적용'!F9</f>
        <v>9.0850000000000009</v>
      </c>
      <c r="G6" s="43">
        <f>'[6]7.적용'!G9</f>
        <v>10.055</v>
      </c>
      <c r="H6" s="42"/>
    </row>
    <row r="7" spans="1:14" s="18" customFormat="1" ht="30" customHeight="1">
      <c r="A7" s="118" t="s">
        <v>80</v>
      </c>
      <c r="B7" s="40" t="s">
        <v>46</v>
      </c>
      <c r="C7" s="40"/>
      <c r="D7" s="45">
        <f>SUM(D8:D13)</f>
        <v>742</v>
      </c>
      <c r="E7" s="45">
        <f>SUM(E8:E13)</f>
        <v>1220</v>
      </c>
      <c r="F7" s="45">
        <f>SUM(F8:F13)</f>
        <v>1407</v>
      </c>
      <c r="G7" s="45">
        <f>SUM(G8:G13)</f>
        <v>1463</v>
      </c>
      <c r="H7" s="42"/>
    </row>
    <row r="8" spans="1:14" s="18" customFormat="1" ht="30" customHeight="1">
      <c r="A8" s="119"/>
      <c r="B8" s="46" t="s">
        <v>81</v>
      </c>
      <c r="C8" s="47" t="s">
        <v>88</v>
      </c>
      <c r="D8" s="41">
        <f>D4*$I$8</f>
        <v>434</v>
      </c>
      <c r="E8" s="41">
        <f>E4*$I$8</f>
        <v>775</v>
      </c>
      <c r="F8" s="41">
        <f>F4*$I$8</f>
        <v>868</v>
      </c>
      <c r="G8" s="41">
        <f>G4*$I$8</f>
        <v>868</v>
      </c>
      <c r="H8" s="48"/>
      <c r="I8" s="28">
        <f>'2.처리시설 처리단가'!D5</f>
        <v>31</v>
      </c>
      <c r="J8" s="28"/>
    </row>
    <row r="9" spans="1:14" s="18" customFormat="1" ht="30" customHeight="1">
      <c r="A9" s="119"/>
      <c r="B9" s="46" t="s">
        <v>82</v>
      </c>
      <c r="C9" s="47" t="s">
        <v>89</v>
      </c>
      <c r="D9" s="41">
        <f>ROUND(D5*$I$9/1000000*365,0)</f>
        <v>113</v>
      </c>
      <c r="E9" s="41">
        <f>ROUND(E5*$I$9/1000000*365,0)</f>
        <v>137</v>
      </c>
      <c r="F9" s="41">
        <f>ROUND(F5*$I$9/1000000*365,0)</f>
        <v>166</v>
      </c>
      <c r="G9" s="41">
        <f>ROUND(G5*$I$9/1000000*365,0)</f>
        <v>183</v>
      </c>
      <c r="H9" s="48"/>
      <c r="I9" s="28">
        <f>'2.처리시설 처리단가'!D14</f>
        <v>22.93</v>
      </c>
      <c r="J9" s="28"/>
    </row>
    <row r="10" spans="1:14" s="18" customFormat="1" ht="30" customHeight="1">
      <c r="A10" s="119"/>
      <c r="B10" s="46" t="s">
        <v>83</v>
      </c>
      <c r="C10" s="47" t="s">
        <v>90</v>
      </c>
      <c r="D10" s="41">
        <f>ROUND(D5*$I$10/1000000*365,0)</f>
        <v>16</v>
      </c>
      <c r="E10" s="41">
        <f>ROUND(E5*$I$10/1000000*365,0)</f>
        <v>19</v>
      </c>
      <c r="F10" s="41">
        <f>ROUND(F5*$I$10/1000000*365,0)</f>
        <v>23</v>
      </c>
      <c r="G10" s="41">
        <f>ROUND(G5*$I$10/1000000*365,0)</f>
        <v>26</v>
      </c>
      <c r="H10" s="48"/>
      <c r="I10" s="28">
        <f>'2.처리시설 처리단가'!D23</f>
        <v>3.2</v>
      </c>
      <c r="J10" s="28"/>
    </row>
    <row r="11" spans="1:14" s="18" customFormat="1" ht="30" customHeight="1">
      <c r="A11" s="119"/>
      <c r="B11" s="46" t="s">
        <v>84</v>
      </c>
      <c r="C11" s="49" t="s">
        <v>87</v>
      </c>
      <c r="D11" s="41">
        <f>ROUND(D6*$I$11*365/1000000,0)</f>
        <v>76</v>
      </c>
      <c r="E11" s="41">
        <f>ROUND(E6*$J$11*365/1000000,0)</f>
        <v>163</v>
      </c>
      <c r="F11" s="41">
        <f>ROUND(F6*$J$11*365/1000000,0)</f>
        <v>198</v>
      </c>
      <c r="G11" s="41">
        <f>ROUND(G6*$J$11*365/1000000,0)</f>
        <v>219</v>
      </c>
      <c r="H11" s="50" t="s">
        <v>87</v>
      </c>
      <c r="I11" s="29">
        <f>'2.처리시설 처리단가'!D32</f>
        <v>34500</v>
      </c>
      <c r="J11" s="30">
        <v>59600</v>
      </c>
    </row>
    <row r="12" spans="1:14" s="18" customFormat="1" ht="30" customHeight="1">
      <c r="A12" s="119"/>
      <c r="B12" s="46" t="s">
        <v>85</v>
      </c>
      <c r="C12" s="47" t="s">
        <v>91</v>
      </c>
      <c r="D12" s="41">
        <f>ROUND(D5*$I$12*365/1000000,0)</f>
        <v>21</v>
      </c>
      <c r="E12" s="41">
        <f>ROUND(E5*$I$12*365/1000000,0)</f>
        <v>26</v>
      </c>
      <c r="F12" s="41">
        <f>ROUND(F5*$I$12*365/1000000,0)</f>
        <v>31</v>
      </c>
      <c r="G12" s="41">
        <f>ROUND(G5*$I$12*365/1000000,0)</f>
        <v>34</v>
      </c>
      <c r="H12" s="48"/>
      <c r="I12" s="28">
        <f>'2.처리시설 처리단가'!D41</f>
        <v>4.3</v>
      </c>
      <c r="J12" s="28"/>
    </row>
    <row r="13" spans="1:14" s="18" customFormat="1" ht="30" customHeight="1">
      <c r="A13" s="120"/>
      <c r="B13" s="51" t="s">
        <v>86</v>
      </c>
      <c r="C13" s="52" t="s">
        <v>92</v>
      </c>
      <c r="D13" s="53">
        <f>ROUND(D5*$J$13*365/1000000,0)</f>
        <v>82</v>
      </c>
      <c r="E13" s="53">
        <f>ROUND(E5*$J$13*365/1000000,0)</f>
        <v>100</v>
      </c>
      <c r="F13" s="53">
        <f>ROUND(F5*$J$13*365/1000000,0)</f>
        <v>121</v>
      </c>
      <c r="G13" s="53">
        <f>ROUND(G5*$J$13*365/1000000,0)</f>
        <v>133</v>
      </c>
      <c r="H13" s="54"/>
      <c r="I13" s="28">
        <f>'2.처리시설 처리단가'!D50</f>
        <v>39.33</v>
      </c>
      <c r="J13" s="28">
        <v>16.7</v>
      </c>
    </row>
    <row r="14" spans="1:14" s="18" customFormat="1" ht="30" customHeight="1">
      <c r="A14" s="19" t="s">
        <v>94</v>
      </c>
      <c r="D14" s="25"/>
      <c r="E14" s="25"/>
      <c r="F14" s="25"/>
      <c r="G14" s="25"/>
      <c r="N14" s="84"/>
    </row>
    <row r="15" spans="1:14" s="18" customFormat="1" ht="30" customHeight="1">
      <c r="A15" s="36" t="s">
        <v>40</v>
      </c>
      <c r="B15" s="37" t="s">
        <v>71</v>
      </c>
      <c r="C15" s="37"/>
      <c r="D15" s="38" t="s">
        <v>72</v>
      </c>
      <c r="E15" s="38" t="s">
        <v>73</v>
      </c>
      <c r="F15" s="38" t="s">
        <v>74</v>
      </c>
      <c r="G15" s="38" t="s">
        <v>75</v>
      </c>
      <c r="H15" s="39" t="s">
        <v>44</v>
      </c>
    </row>
    <row r="16" spans="1:14" s="18" customFormat="1" ht="30" customHeight="1">
      <c r="A16" s="119" t="s">
        <v>76</v>
      </c>
      <c r="B16" s="40" t="s">
        <v>77</v>
      </c>
      <c r="C16" s="40"/>
      <c r="D16" s="41">
        <v>5</v>
      </c>
      <c r="E16" s="41">
        <v>7</v>
      </c>
      <c r="F16" s="41">
        <v>7</v>
      </c>
      <c r="G16" s="41">
        <v>7</v>
      </c>
      <c r="H16" s="42"/>
      <c r="J16" s="27"/>
    </row>
    <row r="17" spans="1:10" s="18" customFormat="1" ht="30" customHeight="1">
      <c r="A17" s="119"/>
      <c r="B17" s="40" t="s">
        <v>78</v>
      </c>
      <c r="C17" s="40"/>
      <c r="D17" s="41">
        <f>'[2]5.2 계획하수량(대천해수욕장_성수기)'!$F$24*0.5</f>
        <v>4185</v>
      </c>
      <c r="E17" s="41">
        <f>'[2]5.2 계획하수량(대천해수욕장_성수기)'!$G$24*0.5</f>
        <v>4285</v>
      </c>
      <c r="F17" s="41">
        <f>'[2]5.2 계획하수량(대천해수욕장_성수기)'!$H$24*0.5</f>
        <v>4630</v>
      </c>
      <c r="G17" s="41">
        <f>'[2]5.2 계획하수량(대천해수욕장_성수기)'!$I$24*0.5</f>
        <v>4640</v>
      </c>
      <c r="H17" s="55" t="s">
        <v>95</v>
      </c>
    </row>
    <row r="18" spans="1:10" s="18" customFormat="1" ht="30" customHeight="1">
      <c r="A18" s="119"/>
      <c r="B18" s="40" t="s">
        <v>79</v>
      </c>
      <c r="C18" s="40"/>
      <c r="D18" s="43">
        <f>'[6]7.적용'!D15</f>
        <v>2.9874999999999998</v>
      </c>
      <c r="E18" s="43">
        <f>'[6]7.적용'!E15</f>
        <v>3.0975000000000001</v>
      </c>
      <c r="F18" s="43">
        <f>'[6]7.적용'!F15</f>
        <v>3.4224999999999999</v>
      </c>
      <c r="G18" s="43">
        <f>'[6]7.적용'!G15</f>
        <v>3.4525000000000001</v>
      </c>
      <c r="H18" s="42"/>
    </row>
    <row r="19" spans="1:10" s="18" customFormat="1" ht="30" customHeight="1">
      <c r="A19" s="118" t="s">
        <v>80</v>
      </c>
      <c r="B19" s="40" t="s">
        <v>46</v>
      </c>
      <c r="C19" s="40"/>
      <c r="D19" s="45">
        <f>SUM(D20:D25)</f>
        <v>266</v>
      </c>
      <c r="E19" s="45">
        <f>SUM(E20:E25)</f>
        <v>358</v>
      </c>
      <c r="F19" s="45">
        <f>SUM(F20:F25)</f>
        <v>370</v>
      </c>
      <c r="G19" s="45">
        <f>SUM(G20:G25)</f>
        <v>371</v>
      </c>
      <c r="H19" s="42"/>
    </row>
    <row r="20" spans="1:10" s="18" customFormat="1" ht="30" customHeight="1">
      <c r="A20" s="119"/>
      <c r="B20" s="46" t="s">
        <v>81</v>
      </c>
      <c r="C20" s="47" t="s">
        <v>88</v>
      </c>
      <c r="D20" s="41">
        <f>D16*$I$8</f>
        <v>155</v>
      </c>
      <c r="E20" s="41">
        <f>E16*$I$8</f>
        <v>217</v>
      </c>
      <c r="F20" s="41">
        <f>F16*$I$8</f>
        <v>217</v>
      </c>
      <c r="G20" s="41">
        <f>G16*$I$8</f>
        <v>217</v>
      </c>
      <c r="H20" s="48"/>
      <c r="I20" s="28">
        <f>I8</f>
        <v>31</v>
      </c>
      <c r="J20" s="28"/>
    </row>
    <row r="21" spans="1:10" s="18" customFormat="1" ht="30" customHeight="1">
      <c r="A21" s="119"/>
      <c r="B21" s="46" t="s">
        <v>82</v>
      </c>
      <c r="C21" s="47" t="s">
        <v>89</v>
      </c>
      <c r="D21" s="41">
        <f>ROUND(D17*$I$9/1000000*365,0)</f>
        <v>35</v>
      </c>
      <c r="E21" s="41">
        <f>ROUND(E17*$I$9/1000000*365,0)</f>
        <v>36</v>
      </c>
      <c r="F21" s="41">
        <f>ROUND(F17*$I$9/1000000*365,0)</f>
        <v>39</v>
      </c>
      <c r="G21" s="41">
        <f>ROUND(G17*$I$9/1000000*365,0)</f>
        <v>39</v>
      </c>
      <c r="H21" s="48"/>
      <c r="I21" s="28">
        <f t="shared" ref="I21:I25" si="0">I9</f>
        <v>22.93</v>
      </c>
      <c r="J21" s="28"/>
    </row>
    <row r="22" spans="1:10" s="18" customFormat="1" ht="30" customHeight="1">
      <c r="A22" s="119"/>
      <c r="B22" s="46" t="s">
        <v>83</v>
      </c>
      <c r="C22" s="47" t="s">
        <v>90</v>
      </c>
      <c r="D22" s="41">
        <f>ROUND(D17*$I$10/1000000*365,0)</f>
        <v>5</v>
      </c>
      <c r="E22" s="41">
        <f>ROUND(E17*$I$10/1000000*365,0)</f>
        <v>5</v>
      </c>
      <c r="F22" s="41">
        <f>ROUND(F17*$I$10/1000000*365,0)</f>
        <v>5</v>
      </c>
      <c r="G22" s="41">
        <f>ROUND(G17*$I$10/1000000*365,0)</f>
        <v>5</v>
      </c>
      <c r="H22" s="48"/>
      <c r="I22" s="28">
        <f t="shared" si="0"/>
        <v>3.2</v>
      </c>
      <c r="J22" s="28"/>
    </row>
    <row r="23" spans="1:10" s="18" customFormat="1" ht="30" customHeight="1">
      <c r="A23" s="119"/>
      <c r="B23" s="46" t="s">
        <v>84</v>
      </c>
      <c r="C23" s="49" t="s">
        <v>87</v>
      </c>
      <c r="D23" s="41">
        <f>ROUND(D18*$I$11*365/1000000,0)</f>
        <v>38</v>
      </c>
      <c r="E23" s="41">
        <f>ROUND(E18*$J$11*365/1000000,0)</f>
        <v>67</v>
      </c>
      <c r="F23" s="41">
        <f>ROUND(F18*$J$11*365/1000000,0)</f>
        <v>74</v>
      </c>
      <c r="G23" s="41">
        <f>ROUND(G18*$J$11*365/1000000,0)</f>
        <v>75</v>
      </c>
      <c r="H23" s="50" t="s">
        <v>87</v>
      </c>
      <c r="I23" s="28">
        <f t="shared" si="0"/>
        <v>34500</v>
      </c>
      <c r="J23" s="30">
        <v>59600</v>
      </c>
    </row>
    <row r="24" spans="1:10" s="18" customFormat="1" ht="30" customHeight="1">
      <c r="A24" s="119"/>
      <c r="B24" s="46" t="s">
        <v>85</v>
      </c>
      <c r="C24" s="47" t="s">
        <v>91</v>
      </c>
      <c r="D24" s="41">
        <f>ROUND(D17*$I$12*365/1000000,0)</f>
        <v>7</v>
      </c>
      <c r="E24" s="41">
        <f>ROUND(E17*$I$12*365/1000000,0)</f>
        <v>7</v>
      </c>
      <c r="F24" s="41">
        <f>ROUND(F17*$I$12*365/1000000,0)</f>
        <v>7</v>
      </c>
      <c r="G24" s="41">
        <f>ROUND(G17*$I$12*365/1000000,0)</f>
        <v>7</v>
      </c>
      <c r="H24" s="48"/>
      <c r="I24" s="28">
        <f t="shared" si="0"/>
        <v>4.3</v>
      </c>
      <c r="J24" s="28"/>
    </row>
    <row r="25" spans="1:10" s="18" customFormat="1" ht="30" customHeight="1">
      <c r="A25" s="120"/>
      <c r="B25" s="51" t="s">
        <v>86</v>
      </c>
      <c r="C25" s="52" t="s">
        <v>92</v>
      </c>
      <c r="D25" s="53">
        <f>ROUND(D17*$J$13*365/1000000,0)</f>
        <v>26</v>
      </c>
      <c r="E25" s="53">
        <f>ROUND(E17*$J$13*365/1000000,0)</f>
        <v>26</v>
      </c>
      <c r="F25" s="53">
        <f>ROUND(F17*$J$13*365/1000000,0)</f>
        <v>28</v>
      </c>
      <c r="G25" s="53">
        <f>ROUND(G17*$J$13*365/1000000,0)</f>
        <v>28</v>
      </c>
      <c r="H25" s="54"/>
      <c r="I25" s="28">
        <f t="shared" si="0"/>
        <v>39.33</v>
      </c>
      <c r="J25" s="28">
        <v>16.7</v>
      </c>
    </row>
    <row r="26" spans="1:10" s="18" customFormat="1" ht="30" customHeight="1">
      <c r="A26" s="19" t="s">
        <v>96</v>
      </c>
      <c r="D26" s="25"/>
      <c r="E26" s="25"/>
      <c r="F26" s="25"/>
      <c r="G26" s="25"/>
    </row>
    <row r="27" spans="1:10" s="18" customFormat="1" ht="30" customHeight="1">
      <c r="A27" s="36" t="s">
        <v>40</v>
      </c>
      <c r="B27" s="37" t="s">
        <v>71</v>
      </c>
      <c r="C27" s="37"/>
      <c r="D27" s="38" t="s">
        <v>72</v>
      </c>
      <c r="E27" s="38" t="s">
        <v>73</v>
      </c>
      <c r="F27" s="38" t="s">
        <v>74</v>
      </c>
      <c r="G27" s="38" t="s">
        <v>75</v>
      </c>
      <c r="H27" s="39" t="s">
        <v>44</v>
      </c>
    </row>
    <row r="28" spans="1:10" s="18" customFormat="1" ht="30" customHeight="1">
      <c r="A28" s="119" t="s">
        <v>76</v>
      </c>
      <c r="B28" s="40" t="s">
        <v>77</v>
      </c>
      <c r="C28" s="40"/>
      <c r="D28" s="41">
        <v>6</v>
      </c>
      <c r="E28" s="41">
        <v>7</v>
      </c>
      <c r="F28" s="41">
        <v>8</v>
      </c>
      <c r="G28" s="41">
        <v>8</v>
      </c>
      <c r="H28" s="42"/>
      <c r="J28" s="27"/>
    </row>
    <row r="29" spans="1:10" s="18" customFormat="1" ht="30" customHeight="1">
      <c r="A29" s="119"/>
      <c r="B29" s="40" t="s">
        <v>78</v>
      </c>
      <c r="C29" s="40"/>
      <c r="D29" s="41">
        <f>'[2]5.3 계획하수량(웅천)'!$F$17</f>
        <v>800</v>
      </c>
      <c r="E29" s="41">
        <f>'[2]5.3 계획하수량(웅천)'!$G$17</f>
        <v>1260</v>
      </c>
      <c r="F29" s="41">
        <f>'[2]5.3 계획하수량(웅천)'!$H$17</f>
        <v>1260</v>
      </c>
      <c r="G29" s="41">
        <f>'[2]5.3 계획하수량(웅천)'!$I$17</f>
        <v>1270</v>
      </c>
      <c r="H29" s="42"/>
    </row>
    <row r="30" spans="1:10" s="18" customFormat="1" ht="30" customHeight="1">
      <c r="A30" s="119"/>
      <c r="B30" s="40" t="s">
        <v>79</v>
      </c>
      <c r="C30" s="40"/>
      <c r="D30" s="43">
        <f>'[6]7.적용'!D21</f>
        <v>0.33250000000000002</v>
      </c>
      <c r="E30" s="43">
        <f>'[6]7.적용'!E21</f>
        <v>0.51</v>
      </c>
      <c r="F30" s="43">
        <f>'[6]7.적용'!F21</f>
        <v>0.51</v>
      </c>
      <c r="G30" s="43">
        <f>'[6]7.적용'!G21</f>
        <v>0.51249999999999996</v>
      </c>
      <c r="H30" s="42"/>
    </row>
    <row r="31" spans="1:10" s="18" customFormat="1" ht="30" customHeight="1">
      <c r="A31" s="118" t="s">
        <v>80</v>
      </c>
      <c r="B31" s="40" t="s">
        <v>46</v>
      </c>
      <c r="C31" s="40"/>
      <c r="D31" s="45">
        <f>SUM(D32:D37)</f>
        <v>204</v>
      </c>
      <c r="E31" s="45">
        <f>SUM(E32:E37)</f>
        <v>250</v>
      </c>
      <c r="F31" s="45">
        <f>SUM(F32:F37)</f>
        <v>281</v>
      </c>
      <c r="G31" s="45">
        <f>SUM(G32:G37)</f>
        <v>281</v>
      </c>
      <c r="H31" s="42"/>
    </row>
    <row r="32" spans="1:10" s="18" customFormat="1" ht="30" customHeight="1">
      <c r="A32" s="119"/>
      <c r="B32" s="46" t="s">
        <v>81</v>
      </c>
      <c r="C32" s="47" t="s">
        <v>88</v>
      </c>
      <c r="D32" s="41">
        <f>D28*$I$8</f>
        <v>186</v>
      </c>
      <c r="E32" s="41">
        <f>E28*$I$8</f>
        <v>217</v>
      </c>
      <c r="F32" s="41">
        <f>F28*$I$8</f>
        <v>248</v>
      </c>
      <c r="G32" s="41">
        <f>G28*$I$8</f>
        <v>248</v>
      </c>
      <c r="H32" s="48"/>
      <c r="I32" s="28">
        <f>I20</f>
        <v>31</v>
      </c>
      <c r="J32" s="28"/>
    </row>
    <row r="33" spans="1:10" s="18" customFormat="1" ht="30" customHeight="1">
      <c r="A33" s="119"/>
      <c r="B33" s="46" t="s">
        <v>82</v>
      </c>
      <c r="C33" s="47" t="s">
        <v>89</v>
      </c>
      <c r="D33" s="41">
        <f>ROUND(D29*$I$9/1000000*365,0)</f>
        <v>7</v>
      </c>
      <c r="E33" s="41">
        <f>ROUND(E29*$I$9/1000000*365,0)</f>
        <v>11</v>
      </c>
      <c r="F33" s="41">
        <f>ROUND(F29*$I$9/1000000*365,0)</f>
        <v>11</v>
      </c>
      <c r="G33" s="41">
        <f>ROUND(G29*$I$9/1000000*365,0)</f>
        <v>11</v>
      </c>
      <c r="H33" s="48"/>
      <c r="I33" s="28">
        <f t="shared" ref="I33:I37" si="1">I21</f>
        <v>22.93</v>
      </c>
      <c r="J33" s="28"/>
    </row>
    <row r="34" spans="1:10" s="18" customFormat="1" ht="30" customHeight="1">
      <c r="A34" s="119"/>
      <c r="B34" s="46" t="s">
        <v>83</v>
      </c>
      <c r="C34" s="47" t="s">
        <v>90</v>
      </c>
      <c r="D34" s="41">
        <f>ROUND(D29*$I$10/1000000*365,0)</f>
        <v>1</v>
      </c>
      <c r="E34" s="41">
        <f>ROUND(E29*$I$10/1000000*365,0)</f>
        <v>1</v>
      </c>
      <c r="F34" s="41">
        <f>ROUND(F29*$I$10/1000000*365,0)</f>
        <v>1</v>
      </c>
      <c r="G34" s="41">
        <f>ROUND(G29*$I$10/1000000*365,0)</f>
        <v>1</v>
      </c>
      <c r="H34" s="48"/>
      <c r="I34" s="28">
        <f t="shared" si="1"/>
        <v>3.2</v>
      </c>
      <c r="J34" s="28"/>
    </row>
    <row r="35" spans="1:10" s="18" customFormat="1" ht="30" customHeight="1">
      <c r="A35" s="119"/>
      <c r="B35" s="46" t="s">
        <v>84</v>
      </c>
      <c r="C35" s="49" t="s">
        <v>87</v>
      </c>
      <c r="D35" s="41">
        <f>ROUND(D30*$I$11*365/1000000,0)</f>
        <v>4</v>
      </c>
      <c r="E35" s="41">
        <f>ROUND(E30*$J$11*365/1000000,0)</f>
        <v>11</v>
      </c>
      <c r="F35" s="41">
        <f>ROUND(F30*$J$11*365/1000000,0)</f>
        <v>11</v>
      </c>
      <c r="G35" s="41">
        <f>ROUND(G30*$J$11*365/1000000,0)</f>
        <v>11</v>
      </c>
      <c r="H35" s="50" t="s">
        <v>87</v>
      </c>
      <c r="I35" s="28">
        <f t="shared" si="1"/>
        <v>34500</v>
      </c>
      <c r="J35" s="30">
        <v>59600</v>
      </c>
    </row>
    <row r="36" spans="1:10" s="18" customFormat="1" ht="30" customHeight="1">
      <c r="A36" s="119"/>
      <c r="B36" s="46" t="s">
        <v>85</v>
      </c>
      <c r="C36" s="47" t="s">
        <v>91</v>
      </c>
      <c r="D36" s="41">
        <f>ROUND(D29*$I$12*365/1000000,0)</f>
        <v>1</v>
      </c>
      <c r="E36" s="41">
        <f>ROUND(E29*$I$12*365/1000000,0)</f>
        <v>2</v>
      </c>
      <c r="F36" s="41">
        <f>ROUND(F29*$I$12*365/1000000,0)</f>
        <v>2</v>
      </c>
      <c r="G36" s="41">
        <f>ROUND(G29*$I$12*365/1000000,0)</f>
        <v>2</v>
      </c>
      <c r="H36" s="48"/>
      <c r="I36" s="28">
        <f t="shared" si="1"/>
        <v>4.3</v>
      </c>
      <c r="J36" s="28"/>
    </row>
    <row r="37" spans="1:10" s="18" customFormat="1" ht="30" customHeight="1">
      <c r="A37" s="120"/>
      <c r="B37" s="51" t="s">
        <v>86</v>
      </c>
      <c r="C37" s="52" t="s">
        <v>92</v>
      </c>
      <c r="D37" s="53">
        <f>ROUND(D29*$J$13*365/1000000,0)</f>
        <v>5</v>
      </c>
      <c r="E37" s="53">
        <f>ROUND(E29*$J$13*365/1000000,0)</f>
        <v>8</v>
      </c>
      <c r="F37" s="53">
        <f>ROUND(F29*$J$13*365/1000000,0)</f>
        <v>8</v>
      </c>
      <c r="G37" s="53">
        <f>ROUND(G29*$J$13*365/1000000,0)</f>
        <v>8</v>
      </c>
      <c r="H37" s="54"/>
      <c r="I37" s="28">
        <f t="shared" si="1"/>
        <v>39.33</v>
      </c>
      <c r="J37" s="28">
        <v>16.7</v>
      </c>
    </row>
    <row r="38" spans="1:10" s="18" customFormat="1" ht="30" customHeight="1">
      <c r="A38" s="19" t="s">
        <v>97</v>
      </c>
      <c r="D38" s="25"/>
      <c r="E38" s="25"/>
      <c r="F38" s="25"/>
      <c r="G38" s="25"/>
    </row>
    <row r="39" spans="1:10" s="18" customFormat="1" ht="30" customHeight="1">
      <c r="A39" s="36" t="s">
        <v>40</v>
      </c>
      <c r="B39" s="37" t="s">
        <v>71</v>
      </c>
      <c r="C39" s="37"/>
      <c r="D39" s="38" t="s">
        <v>72</v>
      </c>
      <c r="E39" s="38" t="s">
        <v>73</v>
      </c>
      <c r="F39" s="38" t="s">
        <v>74</v>
      </c>
      <c r="G39" s="38" t="s">
        <v>75</v>
      </c>
      <c r="H39" s="39" t="s">
        <v>44</v>
      </c>
    </row>
    <row r="40" spans="1:10" s="18" customFormat="1" ht="30" customHeight="1">
      <c r="A40" s="119" t="s">
        <v>76</v>
      </c>
      <c r="B40" s="40" t="s">
        <v>77</v>
      </c>
      <c r="C40" s="40"/>
      <c r="D40" s="41">
        <v>0</v>
      </c>
      <c r="E40" s="41">
        <v>0</v>
      </c>
      <c r="F40" s="41">
        <v>0</v>
      </c>
      <c r="G40" s="41">
        <v>0</v>
      </c>
      <c r="H40" s="42"/>
      <c r="J40" s="27"/>
    </row>
    <row r="41" spans="1:10" s="18" customFormat="1" ht="30" customHeight="1">
      <c r="A41" s="119"/>
      <c r="B41" s="40" t="s">
        <v>78</v>
      </c>
      <c r="C41" s="40"/>
      <c r="D41" s="41">
        <f>'[2]5.4 계획하수량(무창포)'!$F$14*0.5</f>
        <v>495</v>
      </c>
      <c r="E41" s="41">
        <f>'[2]5.4 계획하수량(무창포)'!$G$14*0.5</f>
        <v>555</v>
      </c>
      <c r="F41" s="41">
        <f>'[2]5.4 계획하수량(무창포)'!$H$14*0.5</f>
        <v>730</v>
      </c>
      <c r="G41" s="41">
        <f>'[2]5.4 계획하수량(무창포)'!$I$14*0.5</f>
        <v>730</v>
      </c>
      <c r="H41" s="55" t="s">
        <v>95</v>
      </c>
    </row>
    <row r="42" spans="1:10" s="18" customFormat="1" ht="30" customHeight="1">
      <c r="A42" s="119"/>
      <c r="B42" s="40" t="s">
        <v>79</v>
      </c>
      <c r="C42" s="40"/>
      <c r="D42" s="43">
        <f>'[6]7.적용'!D27</f>
        <v>0.34250000000000003</v>
      </c>
      <c r="E42" s="43">
        <f>'[6]7.적용'!E27</f>
        <v>0.40500000000000003</v>
      </c>
      <c r="F42" s="43">
        <f>'[6]7.적용'!F27</f>
        <v>0.56500000000000006</v>
      </c>
      <c r="G42" s="43">
        <f>'[6]7.적용'!G27</f>
        <v>0.56500000000000006</v>
      </c>
      <c r="H42" s="42"/>
    </row>
    <row r="43" spans="1:10" s="18" customFormat="1" ht="30" customHeight="1">
      <c r="A43" s="118" t="s">
        <v>80</v>
      </c>
      <c r="B43" s="40" t="s">
        <v>46</v>
      </c>
      <c r="C43" s="40"/>
      <c r="D43" s="45">
        <f>SUM(D44:D49)</f>
        <v>13</v>
      </c>
      <c r="E43" s="45">
        <f>SUM(E44:E49)</f>
        <v>19</v>
      </c>
      <c r="F43" s="45">
        <f>SUM(F44:F49)</f>
        <v>24</v>
      </c>
      <c r="G43" s="45">
        <f>SUM(G44:G49)</f>
        <v>24</v>
      </c>
      <c r="H43" s="42"/>
    </row>
    <row r="44" spans="1:10" s="18" customFormat="1" ht="30" customHeight="1">
      <c r="A44" s="119"/>
      <c r="B44" s="46" t="s">
        <v>81</v>
      </c>
      <c r="C44" s="47" t="s">
        <v>88</v>
      </c>
      <c r="D44" s="41">
        <f>D40*$I$8</f>
        <v>0</v>
      </c>
      <c r="E44" s="41">
        <f>E40*$I$8</f>
        <v>0</v>
      </c>
      <c r="F44" s="41">
        <f>F40*$I$8</f>
        <v>0</v>
      </c>
      <c r="G44" s="41">
        <f>G40*$I$8</f>
        <v>0</v>
      </c>
      <c r="H44" s="48"/>
      <c r="I44" s="28">
        <f>I32</f>
        <v>31</v>
      </c>
      <c r="J44" s="28"/>
    </row>
    <row r="45" spans="1:10" s="18" customFormat="1" ht="30" customHeight="1">
      <c r="A45" s="119"/>
      <c r="B45" s="46" t="s">
        <v>82</v>
      </c>
      <c r="C45" s="47" t="s">
        <v>89</v>
      </c>
      <c r="D45" s="41">
        <f>ROUND(D41*$I$9/1000000*365,0)</f>
        <v>4</v>
      </c>
      <c r="E45" s="41">
        <f>ROUND(E41*$I$9/1000000*365,0)</f>
        <v>5</v>
      </c>
      <c r="F45" s="41">
        <f>ROUND(F41*$I$9/1000000*365,0)</f>
        <v>6</v>
      </c>
      <c r="G45" s="41">
        <f>ROUND(G41*$I$9/1000000*365,0)</f>
        <v>6</v>
      </c>
      <c r="H45" s="48"/>
      <c r="I45" s="28">
        <f t="shared" ref="I45:I49" si="2">I33</f>
        <v>22.93</v>
      </c>
      <c r="J45" s="28"/>
    </row>
    <row r="46" spans="1:10" s="18" customFormat="1" ht="30" customHeight="1">
      <c r="A46" s="119"/>
      <c r="B46" s="46" t="s">
        <v>83</v>
      </c>
      <c r="C46" s="47" t="s">
        <v>90</v>
      </c>
      <c r="D46" s="41">
        <f>ROUND(D41*$I$10/1000000*365,0)</f>
        <v>1</v>
      </c>
      <c r="E46" s="41">
        <f>ROUND(E41*$I$10/1000000*365,0)</f>
        <v>1</v>
      </c>
      <c r="F46" s="41">
        <f>ROUND(F41*$I$10/1000000*365,0)</f>
        <v>1</v>
      </c>
      <c r="G46" s="41">
        <f>ROUND(G41*$I$10/1000000*365,0)</f>
        <v>1</v>
      </c>
      <c r="H46" s="48"/>
      <c r="I46" s="28">
        <f t="shared" si="2"/>
        <v>3.2</v>
      </c>
      <c r="J46" s="28"/>
    </row>
    <row r="47" spans="1:10" s="18" customFormat="1" ht="30" customHeight="1">
      <c r="A47" s="119"/>
      <c r="B47" s="46" t="s">
        <v>84</v>
      </c>
      <c r="C47" s="49" t="s">
        <v>87</v>
      </c>
      <c r="D47" s="41">
        <f>ROUND(D42*$I$11*365/1000000,0)</f>
        <v>4</v>
      </c>
      <c r="E47" s="41">
        <f>ROUND(E42*$J$11*365/1000000,0)</f>
        <v>9</v>
      </c>
      <c r="F47" s="41">
        <f>ROUND(F42*$J$11*365/1000000,0)</f>
        <v>12</v>
      </c>
      <c r="G47" s="41">
        <f>ROUND(G42*$J$11*365/1000000,0)</f>
        <v>12</v>
      </c>
      <c r="H47" s="50" t="s">
        <v>87</v>
      </c>
      <c r="I47" s="28">
        <f t="shared" si="2"/>
        <v>34500</v>
      </c>
      <c r="J47" s="30">
        <v>59600</v>
      </c>
    </row>
    <row r="48" spans="1:10" s="18" customFormat="1" ht="30" customHeight="1">
      <c r="A48" s="119"/>
      <c r="B48" s="46" t="s">
        <v>85</v>
      </c>
      <c r="C48" s="47" t="s">
        <v>91</v>
      </c>
      <c r="D48" s="41">
        <f>ROUND(D41*$I$12*365/1000000,0)</f>
        <v>1</v>
      </c>
      <c r="E48" s="41">
        <f>ROUND(E41*$I$12*365/1000000,0)</f>
        <v>1</v>
      </c>
      <c r="F48" s="41">
        <f>ROUND(F41*$I$12*365/1000000,0)</f>
        <v>1</v>
      </c>
      <c r="G48" s="41">
        <f>ROUND(G41*$I$12*365/1000000,0)</f>
        <v>1</v>
      </c>
      <c r="H48" s="48"/>
      <c r="I48" s="28">
        <f t="shared" si="2"/>
        <v>4.3</v>
      </c>
      <c r="J48" s="28"/>
    </row>
    <row r="49" spans="1:10" s="18" customFormat="1" ht="30" customHeight="1">
      <c r="A49" s="120"/>
      <c r="B49" s="51" t="s">
        <v>86</v>
      </c>
      <c r="C49" s="52" t="s">
        <v>92</v>
      </c>
      <c r="D49" s="53">
        <f>ROUND(D41*$J$13*365/1000000,0)</f>
        <v>3</v>
      </c>
      <c r="E49" s="53">
        <f>ROUND(E41*$J$13*365/1000000,0)</f>
        <v>3</v>
      </c>
      <c r="F49" s="53">
        <f>ROUND(F41*$J$13*365/1000000,0)</f>
        <v>4</v>
      </c>
      <c r="G49" s="53">
        <f>ROUND(G41*$J$13*365/1000000,0)</f>
        <v>4</v>
      </c>
      <c r="H49" s="54"/>
      <c r="I49" s="28">
        <f t="shared" si="2"/>
        <v>39.33</v>
      </c>
      <c r="J49" s="28">
        <v>16.7</v>
      </c>
    </row>
    <row r="50" spans="1:10" s="18" customFormat="1" ht="30" customHeight="1">
      <c r="A50" s="19" t="s">
        <v>98</v>
      </c>
      <c r="D50" s="25"/>
      <c r="E50" s="25"/>
      <c r="F50" s="25"/>
      <c r="G50" s="25"/>
    </row>
    <row r="51" spans="1:10" s="18" customFormat="1" ht="30" customHeight="1">
      <c r="A51" s="36" t="s">
        <v>40</v>
      </c>
      <c r="B51" s="37" t="s">
        <v>71</v>
      </c>
      <c r="C51" s="37"/>
      <c r="D51" s="38" t="s">
        <v>72</v>
      </c>
      <c r="E51" s="38" t="s">
        <v>73</v>
      </c>
      <c r="F51" s="38" t="s">
        <v>74</v>
      </c>
      <c r="G51" s="38" t="s">
        <v>75</v>
      </c>
      <c r="H51" s="39" t="s">
        <v>44</v>
      </c>
    </row>
    <row r="52" spans="1:10" s="18" customFormat="1" ht="30" customHeight="1">
      <c r="A52" s="119" t="s">
        <v>76</v>
      </c>
      <c r="B52" s="40" t="s">
        <v>77</v>
      </c>
      <c r="C52" s="40"/>
      <c r="D52" s="41">
        <v>0</v>
      </c>
      <c r="E52" s="41">
        <v>0</v>
      </c>
      <c r="F52" s="41">
        <v>0</v>
      </c>
      <c r="G52" s="41">
        <v>0</v>
      </c>
      <c r="H52" s="42"/>
      <c r="J52" s="27"/>
    </row>
    <row r="53" spans="1:10" s="18" customFormat="1" ht="30" customHeight="1">
      <c r="A53" s="119"/>
      <c r="B53" s="40" t="s">
        <v>78</v>
      </c>
      <c r="C53" s="40"/>
      <c r="D53" s="41">
        <f>'[2]5.5 계획하수량(성주)'!$F$14</f>
        <v>370</v>
      </c>
      <c r="E53" s="41">
        <f>'[2]5.5 계획하수량(성주)'!$G$14</f>
        <v>470</v>
      </c>
      <c r="F53" s="41">
        <f>'[2]5.5 계획하수량(성주)'!$H$14</f>
        <v>470</v>
      </c>
      <c r="G53" s="41">
        <f>'[2]5.5 계획하수량(성주)'!$I$14</f>
        <v>470</v>
      </c>
      <c r="H53" s="55"/>
    </row>
    <row r="54" spans="1:10" s="18" customFormat="1" ht="30" customHeight="1">
      <c r="A54" s="119"/>
      <c r="B54" s="40" t="s">
        <v>79</v>
      </c>
      <c r="C54" s="40"/>
      <c r="D54" s="43">
        <f>'[6]7.적용'!D33</f>
        <v>0.1925</v>
      </c>
      <c r="E54" s="43">
        <f>'[6]7.적용'!E33</f>
        <v>0.26500000000000001</v>
      </c>
      <c r="F54" s="43">
        <f>'[6]7.적용'!F33</f>
        <v>0.26500000000000001</v>
      </c>
      <c r="G54" s="43">
        <f>'[6]7.적용'!G33</f>
        <v>0.26500000000000001</v>
      </c>
      <c r="H54" s="42"/>
    </row>
    <row r="55" spans="1:10" s="18" customFormat="1" ht="30" customHeight="1">
      <c r="A55" s="118" t="s">
        <v>80</v>
      </c>
      <c r="B55" s="40" t="s">
        <v>46</v>
      </c>
      <c r="C55" s="40"/>
      <c r="D55" s="45">
        <f>SUM(D56:D61)</f>
        <v>8</v>
      </c>
      <c r="E55" s="45">
        <f>SUM(E56:E61)</f>
        <v>15</v>
      </c>
      <c r="F55" s="45">
        <f>SUM(F56:F61)</f>
        <v>15</v>
      </c>
      <c r="G55" s="45">
        <f>SUM(G56:G61)</f>
        <v>15</v>
      </c>
      <c r="H55" s="42"/>
    </row>
    <row r="56" spans="1:10" s="18" customFormat="1" ht="30" customHeight="1">
      <c r="A56" s="119"/>
      <c r="B56" s="46" t="s">
        <v>81</v>
      </c>
      <c r="C56" s="47" t="s">
        <v>88</v>
      </c>
      <c r="D56" s="41">
        <f>D52*$I$8</f>
        <v>0</v>
      </c>
      <c r="E56" s="41">
        <f>E52*$I$8</f>
        <v>0</v>
      </c>
      <c r="F56" s="41">
        <f>F52*$I$8</f>
        <v>0</v>
      </c>
      <c r="G56" s="41">
        <f>G52*$I$8</f>
        <v>0</v>
      </c>
      <c r="H56" s="48"/>
      <c r="I56" s="28">
        <f>I44</f>
        <v>31</v>
      </c>
      <c r="J56" s="28"/>
    </row>
    <row r="57" spans="1:10" s="18" customFormat="1" ht="30" customHeight="1">
      <c r="A57" s="119"/>
      <c r="B57" s="46" t="s">
        <v>82</v>
      </c>
      <c r="C57" s="47" t="s">
        <v>89</v>
      </c>
      <c r="D57" s="41">
        <f>ROUND(D53*$I$9/1000000*365,0)</f>
        <v>3</v>
      </c>
      <c r="E57" s="41">
        <f>ROUND(E53*$I$9/1000000*365,0)</f>
        <v>4</v>
      </c>
      <c r="F57" s="41">
        <f>ROUND(F53*$I$9/1000000*365,0)</f>
        <v>4</v>
      </c>
      <c r="G57" s="41">
        <f>ROUND(G53*$I$9/1000000*365,0)</f>
        <v>4</v>
      </c>
      <c r="H57" s="48"/>
      <c r="I57" s="28">
        <f t="shared" ref="I57:I61" si="3">I45</f>
        <v>22.93</v>
      </c>
      <c r="J57" s="28"/>
    </row>
    <row r="58" spans="1:10" s="18" customFormat="1" ht="30" customHeight="1">
      <c r="A58" s="119"/>
      <c r="B58" s="46" t="s">
        <v>83</v>
      </c>
      <c r="C58" s="47" t="s">
        <v>90</v>
      </c>
      <c r="D58" s="41">
        <f>ROUND(D53*$I$10/1000000*365,0)</f>
        <v>0</v>
      </c>
      <c r="E58" s="41">
        <f>ROUND(E53*$I$10/1000000*365,0)</f>
        <v>1</v>
      </c>
      <c r="F58" s="41">
        <f>ROUND(F53*$I$10/1000000*365,0)</f>
        <v>1</v>
      </c>
      <c r="G58" s="41">
        <f>ROUND(G53*$I$10/1000000*365,0)</f>
        <v>1</v>
      </c>
      <c r="H58" s="48"/>
      <c r="I58" s="28">
        <f t="shared" si="3"/>
        <v>3.2</v>
      </c>
      <c r="J58" s="28"/>
    </row>
    <row r="59" spans="1:10" s="18" customFormat="1" ht="30" customHeight="1">
      <c r="A59" s="119"/>
      <c r="B59" s="46" t="s">
        <v>84</v>
      </c>
      <c r="C59" s="49" t="s">
        <v>87</v>
      </c>
      <c r="D59" s="41">
        <f>ROUND(D54*$I$11*365/1000000,0)</f>
        <v>2</v>
      </c>
      <c r="E59" s="41">
        <f>ROUND(E54*$J$11*365/1000000,0)</f>
        <v>6</v>
      </c>
      <c r="F59" s="41">
        <f>ROUND(F54*$J$11*365/1000000,0)</f>
        <v>6</v>
      </c>
      <c r="G59" s="41">
        <f>ROUND(G54*$J$11*365/1000000,0)</f>
        <v>6</v>
      </c>
      <c r="H59" s="50" t="s">
        <v>87</v>
      </c>
      <c r="I59" s="28">
        <f t="shared" si="3"/>
        <v>34500</v>
      </c>
      <c r="J59" s="30">
        <v>59600</v>
      </c>
    </row>
    <row r="60" spans="1:10" s="18" customFormat="1" ht="30" customHeight="1">
      <c r="A60" s="119"/>
      <c r="B60" s="46" t="s">
        <v>85</v>
      </c>
      <c r="C60" s="47" t="s">
        <v>91</v>
      </c>
      <c r="D60" s="41">
        <f>ROUND(D53*$I$12*365/1000000,0)</f>
        <v>1</v>
      </c>
      <c r="E60" s="41">
        <f>ROUND(E53*$I$12*365/1000000,0)</f>
        <v>1</v>
      </c>
      <c r="F60" s="41">
        <f>ROUND(F53*$I$12*365/1000000,0)</f>
        <v>1</v>
      </c>
      <c r="G60" s="41">
        <f>ROUND(G53*$I$12*365/1000000,0)</f>
        <v>1</v>
      </c>
      <c r="H60" s="48"/>
      <c r="I60" s="28">
        <f t="shared" si="3"/>
        <v>4.3</v>
      </c>
      <c r="J60" s="28"/>
    </row>
    <row r="61" spans="1:10" s="18" customFormat="1" ht="30" customHeight="1">
      <c r="A61" s="120"/>
      <c r="B61" s="51" t="s">
        <v>86</v>
      </c>
      <c r="C61" s="52" t="s">
        <v>92</v>
      </c>
      <c r="D61" s="53">
        <f>ROUND(D53*$J$13*365/1000000,0)</f>
        <v>2</v>
      </c>
      <c r="E61" s="53">
        <f>ROUND(E53*$J$13*365/1000000,0)</f>
        <v>3</v>
      </c>
      <c r="F61" s="53">
        <f>ROUND(F53*$J$13*365/1000000,0)</f>
        <v>3</v>
      </c>
      <c r="G61" s="53">
        <f>ROUND(G53*$J$13*365/1000000,0)</f>
        <v>3</v>
      </c>
      <c r="H61" s="54"/>
      <c r="I61" s="28">
        <f t="shared" si="3"/>
        <v>39.33</v>
      </c>
      <c r="J61" s="28">
        <v>16.7</v>
      </c>
    </row>
    <row r="62" spans="1:10" s="18" customFormat="1" ht="30" customHeight="1">
      <c r="A62" s="19" t="s">
        <v>99</v>
      </c>
      <c r="D62" s="25"/>
      <c r="E62" s="25"/>
      <c r="F62" s="25"/>
      <c r="G62" s="25"/>
    </row>
    <row r="63" spans="1:10" s="18" customFormat="1" ht="30" customHeight="1">
      <c r="A63" s="36" t="s">
        <v>40</v>
      </c>
      <c r="B63" s="37" t="s">
        <v>71</v>
      </c>
      <c r="C63" s="37"/>
      <c r="D63" s="38" t="s">
        <v>72</v>
      </c>
      <c r="E63" s="38" t="s">
        <v>73</v>
      </c>
      <c r="F63" s="38" t="s">
        <v>74</v>
      </c>
      <c r="G63" s="38" t="s">
        <v>75</v>
      </c>
      <c r="H63" s="39" t="s">
        <v>44</v>
      </c>
    </row>
    <row r="64" spans="1:10" s="18" customFormat="1" ht="30" customHeight="1">
      <c r="A64" s="119" t="s">
        <v>76</v>
      </c>
      <c r="B64" s="40" t="s">
        <v>77</v>
      </c>
      <c r="C64" s="40"/>
      <c r="D64" s="41">
        <v>3</v>
      </c>
      <c r="E64" s="41">
        <v>3</v>
      </c>
      <c r="F64" s="41">
        <v>3</v>
      </c>
      <c r="G64" s="41">
        <v>3</v>
      </c>
      <c r="H64" s="42"/>
      <c r="J64" s="27"/>
    </row>
    <row r="65" spans="1:12" s="18" customFormat="1" ht="30" customHeight="1">
      <c r="A65" s="119"/>
      <c r="B65" s="40" t="s">
        <v>100</v>
      </c>
      <c r="C65" s="40"/>
      <c r="D65" s="41">
        <f>[3]분뇨발생량!E28</f>
        <v>87</v>
      </c>
      <c r="E65" s="41">
        <f>[3]분뇨발생량!F28</f>
        <v>56</v>
      </c>
      <c r="F65" s="41">
        <f>[3]분뇨발생량!G28</f>
        <v>52</v>
      </c>
      <c r="G65" s="41">
        <f>[3]분뇨발생량!H28</f>
        <v>52</v>
      </c>
      <c r="H65" s="55"/>
    </row>
    <row r="66" spans="1:12" s="18" customFormat="1" ht="30" customHeight="1">
      <c r="A66" s="119"/>
      <c r="B66" s="40" t="s">
        <v>79</v>
      </c>
      <c r="C66" s="40"/>
      <c r="D66" s="43">
        <v>0</v>
      </c>
      <c r="E66" s="44">
        <v>0</v>
      </c>
      <c r="F66" s="44">
        <v>0</v>
      </c>
      <c r="G66" s="44">
        <v>0</v>
      </c>
      <c r="H66" s="42"/>
    </row>
    <row r="67" spans="1:12" s="18" customFormat="1" ht="30" customHeight="1">
      <c r="A67" s="118" t="s">
        <v>80</v>
      </c>
      <c r="B67" s="40" t="s">
        <v>46</v>
      </c>
      <c r="C67" s="40"/>
      <c r="D67" s="45">
        <f>SUM(D68:D73)</f>
        <v>287</v>
      </c>
      <c r="E67" s="45">
        <f>SUM(E68:E73)</f>
        <v>239</v>
      </c>
      <c r="F67" s="45">
        <f>SUM(F68:F73)</f>
        <v>233</v>
      </c>
      <c r="G67" s="45">
        <f>SUM(G68:G73)</f>
        <v>233</v>
      </c>
      <c r="H67" s="42"/>
    </row>
    <row r="68" spans="1:12" s="18" customFormat="1" ht="30" customHeight="1">
      <c r="A68" s="119"/>
      <c r="B68" s="46" t="s">
        <v>81</v>
      </c>
      <c r="C68" s="47" t="s">
        <v>152</v>
      </c>
      <c r="D68" s="41">
        <f>D64*$I$68</f>
        <v>153</v>
      </c>
      <c r="E68" s="41">
        <f>E64*$I$68</f>
        <v>153</v>
      </c>
      <c r="F68" s="41">
        <f>F64*$I$68</f>
        <v>153</v>
      </c>
      <c r="G68" s="41">
        <f>G64*$I$68</f>
        <v>153</v>
      </c>
      <c r="H68" s="48"/>
      <c r="I68" s="29">
        <f>'2.처리시설 처리단가'!D60</f>
        <v>51</v>
      </c>
      <c r="J68" s="28"/>
    </row>
    <row r="69" spans="1:12" s="18" customFormat="1" ht="30" customHeight="1">
      <c r="A69" s="119"/>
      <c r="B69" s="46" t="s">
        <v>82</v>
      </c>
      <c r="C69" s="77" t="s">
        <v>153</v>
      </c>
      <c r="D69" s="41">
        <v>0</v>
      </c>
      <c r="E69" s="41">
        <v>0</v>
      </c>
      <c r="F69" s="41">
        <v>0</v>
      </c>
      <c r="G69" s="41">
        <v>0</v>
      </c>
      <c r="H69" s="50" t="s">
        <v>101</v>
      </c>
      <c r="I69" s="29">
        <f>'2.처리시설 처리단가'!D64</f>
        <v>0</v>
      </c>
      <c r="J69" s="28"/>
    </row>
    <row r="70" spans="1:12" s="18" customFormat="1" ht="30" customHeight="1">
      <c r="A70" s="119"/>
      <c r="B70" s="46" t="s">
        <v>83</v>
      </c>
      <c r="C70" s="47" t="s">
        <v>154</v>
      </c>
      <c r="D70" s="41">
        <f>ROUND(D65*$I$70/1000000*365,0)</f>
        <v>3</v>
      </c>
      <c r="E70" s="41">
        <f>ROUND(E65*$I$70/1000000*365,0)</f>
        <v>2</v>
      </c>
      <c r="F70" s="41">
        <f>ROUND(F65*$I$70/1000000*365,0)</f>
        <v>2</v>
      </c>
      <c r="G70" s="41">
        <f>ROUND(G65*$I$70/1000000*365,0)</f>
        <v>2</v>
      </c>
      <c r="H70" s="48"/>
      <c r="I70" s="29">
        <f>'2.처리시설 처리단가'!D68</f>
        <v>109.52</v>
      </c>
      <c r="J70" s="28"/>
    </row>
    <row r="71" spans="1:12" s="18" customFormat="1" ht="30" customHeight="1">
      <c r="A71" s="119"/>
      <c r="B71" s="46" t="s">
        <v>84</v>
      </c>
      <c r="C71" s="78" t="s">
        <v>155</v>
      </c>
      <c r="D71" s="41">
        <f>ROUND(D66*$I$11*365/1000000,0)</f>
        <v>0</v>
      </c>
      <c r="E71" s="41">
        <f>ROUND(E66*$J$11*365/1000000,0)</f>
        <v>0</v>
      </c>
      <c r="F71" s="41">
        <f>ROUND(F66*$J$11*365/1000000,0)</f>
        <v>0</v>
      </c>
      <c r="G71" s="41">
        <f>ROUND(G66*$J$11*365/1000000,0)</f>
        <v>0</v>
      </c>
      <c r="H71" s="50" t="s">
        <v>101</v>
      </c>
      <c r="I71" s="29">
        <f>'2.처리시설 처리단가'!D72</f>
        <v>0</v>
      </c>
      <c r="J71" s="30">
        <v>59600</v>
      </c>
    </row>
    <row r="72" spans="1:12" s="18" customFormat="1" ht="30" customHeight="1">
      <c r="A72" s="119"/>
      <c r="B72" s="46" t="s">
        <v>85</v>
      </c>
      <c r="C72" s="47" t="s">
        <v>156</v>
      </c>
      <c r="D72" s="41">
        <f>ROUND(D65*$I$72*365/1000000,0)</f>
        <v>43</v>
      </c>
      <c r="E72" s="41">
        <f>ROUND(E65*$I$72*365/1000000,0)</f>
        <v>28</v>
      </c>
      <c r="F72" s="41">
        <f>ROUND(F65*$I$72*365/1000000,0)</f>
        <v>26</v>
      </c>
      <c r="G72" s="41">
        <f>ROUND(G65*$I$72*365/1000000,0)</f>
        <v>26</v>
      </c>
      <c r="H72" s="48"/>
      <c r="I72" s="29">
        <f>'2.처리시설 처리단가'!D76</f>
        <v>1364.09</v>
      </c>
      <c r="J72" s="28"/>
    </row>
    <row r="73" spans="1:12" s="18" customFormat="1" ht="30" customHeight="1">
      <c r="A73" s="120"/>
      <c r="B73" s="51" t="s">
        <v>86</v>
      </c>
      <c r="C73" s="52" t="s">
        <v>157</v>
      </c>
      <c r="D73" s="53">
        <f>ROUND(D65*$I$73*365/1000000,0)</f>
        <v>88</v>
      </c>
      <c r="E73" s="53">
        <f>ROUND(E65*$I$73*365/1000000,0)</f>
        <v>56</v>
      </c>
      <c r="F73" s="53">
        <f>ROUND(F65*$I$73*365/1000000,0)</f>
        <v>52</v>
      </c>
      <c r="G73" s="53">
        <f>ROUND(G65*$I$73*365/1000000,0)</f>
        <v>52</v>
      </c>
      <c r="H73" s="54"/>
      <c r="I73" s="29">
        <f>'2.처리시설 처리단가'!D80</f>
        <v>2762.39</v>
      </c>
      <c r="J73" s="28"/>
    </row>
    <row r="75" spans="1:12" ht="30" customHeight="1">
      <c r="A75" s="19" t="s">
        <v>102</v>
      </c>
      <c r="F75" s="25" t="s">
        <v>110</v>
      </c>
      <c r="G75" s="34">
        <v>0.03</v>
      </c>
      <c r="H75" s="18" t="s">
        <v>111</v>
      </c>
    </row>
    <row r="76" spans="1:12" ht="30" customHeight="1">
      <c r="A76" s="116" t="s">
        <v>103</v>
      </c>
      <c r="B76" s="117"/>
      <c r="C76" s="117"/>
      <c r="D76" s="38" t="s">
        <v>72</v>
      </c>
      <c r="E76" s="38" t="s">
        <v>73</v>
      </c>
      <c r="F76" s="38" t="s">
        <v>74</v>
      </c>
      <c r="G76" s="38" t="s">
        <v>75</v>
      </c>
      <c r="H76" s="39" t="s">
        <v>44</v>
      </c>
      <c r="I76" s="35" t="s">
        <v>72</v>
      </c>
      <c r="J76" s="26" t="s">
        <v>73</v>
      </c>
      <c r="K76" s="26" t="s">
        <v>74</v>
      </c>
      <c r="L76" s="26" t="s">
        <v>75</v>
      </c>
    </row>
    <row r="77" spans="1:12" ht="30" customHeight="1">
      <c r="A77" s="114" t="s">
        <v>45</v>
      </c>
      <c r="B77" s="115"/>
      <c r="C77" s="115"/>
      <c r="D77" s="56">
        <f>SUM(D78:D83)</f>
        <v>1565</v>
      </c>
      <c r="E77" s="56">
        <f t="shared" ref="E77:G77" si="4">SUM(E78:E83)</f>
        <v>2165</v>
      </c>
      <c r="F77" s="56">
        <f t="shared" si="4"/>
        <v>2399</v>
      </c>
      <c r="G77" s="56">
        <f t="shared" si="4"/>
        <v>2458</v>
      </c>
      <c r="H77" s="42"/>
      <c r="I77" s="32"/>
      <c r="J77" s="32"/>
      <c r="K77" s="32"/>
      <c r="L77" s="32"/>
    </row>
    <row r="78" spans="1:12" ht="30" customHeight="1">
      <c r="A78" s="114" t="s">
        <v>104</v>
      </c>
      <c r="B78" s="115"/>
      <c r="C78" s="115"/>
      <c r="D78" s="41">
        <f>ROUND(I78*(1+$G$75)^1,0)</f>
        <v>764</v>
      </c>
      <c r="E78" s="41">
        <f t="shared" ref="E78:G78" si="5">ROUND(J78*(1+$G$75)^1,0)</f>
        <v>1257</v>
      </c>
      <c r="F78" s="41">
        <f t="shared" si="5"/>
        <v>1449</v>
      </c>
      <c r="G78" s="41">
        <f t="shared" si="5"/>
        <v>1507</v>
      </c>
      <c r="H78" s="57"/>
      <c r="I78" s="33">
        <f>D7</f>
        <v>742</v>
      </c>
      <c r="J78" s="33">
        <f t="shared" ref="J78:L78" si="6">E7</f>
        <v>1220</v>
      </c>
      <c r="K78" s="33">
        <f t="shared" si="6"/>
        <v>1407</v>
      </c>
      <c r="L78" s="33">
        <f t="shared" si="6"/>
        <v>1463</v>
      </c>
    </row>
    <row r="79" spans="1:12" ht="30" customHeight="1">
      <c r="A79" s="114" t="s">
        <v>105</v>
      </c>
      <c r="B79" s="115"/>
      <c r="C79" s="115"/>
      <c r="D79" s="41">
        <f t="shared" ref="D79:D83" si="7">ROUND(I79*(1+$G$75)^1,0)</f>
        <v>274</v>
      </c>
      <c r="E79" s="41">
        <f t="shared" ref="E79:E83" si="8">ROUND(J79*(1+$G$75)^1,0)</f>
        <v>369</v>
      </c>
      <c r="F79" s="41">
        <f t="shared" ref="F79:F83" si="9">ROUND(K79*(1+$G$75)^1,0)</f>
        <v>381</v>
      </c>
      <c r="G79" s="41">
        <f t="shared" ref="G79:G83" si="10">ROUND(L79*(1+$G$75)^1,0)</f>
        <v>382</v>
      </c>
      <c r="H79" s="57"/>
      <c r="I79" s="33">
        <f>D19</f>
        <v>266</v>
      </c>
      <c r="J79" s="33">
        <f t="shared" ref="J79:L79" si="11">E19</f>
        <v>358</v>
      </c>
      <c r="K79" s="33">
        <f t="shared" si="11"/>
        <v>370</v>
      </c>
      <c r="L79" s="33">
        <f t="shared" si="11"/>
        <v>371</v>
      </c>
    </row>
    <row r="80" spans="1:12" ht="30" customHeight="1">
      <c r="A80" s="114" t="s">
        <v>106</v>
      </c>
      <c r="B80" s="115"/>
      <c r="C80" s="115"/>
      <c r="D80" s="41">
        <f t="shared" si="7"/>
        <v>210</v>
      </c>
      <c r="E80" s="41">
        <f t="shared" si="8"/>
        <v>258</v>
      </c>
      <c r="F80" s="41">
        <f t="shared" si="9"/>
        <v>289</v>
      </c>
      <c r="G80" s="41">
        <f t="shared" si="10"/>
        <v>289</v>
      </c>
      <c r="H80" s="57"/>
      <c r="I80" s="33">
        <f>D31</f>
        <v>204</v>
      </c>
      <c r="J80" s="33">
        <f t="shared" ref="J80:L80" si="12">E31</f>
        <v>250</v>
      </c>
      <c r="K80" s="33">
        <f t="shared" si="12"/>
        <v>281</v>
      </c>
      <c r="L80" s="33">
        <f t="shared" si="12"/>
        <v>281</v>
      </c>
    </row>
    <row r="81" spans="1:12" ht="30" customHeight="1">
      <c r="A81" s="114" t="s">
        <v>107</v>
      </c>
      <c r="B81" s="115"/>
      <c r="C81" s="115"/>
      <c r="D81" s="41">
        <f t="shared" si="7"/>
        <v>13</v>
      </c>
      <c r="E81" s="41">
        <f t="shared" si="8"/>
        <v>20</v>
      </c>
      <c r="F81" s="41">
        <f t="shared" si="9"/>
        <v>25</v>
      </c>
      <c r="G81" s="41">
        <f t="shared" si="10"/>
        <v>25</v>
      </c>
      <c r="H81" s="57"/>
      <c r="I81" s="33">
        <f>D43</f>
        <v>13</v>
      </c>
      <c r="J81" s="33">
        <f t="shared" ref="J81:L81" si="13">E43</f>
        <v>19</v>
      </c>
      <c r="K81" s="33">
        <f t="shared" si="13"/>
        <v>24</v>
      </c>
      <c r="L81" s="33">
        <f t="shared" si="13"/>
        <v>24</v>
      </c>
    </row>
    <row r="82" spans="1:12" ht="30" customHeight="1">
      <c r="A82" s="114" t="s">
        <v>108</v>
      </c>
      <c r="B82" s="115"/>
      <c r="C82" s="115"/>
      <c r="D82" s="41">
        <f t="shared" si="7"/>
        <v>8</v>
      </c>
      <c r="E82" s="41">
        <f t="shared" si="8"/>
        <v>15</v>
      </c>
      <c r="F82" s="41">
        <f t="shared" si="9"/>
        <v>15</v>
      </c>
      <c r="G82" s="41">
        <f t="shared" si="10"/>
        <v>15</v>
      </c>
      <c r="H82" s="57"/>
      <c r="I82" s="33">
        <f>D55</f>
        <v>8</v>
      </c>
      <c r="J82" s="33">
        <f t="shared" ref="J82:L82" si="14">E55</f>
        <v>15</v>
      </c>
      <c r="K82" s="33">
        <f t="shared" si="14"/>
        <v>15</v>
      </c>
      <c r="L82" s="33">
        <f t="shared" si="14"/>
        <v>15</v>
      </c>
    </row>
    <row r="83" spans="1:12" ht="30" customHeight="1">
      <c r="A83" s="112" t="s">
        <v>109</v>
      </c>
      <c r="B83" s="113"/>
      <c r="C83" s="113"/>
      <c r="D83" s="53">
        <f t="shared" si="7"/>
        <v>296</v>
      </c>
      <c r="E83" s="53">
        <f t="shared" si="8"/>
        <v>246</v>
      </c>
      <c r="F83" s="53">
        <f t="shared" si="9"/>
        <v>240</v>
      </c>
      <c r="G83" s="53">
        <f t="shared" si="10"/>
        <v>240</v>
      </c>
      <c r="H83" s="58"/>
      <c r="I83" s="33">
        <f>D67</f>
        <v>287</v>
      </c>
      <c r="J83" s="33">
        <f t="shared" ref="J83:L83" si="15">E67</f>
        <v>239</v>
      </c>
      <c r="K83" s="33">
        <f t="shared" si="15"/>
        <v>233</v>
      </c>
      <c r="L83" s="33">
        <f t="shared" si="15"/>
        <v>233</v>
      </c>
    </row>
  </sheetData>
  <mergeCells count="20">
    <mergeCell ref="A67:A73"/>
    <mergeCell ref="A4:A6"/>
    <mergeCell ref="A7:A13"/>
    <mergeCell ref="A16:A18"/>
    <mergeCell ref="A19:A25"/>
    <mergeCell ref="A28:A30"/>
    <mergeCell ref="A31:A37"/>
    <mergeCell ref="A40:A42"/>
    <mergeCell ref="A43:A49"/>
    <mergeCell ref="A52:A54"/>
    <mergeCell ref="A55:A61"/>
    <mergeCell ref="A64:A66"/>
    <mergeCell ref="A83:C83"/>
    <mergeCell ref="A77:C77"/>
    <mergeCell ref="A76:C76"/>
    <mergeCell ref="A78:C78"/>
    <mergeCell ref="A79:C79"/>
    <mergeCell ref="A80:C80"/>
    <mergeCell ref="A81:C81"/>
    <mergeCell ref="A82:C8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  <rowBreaks count="3" manualBreakCount="3">
    <brk id="25" max="16383" man="1"/>
    <brk id="49" max="16383" man="1"/>
    <brk id="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E80"/>
  <sheetViews>
    <sheetView view="pageBreakPreview" topLeftCell="A55" zoomScaleNormal="100" zoomScaleSheetLayoutView="100" workbookViewId="0">
      <selection activeCell="E17" sqref="E17"/>
    </sheetView>
  </sheetViews>
  <sheetFormatPr defaultColWidth="16.125" defaultRowHeight="15" customHeight="1"/>
  <sheetData>
    <row r="1" spans="1:5" s="18" customFormat="1" ht="15" customHeight="1">
      <c r="A1" s="83" t="s">
        <v>161</v>
      </c>
    </row>
    <row r="2" spans="1:5" s="18" customFormat="1" ht="15" customHeight="1">
      <c r="A2" s="19" t="s">
        <v>38</v>
      </c>
    </row>
    <row r="3" spans="1:5" s="18" customFormat="1" ht="15" customHeight="1">
      <c r="A3" s="18" t="s">
        <v>39</v>
      </c>
    </row>
    <row r="4" spans="1:5" s="18" customFormat="1" ht="15" customHeight="1">
      <c r="A4" s="20" t="s">
        <v>40</v>
      </c>
      <c r="B4" s="20" t="s">
        <v>41</v>
      </c>
      <c r="C4" s="20" t="s">
        <v>42</v>
      </c>
      <c r="D4" s="21" t="s">
        <v>43</v>
      </c>
      <c r="E4" s="20" t="s">
        <v>44</v>
      </c>
    </row>
    <row r="5" spans="1:5" s="18" customFormat="1" ht="15" customHeight="1">
      <c r="A5" s="20" t="s">
        <v>46</v>
      </c>
      <c r="B5" s="22">
        <f>SUM(B6:B10)</f>
        <v>723934</v>
      </c>
      <c r="C5" s="22">
        <f>SUM(C6:C10)</f>
        <v>23</v>
      </c>
      <c r="D5" s="23">
        <f>ROUND(B5/C5/1000,0)</f>
        <v>31</v>
      </c>
      <c r="E5" s="20"/>
    </row>
    <row r="6" spans="1:5" s="18" customFormat="1" ht="15" customHeight="1">
      <c r="A6" s="20" t="s">
        <v>65</v>
      </c>
      <c r="B6" s="22">
        <v>511088</v>
      </c>
      <c r="C6" s="22">
        <v>15</v>
      </c>
      <c r="D6" s="20">
        <f t="shared" ref="D6:D10" si="0">ROUND(B6/C6/1000,0)</f>
        <v>34</v>
      </c>
      <c r="E6" s="20"/>
    </row>
    <row r="7" spans="1:5" s="18" customFormat="1" ht="15" customHeight="1">
      <c r="A7" s="20" t="s">
        <v>66</v>
      </c>
      <c r="B7" s="22">
        <v>110000</v>
      </c>
      <c r="C7" s="22">
        <v>5</v>
      </c>
      <c r="D7" s="20">
        <f t="shared" si="0"/>
        <v>22</v>
      </c>
      <c r="E7" s="20"/>
    </row>
    <row r="8" spans="1:5" s="18" customFormat="1" ht="15" customHeight="1">
      <c r="A8" s="20" t="s">
        <v>67</v>
      </c>
      <c r="B8" s="22">
        <v>0</v>
      </c>
      <c r="C8" s="22">
        <v>0</v>
      </c>
      <c r="D8" s="20">
        <v>0</v>
      </c>
      <c r="E8" s="20"/>
    </row>
    <row r="9" spans="1:5" s="18" customFormat="1" ht="15" customHeight="1">
      <c r="A9" s="20" t="s">
        <v>68</v>
      </c>
      <c r="B9" s="22">
        <v>51423</v>
      </c>
      <c r="C9" s="22">
        <v>1.5</v>
      </c>
      <c r="D9" s="20">
        <f t="shared" si="0"/>
        <v>34</v>
      </c>
      <c r="E9" s="20"/>
    </row>
    <row r="10" spans="1:5" s="18" customFormat="1" ht="15" customHeight="1">
      <c r="A10" s="20" t="s">
        <v>69</v>
      </c>
      <c r="B10" s="22">
        <v>51423</v>
      </c>
      <c r="C10" s="22">
        <v>1.5</v>
      </c>
      <c r="D10" s="20">
        <f t="shared" si="0"/>
        <v>34</v>
      </c>
      <c r="E10" s="20"/>
    </row>
    <row r="11" spans="1:5" s="18" customFormat="1" ht="15" customHeight="1"/>
    <row r="12" spans="1:5" s="18" customFormat="1" ht="15" customHeight="1">
      <c r="A12" s="18" t="s">
        <v>47</v>
      </c>
    </row>
    <row r="13" spans="1:5" s="18" customFormat="1" ht="15" customHeight="1">
      <c r="A13" s="20" t="s">
        <v>40</v>
      </c>
      <c r="B13" s="20" t="s">
        <v>48</v>
      </c>
      <c r="C13" s="21" t="s">
        <v>49</v>
      </c>
      <c r="D13" s="21" t="s">
        <v>50</v>
      </c>
      <c r="E13" s="20" t="s">
        <v>44</v>
      </c>
    </row>
    <row r="14" spans="1:5" s="18" customFormat="1" ht="15" customHeight="1">
      <c r="A14" s="20" t="str">
        <f t="shared" ref="A14:A19" si="1">A5</f>
        <v>계</v>
      </c>
      <c r="B14" s="22">
        <f>SUM(B15:B19)</f>
        <v>234883</v>
      </c>
      <c r="C14" s="22">
        <f>SUM(C15:C19)</f>
        <v>10243</v>
      </c>
      <c r="D14" s="23">
        <f>ROUND(B14/C14,2)</f>
        <v>22.93</v>
      </c>
      <c r="E14" s="20"/>
    </row>
    <row r="15" spans="1:5" s="18" customFormat="1" ht="15" customHeight="1">
      <c r="A15" s="20" t="str">
        <f t="shared" si="1"/>
        <v>보령</v>
      </c>
      <c r="B15" s="22">
        <v>123381</v>
      </c>
      <c r="C15" s="22">
        <v>8626</v>
      </c>
      <c r="D15" s="20">
        <f t="shared" ref="D15:D19" si="2">ROUND(B15/C15,2)</f>
        <v>14.3</v>
      </c>
      <c r="E15" s="20"/>
    </row>
    <row r="16" spans="1:5" s="18" customFormat="1" ht="15" customHeight="1">
      <c r="A16" s="20" t="str">
        <f t="shared" si="1"/>
        <v>대천해수욕장</v>
      </c>
      <c r="B16" s="22">
        <v>65704</v>
      </c>
      <c r="C16" s="22">
        <v>902</v>
      </c>
      <c r="D16" s="20">
        <f t="shared" si="2"/>
        <v>72.84</v>
      </c>
      <c r="E16" s="20"/>
    </row>
    <row r="17" spans="1:5" s="18" customFormat="1" ht="15" customHeight="1">
      <c r="A17" s="20" t="str">
        <f t="shared" si="1"/>
        <v>웅천</v>
      </c>
      <c r="B17" s="22">
        <v>19354</v>
      </c>
      <c r="C17" s="22">
        <v>98</v>
      </c>
      <c r="D17" s="20">
        <f t="shared" si="2"/>
        <v>197.49</v>
      </c>
      <c r="E17" s="20"/>
    </row>
    <row r="18" spans="1:5" s="18" customFormat="1" ht="15" customHeight="1">
      <c r="A18" s="20" t="str">
        <f t="shared" si="1"/>
        <v>무창포</v>
      </c>
      <c r="B18" s="22">
        <v>21204</v>
      </c>
      <c r="C18" s="22">
        <v>286</v>
      </c>
      <c r="D18" s="20">
        <f t="shared" si="2"/>
        <v>74.14</v>
      </c>
      <c r="E18" s="20"/>
    </row>
    <row r="19" spans="1:5" s="18" customFormat="1" ht="15" customHeight="1">
      <c r="A19" s="20" t="str">
        <f t="shared" si="1"/>
        <v>성주</v>
      </c>
      <c r="B19" s="22">
        <v>5240</v>
      </c>
      <c r="C19" s="22">
        <v>331</v>
      </c>
      <c r="D19" s="20">
        <f t="shared" si="2"/>
        <v>15.83</v>
      </c>
      <c r="E19" s="20"/>
    </row>
    <row r="20" spans="1:5" s="18" customFormat="1" ht="15" customHeight="1"/>
    <row r="21" spans="1:5" s="18" customFormat="1" ht="15" customHeight="1">
      <c r="A21" s="18" t="s">
        <v>51</v>
      </c>
    </row>
    <row r="22" spans="1:5" s="18" customFormat="1" ht="15" customHeight="1">
      <c r="A22" s="20" t="s">
        <v>40</v>
      </c>
      <c r="B22" s="20" t="s">
        <v>52</v>
      </c>
      <c r="C22" s="21" t="s">
        <v>49</v>
      </c>
      <c r="D22" s="21" t="s">
        <v>53</v>
      </c>
      <c r="E22" s="20" t="s">
        <v>44</v>
      </c>
    </row>
    <row r="23" spans="1:5" s="18" customFormat="1" ht="15" customHeight="1">
      <c r="A23" s="20" t="str">
        <f t="shared" ref="A23:A28" si="3">A14</f>
        <v>계</v>
      </c>
      <c r="B23" s="22">
        <f>SUM(B24:B28)</f>
        <v>32777</v>
      </c>
      <c r="C23" s="22">
        <f>SUM(C24:C28)</f>
        <v>10243</v>
      </c>
      <c r="D23" s="23">
        <f>ROUND(B23/C23,2)</f>
        <v>3.2</v>
      </c>
      <c r="E23" s="20"/>
    </row>
    <row r="24" spans="1:5" s="18" customFormat="1" ht="15" customHeight="1">
      <c r="A24" s="20" t="str">
        <f t="shared" si="3"/>
        <v>보령</v>
      </c>
      <c r="B24" s="22">
        <v>15424</v>
      </c>
      <c r="C24" s="22">
        <f>C15</f>
        <v>8626</v>
      </c>
      <c r="D24" s="20">
        <f t="shared" ref="D24:D28" si="4">ROUND(B24/C24,2)</f>
        <v>1.79</v>
      </c>
      <c r="E24" s="20"/>
    </row>
    <row r="25" spans="1:5" s="18" customFormat="1" ht="15" customHeight="1">
      <c r="A25" s="20" t="str">
        <f t="shared" si="3"/>
        <v>대천해수욕장</v>
      </c>
      <c r="B25" s="22">
        <v>14575</v>
      </c>
      <c r="C25" s="22">
        <f>C16</f>
        <v>902</v>
      </c>
      <c r="D25" s="20">
        <f t="shared" si="4"/>
        <v>16.16</v>
      </c>
      <c r="E25" s="20"/>
    </row>
    <row r="26" spans="1:5" s="18" customFormat="1" ht="15" customHeight="1">
      <c r="A26" s="20" t="str">
        <f t="shared" si="3"/>
        <v>웅천</v>
      </c>
      <c r="B26" s="22">
        <v>1579</v>
      </c>
      <c r="C26" s="22">
        <f>C17</f>
        <v>98</v>
      </c>
      <c r="D26" s="20">
        <f t="shared" si="4"/>
        <v>16.11</v>
      </c>
      <c r="E26" s="20"/>
    </row>
    <row r="27" spans="1:5" s="18" customFormat="1" ht="15" customHeight="1">
      <c r="A27" s="20" t="str">
        <f t="shared" si="3"/>
        <v>무창포</v>
      </c>
      <c r="B27" s="22">
        <v>777</v>
      </c>
      <c r="C27" s="22">
        <f>C18</f>
        <v>286</v>
      </c>
      <c r="D27" s="20">
        <f t="shared" si="4"/>
        <v>2.72</v>
      </c>
      <c r="E27" s="20"/>
    </row>
    <row r="28" spans="1:5" s="18" customFormat="1" ht="15" customHeight="1">
      <c r="A28" s="20" t="str">
        <f t="shared" si="3"/>
        <v>성주</v>
      </c>
      <c r="B28" s="22">
        <v>422</v>
      </c>
      <c r="C28" s="22">
        <f>C19</f>
        <v>331</v>
      </c>
      <c r="D28" s="20">
        <f t="shared" si="4"/>
        <v>1.27</v>
      </c>
      <c r="E28" s="20"/>
    </row>
    <row r="29" spans="1:5" s="18" customFormat="1" ht="15" customHeight="1"/>
    <row r="30" spans="1:5" s="18" customFormat="1" ht="15" customHeight="1">
      <c r="A30" s="18" t="s">
        <v>54</v>
      </c>
    </row>
    <row r="31" spans="1:5" s="18" customFormat="1" ht="15" customHeight="1">
      <c r="A31" s="20" t="s">
        <v>40</v>
      </c>
      <c r="B31" s="21" t="s">
        <v>55</v>
      </c>
      <c r="C31" s="21" t="s">
        <v>56</v>
      </c>
      <c r="D31" s="21" t="s">
        <v>57</v>
      </c>
      <c r="E31" s="20" t="s">
        <v>44</v>
      </c>
    </row>
    <row r="32" spans="1:5" s="18" customFormat="1" ht="15" customHeight="1">
      <c r="A32" s="20" t="str">
        <f t="shared" ref="A32:A37" si="5">A23</f>
        <v>계</v>
      </c>
      <c r="B32" s="22">
        <f>SUM(B33:B37)</f>
        <v>158908</v>
      </c>
      <c r="C32" s="22">
        <f>SUM(C33:C37)</f>
        <v>4602</v>
      </c>
      <c r="D32" s="24">
        <f>ROUND(B32/C32*1000,-2)</f>
        <v>34500</v>
      </c>
      <c r="E32" s="20"/>
    </row>
    <row r="33" spans="1:5" s="18" customFormat="1" ht="15" customHeight="1">
      <c r="A33" s="20" t="str">
        <f t="shared" si="5"/>
        <v>보령</v>
      </c>
      <c r="B33" s="22">
        <v>130922</v>
      </c>
      <c r="C33" s="31">
        <v>4054</v>
      </c>
      <c r="D33" s="22">
        <f t="shared" ref="D33:D35" si="6">ROUND(B33/C33*1000,-2)</f>
        <v>32300</v>
      </c>
      <c r="E33" s="20"/>
    </row>
    <row r="34" spans="1:5" s="18" customFormat="1" ht="15" customHeight="1">
      <c r="A34" s="20" t="str">
        <f t="shared" si="5"/>
        <v>대천해수욕장</v>
      </c>
      <c r="B34" s="22">
        <v>22593</v>
      </c>
      <c r="C34" s="31">
        <v>451</v>
      </c>
      <c r="D34" s="22">
        <f t="shared" si="6"/>
        <v>50100</v>
      </c>
      <c r="E34" s="20"/>
    </row>
    <row r="35" spans="1:5" s="18" customFormat="1" ht="15" customHeight="1">
      <c r="A35" s="20" t="str">
        <f t="shared" si="5"/>
        <v>웅천</v>
      </c>
      <c r="B35" s="22">
        <v>5393</v>
      </c>
      <c r="C35" s="31">
        <v>97</v>
      </c>
      <c r="D35" s="22">
        <f t="shared" si="6"/>
        <v>55600</v>
      </c>
      <c r="E35" s="20"/>
    </row>
    <row r="36" spans="1:5" s="18" customFormat="1" ht="15" customHeight="1">
      <c r="A36" s="20" t="str">
        <f t="shared" si="5"/>
        <v>무창포</v>
      </c>
      <c r="B36" s="22">
        <v>0</v>
      </c>
      <c r="C36" s="31">
        <v>0</v>
      </c>
      <c r="D36" s="22">
        <v>0</v>
      </c>
      <c r="E36" s="20"/>
    </row>
    <row r="37" spans="1:5" s="18" customFormat="1" ht="15" customHeight="1">
      <c r="A37" s="20" t="str">
        <f t="shared" si="5"/>
        <v>성주</v>
      </c>
      <c r="B37" s="22">
        <v>0</v>
      </c>
      <c r="C37" s="31">
        <v>0</v>
      </c>
      <c r="D37" s="22">
        <v>0</v>
      </c>
      <c r="E37" s="20"/>
    </row>
    <row r="38" spans="1:5" s="18" customFormat="1" ht="15" customHeight="1"/>
    <row r="39" spans="1:5" s="18" customFormat="1" ht="15" customHeight="1">
      <c r="A39" s="18" t="s">
        <v>58</v>
      </c>
    </row>
    <row r="40" spans="1:5" s="18" customFormat="1" ht="15" customHeight="1">
      <c r="A40" s="20" t="s">
        <v>40</v>
      </c>
      <c r="B40" s="21" t="s">
        <v>59</v>
      </c>
      <c r="C40" s="21" t="s">
        <v>49</v>
      </c>
      <c r="D40" s="21" t="s">
        <v>60</v>
      </c>
      <c r="E40" s="20" t="s">
        <v>44</v>
      </c>
    </row>
    <row r="41" spans="1:5" s="18" customFormat="1" ht="15" customHeight="1">
      <c r="A41" s="20" t="str">
        <f t="shared" ref="A41:A46" si="7">A32</f>
        <v>계</v>
      </c>
      <c r="B41" s="22">
        <f>SUM(B42:B46)</f>
        <v>44039</v>
      </c>
      <c r="C41" s="22">
        <f>SUM(C42:C46)</f>
        <v>10243</v>
      </c>
      <c r="D41" s="23">
        <f>ROUND(B41/C41,2)</f>
        <v>4.3</v>
      </c>
      <c r="E41" s="20"/>
    </row>
    <row r="42" spans="1:5" s="18" customFormat="1" ht="15" customHeight="1">
      <c r="A42" s="20" t="str">
        <f t="shared" si="7"/>
        <v>보령</v>
      </c>
      <c r="B42" s="22">
        <v>15780</v>
      </c>
      <c r="C42" s="22">
        <f>C24</f>
        <v>8626</v>
      </c>
      <c r="D42" s="20">
        <f t="shared" ref="D42:D46" si="8">ROUND(B42/C42,2)</f>
        <v>1.83</v>
      </c>
      <c r="E42" s="20"/>
    </row>
    <row r="43" spans="1:5" s="18" customFormat="1" ht="15" customHeight="1">
      <c r="A43" s="20" t="str">
        <f t="shared" si="7"/>
        <v>대천해수욕장</v>
      </c>
      <c r="B43" s="22">
        <v>17405</v>
      </c>
      <c r="C43" s="22">
        <f>C25</f>
        <v>902</v>
      </c>
      <c r="D43" s="20">
        <f t="shared" si="8"/>
        <v>19.3</v>
      </c>
      <c r="E43" s="20"/>
    </row>
    <row r="44" spans="1:5" s="18" customFormat="1" ht="15" customHeight="1">
      <c r="A44" s="20" t="str">
        <f t="shared" si="7"/>
        <v>웅천</v>
      </c>
      <c r="B44" s="22">
        <v>6103</v>
      </c>
      <c r="C44" s="22">
        <f>C26</f>
        <v>98</v>
      </c>
      <c r="D44" s="20">
        <f t="shared" si="8"/>
        <v>62.28</v>
      </c>
      <c r="E44" s="20"/>
    </row>
    <row r="45" spans="1:5" s="18" customFormat="1" ht="15" customHeight="1">
      <c r="A45" s="20" t="str">
        <f t="shared" si="7"/>
        <v>무창포</v>
      </c>
      <c r="B45" s="22">
        <v>4751</v>
      </c>
      <c r="C45" s="22">
        <f>C27</f>
        <v>286</v>
      </c>
      <c r="D45" s="20">
        <f t="shared" si="8"/>
        <v>16.61</v>
      </c>
      <c r="E45" s="20"/>
    </row>
    <row r="46" spans="1:5" s="18" customFormat="1" ht="15" customHeight="1">
      <c r="A46" s="20" t="str">
        <f t="shared" si="7"/>
        <v>성주</v>
      </c>
      <c r="B46" s="22">
        <v>0</v>
      </c>
      <c r="C46" s="22">
        <f>C28</f>
        <v>331</v>
      </c>
      <c r="D46" s="20">
        <f t="shared" si="8"/>
        <v>0</v>
      </c>
      <c r="E46" s="20"/>
    </row>
    <row r="47" spans="1:5" s="18" customFormat="1" ht="15" customHeight="1"/>
    <row r="48" spans="1:5" s="18" customFormat="1" ht="15" customHeight="1">
      <c r="A48" s="18" t="s">
        <v>61</v>
      </c>
    </row>
    <row r="49" spans="1:5" s="18" customFormat="1" ht="15" customHeight="1">
      <c r="A49" s="20" t="s">
        <v>40</v>
      </c>
      <c r="B49" s="21" t="s">
        <v>62</v>
      </c>
      <c r="C49" s="21" t="s">
        <v>49</v>
      </c>
      <c r="D49" s="21" t="s">
        <v>63</v>
      </c>
      <c r="E49" s="20" t="s">
        <v>44</v>
      </c>
    </row>
    <row r="50" spans="1:5" s="18" customFormat="1" ht="15" customHeight="1">
      <c r="A50" s="20" t="str">
        <f t="shared" ref="A50:A55" si="9">A41</f>
        <v>계</v>
      </c>
      <c r="B50" s="22">
        <f>SUM(B51:B55)</f>
        <v>402820</v>
      </c>
      <c r="C50" s="22">
        <f>SUM(C51:C55)</f>
        <v>10243</v>
      </c>
      <c r="D50" s="23">
        <f>ROUND(B50/C50,2)</f>
        <v>39.33</v>
      </c>
      <c r="E50" s="20"/>
    </row>
    <row r="51" spans="1:5" s="18" customFormat="1" ht="15" customHeight="1">
      <c r="A51" s="20" t="str">
        <f t="shared" si="9"/>
        <v>보령</v>
      </c>
      <c r="B51" s="22">
        <v>144061</v>
      </c>
      <c r="C51" s="22">
        <f>C42</f>
        <v>8626</v>
      </c>
      <c r="D51" s="20">
        <f t="shared" ref="D51:D55" si="10">ROUND(B51/C51,2)</f>
        <v>16.7</v>
      </c>
      <c r="E51" s="20"/>
    </row>
    <row r="52" spans="1:5" s="18" customFormat="1" ht="15" customHeight="1">
      <c r="A52" s="20" t="str">
        <f t="shared" si="9"/>
        <v>대천해수욕장</v>
      </c>
      <c r="B52" s="22">
        <v>50010</v>
      </c>
      <c r="C52" s="22">
        <f>C43</f>
        <v>902</v>
      </c>
      <c r="D52" s="20">
        <f t="shared" si="10"/>
        <v>55.44</v>
      </c>
      <c r="E52" s="20"/>
    </row>
    <row r="53" spans="1:5" s="18" customFormat="1" ht="15" customHeight="1">
      <c r="A53" s="20" t="str">
        <f t="shared" si="9"/>
        <v>웅천</v>
      </c>
      <c r="B53" s="22">
        <v>133216</v>
      </c>
      <c r="C53" s="22">
        <f>C44</f>
        <v>98</v>
      </c>
      <c r="D53" s="20">
        <f t="shared" si="10"/>
        <v>1359.35</v>
      </c>
      <c r="E53" s="20"/>
    </row>
    <row r="54" spans="1:5" s="18" customFormat="1" ht="15" customHeight="1">
      <c r="A54" s="20" t="str">
        <f t="shared" si="9"/>
        <v>무창포</v>
      </c>
      <c r="B54" s="22">
        <v>57683</v>
      </c>
      <c r="C54" s="22">
        <f>C45</f>
        <v>286</v>
      </c>
      <c r="D54" s="20">
        <f t="shared" si="10"/>
        <v>201.69</v>
      </c>
      <c r="E54" s="20"/>
    </row>
    <row r="55" spans="1:5" s="18" customFormat="1" ht="15" customHeight="1">
      <c r="A55" s="20" t="str">
        <f t="shared" si="9"/>
        <v>성주</v>
      </c>
      <c r="B55" s="22">
        <v>17850</v>
      </c>
      <c r="C55" s="22">
        <f>C46</f>
        <v>331</v>
      </c>
      <c r="D55" s="20">
        <f t="shared" si="10"/>
        <v>53.93</v>
      </c>
      <c r="E55" s="20"/>
    </row>
    <row r="56" spans="1:5" s="18" customFormat="1" ht="15" customHeight="1"/>
    <row r="57" spans="1:5" s="18" customFormat="1" ht="15" customHeight="1">
      <c r="A57" s="19" t="s">
        <v>70</v>
      </c>
    </row>
    <row r="58" spans="1:5" s="18" customFormat="1" ht="15" customHeight="1">
      <c r="A58" s="18" t="s">
        <v>39</v>
      </c>
    </row>
    <row r="59" spans="1:5" s="18" customFormat="1" ht="15" customHeight="1">
      <c r="A59" s="20" t="s">
        <v>40</v>
      </c>
      <c r="B59" s="20" t="s">
        <v>41</v>
      </c>
      <c r="C59" s="20" t="s">
        <v>42</v>
      </c>
      <c r="D59" s="21" t="s">
        <v>43</v>
      </c>
      <c r="E59" s="20" t="s">
        <v>44</v>
      </c>
    </row>
    <row r="60" spans="1:5" s="18" customFormat="1" ht="15" customHeight="1">
      <c r="A60" s="20" t="s">
        <v>46</v>
      </c>
      <c r="B60" s="22">
        <v>154271</v>
      </c>
      <c r="C60" s="22">
        <v>3</v>
      </c>
      <c r="D60" s="24">
        <f>ROUND(B60/C60/1000,0)</f>
        <v>51</v>
      </c>
      <c r="E60" s="20"/>
    </row>
    <row r="61" spans="1:5" s="18" customFormat="1" ht="15" customHeight="1"/>
    <row r="62" spans="1:5" s="18" customFormat="1" ht="15" customHeight="1">
      <c r="A62" s="18" t="s">
        <v>47</v>
      </c>
    </row>
    <row r="63" spans="1:5" s="18" customFormat="1" ht="15" customHeight="1">
      <c r="A63" s="20" t="s">
        <v>40</v>
      </c>
      <c r="B63" s="20" t="s">
        <v>48</v>
      </c>
      <c r="C63" s="21" t="s">
        <v>64</v>
      </c>
      <c r="D63" s="21" t="s">
        <v>50</v>
      </c>
      <c r="E63" s="20" t="s">
        <v>44</v>
      </c>
    </row>
    <row r="64" spans="1:5" s="18" customFormat="1" ht="15" customHeight="1">
      <c r="A64" s="20" t="str">
        <f>A60</f>
        <v>계</v>
      </c>
      <c r="B64" s="22">
        <v>0</v>
      </c>
      <c r="C64" s="22">
        <v>23</v>
      </c>
      <c r="D64" s="24">
        <f>ROUND(B64/C64,2)</f>
        <v>0</v>
      </c>
      <c r="E64" s="20"/>
    </row>
    <row r="65" spans="1:5" s="18" customFormat="1" ht="15" customHeight="1"/>
    <row r="66" spans="1:5" s="18" customFormat="1" ht="15" customHeight="1">
      <c r="A66" s="18" t="s">
        <v>51</v>
      </c>
    </row>
    <row r="67" spans="1:5" s="18" customFormat="1" ht="15" customHeight="1">
      <c r="A67" s="20" t="s">
        <v>40</v>
      </c>
      <c r="B67" s="20" t="s">
        <v>52</v>
      </c>
      <c r="C67" s="21" t="s">
        <v>64</v>
      </c>
      <c r="D67" s="21" t="s">
        <v>53</v>
      </c>
      <c r="E67" s="20" t="s">
        <v>44</v>
      </c>
    </row>
    <row r="68" spans="1:5" s="18" customFormat="1" ht="15" customHeight="1">
      <c r="A68" s="20" t="str">
        <f>A64</f>
        <v>계</v>
      </c>
      <c r="B68" s="22">
        <v>2519</v>
      </c>
      <c r="C68" s="22">
        <f>C64</f>
        <v>23</v>
      </c>
      <c r="D68" s="24">
        <f>ROUND(B68/C68,2)</f>
        <v>109.52</v>
      </c>
      <c r="E68" s="20"/>
    </row>
    <row r="69" spans="1:5" s="18" customFormat="1" ht="15" customHeight="1"/>
    <row r="70" spans="1:5" s="18" customFormat="1" ht="15" customHeight="1">
      <c r="A70" s="18" t="s">
        <v>54</v>
      </c>
    </row>
    <row r="71" spans="1:5" s="18" customFormat="1" ht="15" customHeight="1">
      <c r="A71" s="20" t="s">
        <v>40</v>
      </c>
      <c r="B71" s="21" t="s">
        <v>55</v>
      </c>
      <c r="C71" s="21" t="s">
        <v>56</v>
      </c>
      <c r="D71" s="21" t="s">
        <v>57</v>
      </c>
      <c r="E71" s="20" t="s">
        <v>44</v>
      </c>
    </row>
    <row r="72" spans="1:5" s="18" customFormat="1" ht="15" customHeight="1">
      <c r="A72" s="20" t="str">
        <f>A68</f>
        <v>계</v>
      </c>
      <c r="B72" s="22">
        <v>0</v>
      </c>
      <c r="C72" s="22">
        <f>[4]운영자료!F44</f>
        <v>4830</v>
      </c>
      <c r="D72" s="24">
        <f>ROUND(B72/C72*1000,-2)</f>
        <v>0</v>
      </c>
      <c r="E72" s="20"/>
    </row>
    <row r="73" spans="1:5" s="18" customFormat="1" ht="15" customHeight="1"/>
    <row r="74" spans="1:5" s="18" customFormat="1" ht="15" customHeight="1">
      <c r="A74" s="18" t="s">
        <v>58</v>
      </c>
    </row>
    <row r="75" spans="1:5" s="18" customFormat="1" ht="15" customHeight="1">
      <c r="A75" s="20" t="s">
        <v>40</v>
      </c>
      <c r="B75" s="21" t="s">
        <v>59</v>
      </c>
      <c r="C75" s="21" t="s">
        <v>64</v>
      </c>
      <c r="D75" s="21" t="s">
        <v>60</v>
      </c>
      <c r="E75" s="20" t="s">
        <v>44</v>
      </c>
    </row>
    <row r="76" spans="1:5" s="18" customFormat="1" ht="15" customHeight="1">
      <c r="A76" s="20" t="str">
        <f>A72</f>
        <v>계</v>
      </c>
      <c r="B76" s="22">
        <v>31374</v>
      </c>
      <c r="C76" s="22">
        <f>C68</f>
        <v>23</v>
      </c>
      <c r="D76" s="24">
        <f>ROUND(B76/C76,2)</f>
        <v>1364.09</v>
      </c>
      <c r="E76" s="20"/>
    </row>
    <row r="77" spans="1:5" s="18" customFormat="1" ht="15" customHeight="1"/>
    <row r="78" spans="1:5" s="18" customFormat="1" ht="15" customHeight="1">
      <c r="A78" s="18" t="s">
        <v>61</v>
      </c>
    </row>
    <row r="79" spans="1:5" s="18" customFormat="1" ht="15" customHeight="1">
      <c r="A79" s="20" t="s">
        <v>40</v>
      </c>
      <c r="B79" s="21" t="s">
        <v>62</v>
      </c>
      <c r="C79" s="21" t="s">
        <v>64</v>
      </c>
      <c r="D79" s="21" t="s">
        <v>63</v>
      </c>
      <c r="E79" s="20" t="s">
        <v>44</v>
      </c>
    </row>
    <row r="80" spans="1:5" s="18" customFormat="1" ht="15" customHeight="1">
      <c r="A80" s="20" t="str">
        <f>A76</f>
        <v>계</v>
      </c>
      <c r="B80" s="22">
        <v>63535</v>
      </c>
      <c r="C80" s="22">
        <f>C76</f>
        <v>23</v>
      </c>
      <c r="D80" s="24">
        <f>ROUND(B80/C80,2)</f>
        <v>2762.39</v>
      </c>
      <c r="E80" s="20"/>
    </row>
  </sheetData>
  <phoneticPr fontId="2" type="noConversion"/>
  <pageMargins left="0.7" right="0.7" top="0.75" bottom="0.75" header="0.3" footer="0.3"/>
  <pageSetup paperSize="9" orientation="portrait" r:id="rId1"/>
  <rowBreaks count="1" manualBreakCount="1">
    <brk id="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Q46"/>
  <sheetViews>
    <sheetView view="pageBreakPreview" zoomScale="85" zoomScaleNormal="100" zoomScaleSheetLayoutView="85" workbookViewId="0">
      <selection activeCell="G28" sqref="G28:I46"/>
    </sheetView>
  </sheetViews>
  <sheetFormatPr defaultRowHeight="20.100000000000001" customHeight="1"/>
  <cols>
    <col min="1" max="2" width="9" style="63"/>
    <col min="3" max="4" width="7" style="63" bestFit="1" customWidth="1"/>
    <col min="5" max="6" width="7.5" style="63" bestFit="1" customWidth="1"/>
    <col min="7" max="9" width="7" style="63" bestFit="1" customWidth="1"/>
    <col min="10" max="10" width="7.5" style="63" bestFit="1" customWidth="1"/>
    <col min="11" max="11" width="6.75" style="64" customWidth="1"/>
    <col min="12" max="251" width="9" style="63"/>
    <col min="252" max="252" width="8.25" style="63" customWidth="1"/>
    <col min="253" max="253" width="8.625" style="63" customWidth="1"/>
    <col min="254" max="254" width="8.25" style="63" customWidth="1"/>
    <col min="255" max="256" width="8.375" style="63" customWidth="1"/>
    <col min="257" max="257" width="8.5" style="63" customWidth="1"/>
    <col min="258" max="258" width="9.125" style="63" customWidth="1"/>
    <col min="259" max="259" width="8.625" style="63" customWidth="1"/>
    <col min="260" max="261" width="8.375" style="63" customWidth="1"/>
    <col min="262" max="262" width="9.75" style="63" customWidth="1"/>
    <col min="263" max="264" width="9.375" style="63" customWidth="1"/>
    <col min="265" max="266" width="9.5" style="63" customWidth="1"/>
    <col min="267" max="267" width="8.875" style="63" customWidth="1"/>
    <col min="268" max="507" width="9" style="63"/>
    <col min="508" max="508" width="8.25" style="63" customWidth="1"/>
    <col min="509" max="509" width="8.625" style="63" customWidth="1"/>
    <col min="510" max="510" width="8.25" style="63" customWidth="1"/>
    <col min="511" max="512" width="8.375" style="63" customWidth="1"/>
    <col min="513" max="513" width="8.5" style="63" customWidth="1"/>
    <col min="514" max="514" width="9.125" style="63" customWidth="1"/>
    <col min="515" max="515" width="8.625" style="63" customWidth="1"/>
    <col min="516" max="517" width="8.375" style="63" customWidth="1"/>
    <col min="518" max="518" width="9.75" style="63" customWidth="1"/>
    <col min="519" max="520" width="9.375" style="63" customWidth="1"/>
    <col min="521" max="522" width="9.5" style="63" customWidth="1"/>
    <col min="523" max="523" width="8.875" style="63" customWidth="1"/>
    <col min="524" max="763" width="9" style="63"/>
    <col min="764" max="764" width="8.25" style="63" customWidth="1"/>
    <col min="765" max="765" width="8.625" style="63" customWidth="1"/>
    <col min="766" max="766" width="8.25" style="63" customWidth="1"/>
    <col min="767" max="768" width="8.375" style="63" customWidth="1"/>
    <col min="769" max="769" width="8.5" style="63" customWidth="1"/>
    <col min="770" max="770" width="9.125" style="63" customWidth="1"/>
    <col min="771" max="771" width="8.625" style="63" customWidth="1"/>
    <col min="772" max="773" width="8.375" style="63" customWidth="1"/>
    <col min="774" max="774" width="9.75" style="63" customWidth="1"/>
    <col min="775" max="776" width="9.375" style="63" customWidth="1"/>
    <col min="777" max="778" width="9.5" style="63" customWidth="1"/>
    <col min="779" max="779" width="8.875" style="63" customWidth="1"/>
    <col min="780" max="1019" width="9" style="63"/>
    <col min="1020" max="1020" width="8.25" style="63" customWidth="1"/>
    <col min="1021" max="1021" width="8.625" style="63" customWidth="1"/>
    <col min="1022" max="1022" width="8.25" style="63" customWidth="1"/>
    <col min="1023" max="1024" width="8.375" style="63" customWidth="1"/>
    <col min="1025" max="1025" width="8.5" style="63" customWidth="1"/>
    <col min="1026" max="1026" width="9.125" style="63" customWidth="1"/>
    <col min="1027" max="1027" width="8.625" style="63" customWidth="1"/>
    <col min="1028" max="1029" width="8.375" style="63" customWidth="1"/>
    <col min="1030" max="1030" width="9.75" style="63" customWidth="1"/>
    <col min="1031" max="1032" width="9.375" style="63" customWidth="1"/>
    <col min="1033" max="1034" width="9.5" style="63" customWidth="1"/>
    <col min="1035" max="1035" width="8.875" style="63" customWidth="1"/>
    <col min="1036" max="1275" width="9" style="63"/>
    <col min="1276" max="1276" width="8.25" style="63" customWidth="1"/>
    <col min="1277" max="1277" width="8.625" style="63" customWidth="1"/>
    <col min="1278" max="1278" width="8.25" style="63" customWidth="1"/>
    <col min="1279" max="1280" width="8.375" style="63" customWidth="1"/>
    <col min="1281" max="1281" width="8.5" style="63" customWidth="1"/>
    <col min="1282" max="1282" width="9.125" style="63" customWidth="1"/>
    <col min="1283" max="1283" width="8.625" style="63" customWidth="1"/>
    <col min="1284" max="1285" width="8.375" style="63" customWidth="1"/>
    <col min="1286" max="1286" width="9.75" style="63" customWidth="1"/>
    <col min="1287" max="1288" width="9.375" style="63" customWidth="1"/>
    <col min="1289" max="1290" width="9.5" style="63" customWidth="1"/>
    <col min="1291" max="1291" width="8.875" style="63" customWidth="1"/>
    <col min="1292" max="1531" width="9" style="63"/>
    <col min="1532" max="1532" width="8.25" style="63" customWidth="1"/>
    <col min="1533" max="1533" width="8.625" style="63" customWidth="1"/>
    <col min="1534" max="1534" width="8.25" style="63" customWidth="1"/>
    <col min="1535" max="1536" width="8.375" style="63" customWidth="1"/>
    <col min="1537" max="1537" width="8.5" style="63" customWidth="1"/>
    <col min="1538" max="1538" width="9.125" style="63" customWidth="1"/>
    <col min="1539" max="1539" width="8.625" style="63" customWidth="1"/>
    <col min="1540" max="1541" width="8.375" style="63" customWidth="1"/>
    <col min="1542" max="1542" width="9.75" style="63" customWidth="1"/>
    <col min="1543" max="1544" width="9.375" style="63" customWidth="1"/>
    <col min="1545" max="1546" width="9.5" style="63" customWidth="1"/>
    <col min="1547" max="1547" width="8.875" style="63" customWidth="1"/>
    <col min="1548" max="1787" width="9" style="63"/>
    <col min="1788" max="1788" width="8.25" style="63" customWidth="1"/>
    <col min="1789" max="1789" width="8.625" style="63" customWidth="1"/>
    <col min="1790" max="1790" width="8.25" style="63" customWidth="1"/>
    <col min="1791" max="1792" width="8.375" style="63" customWidth="1"/>
    <col min="1793" max="1793" width="8.5" style="63" customWidth="1"/>
    <col min="1794" max="1794" width="9.125" style="63" customWidth="1"/>
    <col min="1795" max="1795" width="8.625" style="63" customWidth="1"/>
    <col min="1796" max="1797" width="8.375" style="63" customWidth="1"/>
    <col min="1798" max="1798" width="9.75" style="63" customWidth="1"/>
    <col min="1799" max="1800" width="9.375" style="63" customWidth="1"/>
    <col min="1801" max="1802" width="9.5" style="63" customWidth="1"/>
    <col min="1803" max="1803" width="8.875" style="63" customWidth="1"/>
    <col min="1804" max="2043" width="9" style="63"/>
    <col min="2044" max="2044" width="8.25" style="63" customWidth="1"/>
    <col min="2045" max="2045" width="8.625" style="63" customWidth="1"/>
    <col min="2046" max="2046" width="8.25" style="63" customWidth="1"/>
    <col min="2047" max="2048" width="8.375" style="63" customWidth="1"/>
    <col min="2049" max="2049" width="8.5" style="63" customWidth="1"/>
    <col min="2050" max="2050" width="9.125" style="63" customWidth="1"/>
    <col min="2051" max="2051" width="8.625" style="63" customWidth="1"/>
    <col min="2052" max="2053" width="8.375" style="63" customWidth="1"/>
    <col min="2054" max="2054" width="9.75" style="63" customWidth="1"/>
    <col min="2055" max="2056" width="9.375" style="63" customWidth="1"/>
    <col min="2057" max="2058" width="9.5" style="63" customWidth="1"/>
    <col min="2059" max="2059" width="8.875" style="63" customWidth="1"/>
    <col min="2060" max="2299" width="9" style="63"/>
    <col min="2300" max="2300" width="8.25" style="63" customWidth="1"/>
    <col min="2301" max="2301" width="8.625" style="63" customWidth="1"/>
    <col min="2302" max="2302" width="8.25" style="63" customWidth="1"/>
    <col min="2303" max="2304" width="8.375" style="63" customWidth="1"/>
    <col min="2305" max="2305" width="8.5" style="63" customWidth="1"/>
    <col min="2306" max="2306" width="9.125" style="63" customWidth="1"/>
    <col min="2307" max="2307" width="8.625" style="63" customWidth="1"/>
    <col min="2308" max="2309" width="8.375" style="63" customWidth="1"/>
    <col min="2310" max="2310" width="9.75" style="63" customWidth="1"/>
    <col min="2311" max="2312" width="9.375" style="63" customWidth="1"/>
    <col min="2313" max="2314" width="9.5" style="63" customWidth="1"/>
    <col min="2315" max="2315" width="8.875" style="63" customWidth="1"/>
    <col min="2316" max="2555" width="9" style="63"/>
    <col min="2556" max="2556" width="8.25" style="63" customWidth="1"/>
    <col min="2557" max="2557" width="8.625" style="63" customWidth="1"/>
    <col min="2558" max="2558" width="8.25" style="63" customWidth="1"/>
    <col min="2559" max="2560" width="8.375" style="63" customWidth="1"/>
    <col min="2561" max="2561" width="8.5" style="63" customWidth="1"/>
    <col min="2562" max="2562" width="9.125" style="63" customWidth="1"/>
    <col min="2563" max="2563" width="8.625" style="63" customWidth="1"/>
    <col min="2564" max="2565" width="8.375" style="63" customWidth="1"/>
    <col min="2566" max="2566" width="9.75" style="63" customWidth="1"/>
    <col min="2567" max="2568" width="9.375" style="63" customWidth="1"/>
    <col min="2569" max="2570" width="9.5" style="63" customWidth="1"/>
    <col min="2571" max="2571" width="8.875" style="63" customWidth="1"/>
    <col min="2572" max="2811" width="9" style="63"/>
    <col min="2812" max="2812" width="8.25" style="63" customWidth="1"/>
    <col min="2813" max="2813" width="8.625" style="63" customWidth="1"/>
    <col min="2814" max="2814" width="8.25" style="63" customWidth="1"/>
    <col min="2815" max="2816" width="8.375" style="63" customWidth="1"/>
    <col min="2817" max="2817" width="8.5" style="63" customWidth="1"/>
    <col min="2818" max="2818" width="9.125" style="63" customWidth="1"/>
    <col min="2819" max="2819" width="8.625" style="63" customWidth="1"/>
    <col min="2820" max="2821" width="8.375" style="63" customWidth="1"/>
    <col min="2822" max="2822" width="9.75" style="63" customWidth="1"/>
    <col min="2823" max="2824" width="9.375" style="63" customWidth="1"/>
    <col min="2825" max="2826" width="9.5" style="63" customWidth="1"/>
    <col min="2827" max="2827" width="8.875" style="63" customWidth="1"/>
    <col min="2828" max="3067" width="9" style="63"/>
    <col min="3068" max="3068" width="8.25" style="63" customWidth="1"/>
    <col min="3069" max="3069" width="8.625" style="63" customWidth="1"/>
    <col min="3070" max="3070" width="8.25" style="63" customWidth="1"/>
    <col min="3071" max="3072" width="8.375" style="63" customWidth="1"/>
    <col min="3073" max="3073" width="8.5" style="63" customWidth="1"/>
    <col min="3074" max="3074" width="9.125" style="63" customWidth="1"/>
    <col min="3075" max="3075" width="8.625" style="63" customWidth="1"/>
    <col min="3076" max="3077" width="8.375" style="63" customWidth="1"/>
    <col min="3078" max="3078" width="9.75" style="63" customWidth="1"/>
    <col min="3079" max="3080" width="9.375" style="63" customWidth="1"/>
    <col min="3081" max="3082" width="9.5" style="63" customWidth="1"/>
    <col min="3083" max="3083" width="8.875" style="63" customWidth="1"/>
    <col min="3084" max="3323" width="9" style="63"/>
    <col min="3324" max="3324" width="8.25" style="63" customWidth="1"/>
    <col min="3325" max="3325" width="8.625" style="63" customWidth="1"/>
    <col min="3326" max="3326" width="8.25" style="63" customWidth="1"/>
    <col min="3327" max="3328" width="8.375" style="63" customWidth="1"/>
    <col min="3329" max="3329" width="8.5" style="63" customWidth="1"/>
    <col min="3330" max="3330" width="9.125" style="63" customWidth="1"/>
    <col min="3331" max="3331" width="8.625" style="63" customWidth="1"/>
    <col min="3332" max="3333" width="8.375" style="63" customWidth="1"/>
    <col min="3334" max="3334" width="9.75" style="63" customWidth="1"/>
    <col min="3335" max="3336" width="9.375" style="63" customWidth="1"/>
    <col min="3337" max="3338" width="9.5" style="63" customWidth="1"/>
    <col min="3339" max="3339" width="8.875" style="63" customWidth="1"/>
    <col min="3340" max="3579" width="9" style="63"/>
    <col min="3580" max="3580" width="8.25" style="63" customWidth="1"/>
    <col min="3581" max="3581" width="8.625" style="63" customWidth="1"/>
    <col min="3582" max="3582" width="8.25" style="63" customWidth="1"/>
    <col min="3583" max="3584" width="8.375" style="63" customWidth="1"/>
    <col min="3585" max="3585" width="8.5" style="63" customWidth="1"/>
    <col min="3586" max="3586" width="9.125" style="63" customWidth="1"/>
    <col min="3587" max="3587" width="8.625" style="63" customWidth="1"/>
    <col min="3588" max="3589" width="8.375" style="63" customWidth="1"/>
    <col min="3590" max="3590" width="9.75" style="63" customWidth="1"/>
    <col min="3591" max="3592" width="9.375" style="63" customWidth="1"/>
    <col min="3593" max="3594" width="9.5" style="63" customWidth="1"/>
    <col min="3595" max="3595" width="8.875" style="63" customWidth="1"/>
    <col min="3596" max="3835" width="9" style="63"/>
    <col min="3836" max="3836" width="8.25" style="63" customWidth="1"/>
    <col min="3837" max="3837" width="8.625" style="63" customWidth="1"/>
    <col min="3838" max="3838" width="8.25" style="63" customWidth="1"/>
    <col min="3839" max="3840" width="8.375" style="63" customWidth="1"/>
    <col min="3841" max="3841" width="8.5" style="63" customWidth="1"/>
    <col min="3842" max="3842" width="9.125" style="63" customWidth="1"/>
    <col min="3843" max="3843" width="8.625" style="63" customWidth="1"/>
    <col min="3844" max="3845" width="8.375" style="63" customWidth="1"/>
    <col min="3846" max="3846" width="9.75" style="63" customWidth="1"/>
    <col min="3847" max="3848" width="9.375" style="63" customWidth="1"/>
    <col min="3849" max="3850" width="9.5" style="63" customWidth="1"/>
    <col min="3851" max="3851" width="8.875" style="63" customWidth="1"/>
    <col min="3852" max="4091" width="9" style="63"/>
    <col min="4092" max="4092" width="8.25" style="63" customWidth="1"/>
    <col min="4093" max="4093" width="8.625" style="63" customWidth="1"/>
    <col min="4094" max="4094" width="8.25" style="63" customWidth="1"/>
    <col min="4095" max="4096" width="8.375" style="63" customWidth="1"/>
    <col min="4097" max="4097" width="8.5" style="63" customWidth="1"/>
    <col min="4098" max="4098" width="9.125" style="63" customWidth="1"/>
    <col min="4099" max="4099" width="8.625" style="63" customWidth="1"/>
    <col min="4100" max="4101" width="8.375" style="63" customWidth="1"/>
    <col min="4102" max="4102" width="9.75" style="63" customWidth="1"/>
    <col min="4103" max="4104" width="9.375" style="63" customWidth="1"/>
    <col min="4105" max="4106" width="9.5" style="63" customWidth="1"/>
    <col min="4107" max="4107" width="8.875" style="63" customWidth="1"/>
    <col min="4108" max="4347" width="9" style="63"/>
    <col min="4348" max="4348" width="8.25" style="63" customWidth="1"/>
    <col min="4349" max="4349" width="8.625" style="63" customWidth="1"/>
    <col min="4350" max="4350" width="8.25" style="63" customWidth="1"/>
    <col min="4351" max="4352" width="8.375" style="63" customWidth="1"/>
    <col min="4353" max="4353" width="8.5" style="63" customWidth="1"/>
    <col min="4354" max="4354" width="9.125" style="63" customWidth="1"/>
    <col min="4355" max="4355" width="8.625" style="63" customWidth="1"/>
    <col min="4356" max="4357" width="8.375" style="63" customWidth="1"/>
    <col min="4358" max="4358" width="9.75" style="63" customWidth="1"/>
    <col min="4359" max="4360" width="9.375" style="63" customWidth="1"/>
    <col min="4361" max="4362" width="9.5" style="63" customWidth="1"/>
    <col min="4363" max="4363" width="8.875" style="63" customWidth="1"/>
    <col min="4364" max="4603" width="9" style="63"/>
    <col min="4604" max="4604" width="8.25" style="63" customWidth="1"/>
    <col min="4605" max="4605" width="8.625" style="63" customWidth="1"/>
    <col min="4606" max="4606" width="8.25" style="63" customWidth="1"/>
    <col min="4607" max="4608" width="8.375" style="63" customWidth="1"/>
    <col min="4609" max="4609" width="8.5" style="63" customWidth="1"/>
    <col min="4610" max="4610" width="9.125" style="63" customWidth="1"/>
    <col min="4611" max="4611" width="8.625" style="63" customWidth="1"/>
    <col min="4612" max="4613" width="8.375" style="63" customWidth="1"/>
    <col min="4614" max="4614" width="9.75" style="63" customWidth="1"/>
    <col min="4615" max="4616" width="9.375" style="63" customWidth="1"/>
    <col min="4617" max="4618" width="9.5" style="63" customWidth="1"/>
    <col min="4619" max="4619" width="8.875" style="63" customWidth="1"/>
    <col min="4620" max="4859" width="9" style="63"/>
    <col min="4860" max="4860" width="8.25" style="63" customWidth="1"/>
    <col min="4861" max="4861" width="8.625" style="63" customWidth="1"/>
    <col min="4862" max="4862" width="8.25" style="63" customWidth="1"/>
    <col min="4863" max="4864" width="8.375" style="63" customWidth="1"/>
    <col min="4865" max="4865" width="8.5" style="63" customWidth="1"/>
    <col min="4866" max="4866" width="9.125" style="63" customWidth="1"/>
    <col min="4867" max="4867" width="8.625" style="63" customWidth="1"/>
    <col min="4868" max="4869" width="8.375" style="63" customWidth="1"/>
    <col min="4870" max="4870" width="9.75" style="63" customWidth="1"/>
    <col min="4871" max="4872" width="9.375" style="63" customWidth="1"/>
    <col min="4873" max="4874" width="9.5" style="63" customWidth="1"/>
    <col min="4875" max="4875" width="8.875" style="63" customWidth="1"/>
    <col min="4876" max="5115" width="9" style="63"/>
    <col min="5116" max="5116" width="8.25" style="63" customWidth="1"/>
    <col min="5117" max="5117" width="8.625" style="63" customWidth="1"/>
    <col min="5118" max="5118" width="8.25" style="63" customWidth="1"/>
    <col min="5119" max="5120" width="8.375" style="63" customWidth="1"/>
    <col min="5121" max="5121" width="8.5" style="63" customWidth="1"/>
    <col min="5122" max="5122" width="9.125" style="63" customWidth="1"/>
    <col min="5123" max="5123" width="8.625" style="63" customWidth="1"/>
    <col min="5124" max="5125" width="8.375" style="63" customWidth="1"/>
    <col min="5126" max="5126" width="9.75" style="63" customWidth="1"/>
    <col min="5127" max="5128" width="9.375" style="63" customWidth="1"/>
    <col min="5129" max="5130" width="9.5" style="63" customWidth="1"/>
    <col min="5131" max="5131" width="8.875" style="63" customWidth="1"/>
    <col min="5132" max="5371" width="9" style="63"/>
    <col min="5372" max="5372" width="8.25" style="63" customWidth="1"/>
    <col min="5373" max="5373" width="8.625" style="63" customWidth="1"/>
    <col min="5374" max="5374" width="8.25" style="63" customWidth="1"/>
    <col min="5375" max="5376" width="8.375" style="63" customWidth="1"/>
    <col min="5377" max="5377" width="8.5" style="63" customWidth="1"/>
    <col min="5378" max="5378" width="9.125" style="63" customWidth="1"/>
    <col min="5379" max="5379" width="8.625" style="63" customWidth="1"/>
    <col min="5380" max="5381" width="8.375" style="63" customWidth="1"/>
    <col min="5382" max="5382" width="9.75" style="63" customWidth="1"/>
    <col min="5383" max="5384" width="9.375" style="63" customWidth="1"/>
    <col min="5385" max="5386" width="9.5" style="63" customWidth="1"/>
    <col min="5387" max="5387" width="8.875" style="63" customWidth="1"/>
    <col min="5388" max="5627" width="9" style="63"/>
    <col min="5628" max="5628" width="8.25" style="63" customWidth="1"/>
    <col min="5629" max="5629" width="8.625" style="63" customWidth="1"/>
    <col min="5630" max="5630" width="8.25" style="63" customWidth="1"/>
    <col min="5631" max="5632" width="8.375" style="63" customWidth="1"/>
    <col min="5633" max="5633" width="8.5" style="63" customWidth="1"/>
    <col min="5634" max="5634" width="9.125" style="63" customWidth="1"/>
    <col min="5635" max="5635" width="8.625" style="63" customWidth="1"/>
    <col min="5636" max="5637" width="8.375" style="63" customWidth="1"/>
    <col min="5638" max="5638" width="9.75" style="63" customWidth="1"/>
    <col min="5639" max="5640" width="9.375" style="63" customWidth="1"/>
    <col min="5641" max="5642" width="9.5" style="63" customWidth="1"/>
    <col min="5643" max="5643" width="8.875" style="63" customWidth="1"/>
    <col min="5644" max="5883" width="9" style="63"/>
    <col min="5884" max="5884" width="8.25" style="63" customWidth="1"/>
    <col min="5885" max="5885" width="8.625" style="63" customWidth="1"/>
    <col min="5886" max="5886" width="8.25" style="63" customWidth="1"/>
    <col min="5887" max="5888" width="8.375" style="63" customWidth="1"/>
    <col min="5889" max="5889" width="8.5" style="63" customWidth="1"/>
    <col min="5890" max="5890" width="9.125" style="63" customWidth="1"/>
    <col min="5891" max="5891" width="8.625" style="63" customWidth="1"/>
    <col min="5892" max="5893" width="8.375" style="63" customWidth="1"/>
    <col min="5894" max="5894" width="9.75" style="63" customWidth="1"/>
    <col min="5895" max="5896" width="9.375" style="63" customWidth="1"/>
    <col min="5897" max="5898" width="9.5" style="63" customWidth="1"/>
    <col min="5899" max="5899" width="8.875" style="63" customWidth="1"/>
    <col min="5900" max="6139" width="9" style="63"/>
    <col min="6140" max="6140" width="8.25" style="63" customWidth="1"/>
    <col min="6141" max="6141" width="8.625" style="63" customWidth="1"/>
    <col min="6142" max="6142" width="8.25" style="63" customWidth="1"/>
    <col min="6143" max="6144" width="8.375" style="63" customWidth="1"/>
    <col min="6145" max="6145" width="8.5" style="63" customWidth="1"/>
    <col min="6146" max="6146" width="9.125" style="63" customWidth="1"/>
    <col min="6147" max="6147" width="8.625" style="63" customWidth="1"/>
    <col min="6148" max="6149" width="8.375" style="63" customWidth="1"/>
    <col min="6150" max="6150" width="9.75" style="63" customWidth="1"/>
    <col min="6151" max="6152" width="9.375" style="63" customWidth="1"/>
    <col min="6153" max="6154" width="9.5" style="63" customWidth="1"/>
    <col min="6155" max="6155" width="8.875" style="63" customWidth="1"/>
    <col min="6156" max="6395" width="9" style="63"/>
    <col min="6396" max="6396" width="8.25" style="63" customWidth="1"/>
    <col min="6397" max="6397" width="8.625" style="63" customWidth="1"/>
    <col min="6398" max="6398" width="8.25" style="63" customWidth="1"/>
    <col min="6399" max="6400" width="8.375" style="63" customWidth="1"/>
    <col min="6401" max="6401" width="8.5" style="63" customWidth="1"/>
    <col min="6402" max="6402" width="9.125" style="63" customWidth="1"/>
    <col min="6403" max="6403" width="8.625" style="63" customWidth="1"/>
    <col min="6404" max="6405" width="8.375" style="63" customWidth="1"/>
    <col min="6406" max="6406" width="9.75" style="63" customWidth="1"/>
    <col min="6407" max="6408" width="9.375" style="63" customWidth="1"/>
    <col min="6409" max="6410" width="9.5" style="63" customWidth="1"/>
    <col min="6411" max="6411" width="8.875" style="63" customWidth="1"/>
    <col min="6412" max="6651" width="9" style="63"/>
    <col min="6652" max="6652" width="8.25" style="63" customWidth="1"/>
    <col min="6653" max="6653" width="8.625" style="63" customWidth="1"/>
    <col min="6654" max="6654" width="8.25" style="63" customWidth="1"/>
    <col min="6655" max="6656" width="8.375" style="63" customWidth="1"/>
    <col min="6657" max="6657" width="8.5" style="63" customWidth="1"/>
    <col min="6658" max="6658" width="9.125" style="63" customWidth="1"/>
    <col min="6659" max="6659" width="8.625" style="63" customWidth="1"/>
    <col min="6660" max="6661" width="8.375" style="63" customWidth="1"/>
    <col min="6662" max="6662" width="9.75" style="63" customWidth="1"/>
    <col min="6663" max="6664" width="9.375" style="63" customWidth="1"/>
    <col min="6665" max="6666" width="9.5" style="63" customWidth="1"/>
    <col min="6667" max="6667" width="8.875" style="63" customWidth="1"/>
    <col min="6668" max="6907" width="9" style="63"/>
    <col min="6908" max="6908" width="8.25" style="63" customWidth="1"/>
    <col min="6909" max="6909" width="8.625" style="63" customWidth="1"/>
    <col min="6910" max="6910" width="8.25" style="63" customWidth="1"/>
    <col min="6911" max="6912" width="8.375" style="63" customWidth="1"/>
    <col min="6913" max="6913" width="8.5" style="63" customWidth="1"/>
    <col min="6914" max="6914" width="9.125" style="63" customWidth="1"/>
    <col min="6915" max="6915" width="8.625" style="63" customWidth="1"/>
    <col min="6916" max="6917" width="8.375" style="63" customWidth="1"/>
    <col min="6918" max="6918" width="9.75" style="63" customWidth="1"/>
    <col min="6919" max="6920" width="9.375" style="63" customWidth="1"/>
    <col min="6921" max="6922" width="9.5" style="63" customWidth="1"/>
    <col min="6923" max="6923" width="8.875" style="63" customWidth="1"/>
    <col min="6924" max="7163" width="9" style="63"/>
    <col min="7164" max="7164" width="8.25" style="63" customWidth="1"/>
    <col min="7165" max="7165" width="8.625" style="63" customWidth="1"/>
    <col min="7166" max="7166" width="8.25" style="63" customWidth="1"/>
    <col min="7167" max="7168" width="8.375" style="63" customWidth="1"/>
    <col min="7169" max="7169" width="8.5" style="63" customWidth="1"/>
    <col min="7170" max="7170" width="9.125" style="63" customWidth="1"/>
    <col min="7171" max="7171" width="8.625" style="63" customWidth="1"/>
    <col min="7172" max="7173" width="8.375" style="63" customWidth="1"/>
    <col min="7174" max="7174" width="9.75" style="63" customWidth="1"/>
    <col min="7175" max="7176" width="9.375" style="63" customWidth="1"/>
    <col min="7177" max="7178" width="9.5" style="63" customWidth="1"/>
    <col min="7179" max="7179" width="8.875" style="63" customWidth="1"/>
    <col min="7180" max="7419" width="9" style="63"/>
    <col min="7420" max="7420" width="8.25" style="63" customWidth="1"/>
    <col min="7421" max="7421" width="8.625" style="63" customWidth="1"/>
    <col min="7422" max="7422" width="8.25" style="63" customWidth="1"/>
    <col min="7423" max="7424" width="8.375" style="63" customWidth="1"/>
    <col min="7425" max="7425" width="8.5" style="63" customWidth="1"/>
    <col min="7426" max="7426" width="9.125" style="63" customWidth="1"/>
    <col min="7427" max="7427" width="8.625" style="63" customWidth="1"/>
    <col min="7428" max="7429" width="8.375" style="63" customWidth="1"/>
    <col min="7430" max="7430" width="9.75" style="63" customWidth="1"/>
    <col min="7431" max="7432" width="9.375" style="63" customWidth="1"/>
    <col min="7433" max="7434" width="9.5" style="63" customWidth="1"/>
    <col min="7435" max="7435" width="8.875" style="63" customWidth="1"/>
    <col min="7436" max="7675" width="9" style="63"/>
    <col min="7676" max="7676" width="8.25" style="63" customWidth="1"/>
    <col min="7677" max="7677" width="8.625" style="63" customWidth="1"/>
    <col min="7678" max="7678" width="8.25" style="63" customWidth="1"/>
    <col min="7679" max="7680" width="8.375" style="63" customWidth="1"/>
    <col min="7681" max="7681" width="8.5" style="63" customWidth="1"/>
    <col min="7682" max="7682" width="9.125" style="63" customWidth="1"/>
    <col min="7683" max="7683" width="8.625" style="63" customWidth="1"/>
    <col min="7684" max="7685" width="8.375" style="63" customWidth="1"/>
    <col min="7686" max="7686" width="9.75" style="63" customWidth="1"/>
    <col min="7687" max="7688" width="9.375" style="63" customWidth="1"/>
    <col min="7689" max="7690" width="9.5" style="63" customWidth="1"/>
    <col min="7691" max="7691" width="8.875" style="63" customWidth="1"/>
    <col min="7692" max="7931" width="9" style="63"/>
    <col min="7932" max="7932" width="8.25" style="63" customWidth="1"/>
    <col min="7933" max="7933" width="8.625" style="63" customWidth="1"/>
    <col min="7934" max="7934" width="8.25" style="63" customWidth="1"/>
    <col min="7935" max="7936" width="8.375" style="63" customWidth="1"/>
    <col min="7937" max="7937" width="8.5" style="63" customWidth="1"/>
    <col min="7938" max="7938" width="9.125" style="63" customWidth="1"/>
    <col min="7939" max="7939" width="8.625" style="63" customWidth="1"/>
    <col min="7940" max="7941" width="8.375" style="63" customWidth="1"/>
    <col min="7942" max="7942" width="9.75" style="63" customWidth="1"/>
    <col min="7943" max="7944" width="9.375" style="63" customWidth="1"/>
    <col min="7945" max="7946" width="9.5" style="63" customWidth="1"/>
    <col min="7947" max="7947" width="8.875" style="63" customWidth="1"/>
    <col min="7948" max="8187" width="9" style="63"/>
    <col min="8188" max="8188" width="8.25" style="63" customWidth="1"/>
    <col min="8189" max="8189" width="8.625" style="63" customWidth="1"/>
    <col min="8190" max="8190" width="8.25" style="63" customWidth="1"/>
    <col min="8191" max="8192" width="8.375" style="63" customWidth="1"/>
    <col min="8193" max="8193" width="8.5" style="63" customWidth="1"/>
    <col min="8194" max="8194" width="9.125" style="63" customWidth="1"/>
    <col min="8195" max="8195" width="8.625" style="63" customWidth="1"/>
    <col min="8196" max="8197" width="8.375" style="63" customWidth="1"/>
    <col min="8198" max="8198" width="9.75" style="63" customWidth="1"/>
    <col min="8199" max="8200" width="9.375" style="63" customWidth="1"/>
    <col min="8201" max="8202" width="9.5" style="63" customWidth="1"/>
    <col min="8203" max="8203" width="8.875" style="63" customWidth="1"/>
    <col min="8204" max="8443" width="9" style="63"/>
    <col min="8444" max="8444" width="8.25" style="63" customWidth="1"/>
    <col min="8445" max="8445" width="8.625" style="63" customWidth="1"/>
    <col min="8446" max="8446" width="8.25" style="63" customWidth="1"/>
    <col min="8447" max="8448" width="8.375" style="63" customWidth="1"/>
    <col min="8449" max="8449" width="8.5" style="63" customWidth="1"/>
    <col min="8450" max="8450" width="9.125" style="63" customWidth="1"/>
    <col min="8451" max="8451" width="8.625" style="63" customWidth="1"/>
    <col min="8452" max="8453" width="8.375" style="63" customWidth="1"/>
    <col min="8454" max="8454" width="9.75" style="63" customWidth="1"/>
    <col min="8455" max="8456" width="9.375" style="63" customWidth="1"/>
    <col min="8457" max="8458" width="9.5" style="63" customWidth="1"/>
    <col min="8459" max="8459" width="8.875" style="63" customWidth="1"/>
    <col min="8460" max="8699" width="9" style="63"/>
    <col min="8700" max="8700" width="8.25" style="63" customWidth="1"/>
    <col min="8701" max="8701" width="8.625" style="63" customWidth="1"/>
    <col min="8702" max="8702" width="8.25" style="63" customWidth="1"/>
    <col min="8703" max="8704" width="8.375" style="63" customWidth="1"/>
    <col min="8705" max="8705" width="8.5" style="63" customWidth="1"/>
    <col min="8706" max="8706" width="9.125" style="63" customWidth="1"/>
    <col min="8707" max="8707" width="8.625" style="63" customWidth="1"/>
    <col min="8708" max="8709" width="8.375" style="63" customWidth="1"/>
    <col min="8710" max="8710" width="9.75" style="63" customWidth="1"/>
    <col min="8711" max="8712" width="9.375" style="63" customWidth="1"/>
    <col min="8713" max="8714" width="9.5" style="63" customWidth="1"/>
    <col min="8715" max="8715" width="8.875" style="63" customWidth="1"/>
    <col min="8716" max="8955" width="9" style="63"/>
    <col min="8956" max="8956" width="8.25" style="63" customWidth="1"/>
    <col min="8957" max="8957" width="8.625" style="63" customWidth="1"/>
    <col min="8958" max="8958" width="8.25" style="63" customWidth="1"/>
    <col min="8959" max="8960" width="8.375" style="63" customWidth="1"/>
    <col min="8961" max="8961" width="8.5" style="63" customWidth="1"/>
    <col min="8962" max="8962" width="9.125" style="63" customWidth="1"/>
    <col min="8963" max="8963" width="8.625" style="63" customWidth="1"/>
    <col min="8964" max="8965" width="8.375" style="63" customWidth="1"/>
    <col min="8966" max="8966" width="9.75" style="63" customWidth="1"/>
    <col min="8967" max="8968" width="9.375" style="63" customWidth="1"/>
    <col min="8969" max="8970" width="9.5" style="63" customWidth="1"/>
    <col min="8971" max="8971" width="8.875" style="63" customWidth="1"/>
    <col min="8972" max="9211" width="9" style="63"/>
    <col min="9212" max="9212" width="8.25" style="63" customWidth="1"/>
    <col min="9213" max="9213" width="8.625" style="63" customWidth="1"/>
    <col min="9214" max="9214" width="8.25" style="63" customWidth="1"/>
    <col min="9215" max="9216" width="8.375" style="63" customWidth="1"/>
    <col min="9217" max="9217" width="8.5" style="63" customWidth="1"/>
    <col min="9218" max="9218" width="9.125" style="63" customWidth="1"/>
    <col min="9219" max="9219" width="8.625" style="63" customWidth="1"/>
    <col min="9220" max="9221" width="8.375" style="63" customWidth="1"/>
    <col min="9222" max="9222" width="9.75" style="63" customWidth="1"/>
    <col min="9223" max="9224" width="9.375" style="63" customWidth="1"/>
    <col min="9225" max="9226" width="9.5" style="63" customWidth="1"/>
    <col min="9227" max="9227" width="8.875" style="63" customWidth="1"/>
    <col min="9228" max="9467" width="9" style="63"/>
    <col min="9468" max="9468" width="8.25" style="63" customWidth="1"/>
    <col min="9469" max="9469" width="8.625" style="63" customWidth="1"/>
    <col min="9470" max="9470" width="8.25" style="63" customWidth="1"/>
    <col min="9471" max="9472" width="8.375" style="63" customWidth="1"/>
    <col min="9473" max="9473" width="8.5" style="63" customWidth="1"/>
    <col min="9474" max="9474" width="9.125" style="63" customWidth="1"/>
    <col min="9475" max="9475" width="8.625" style="63" customWidth="1"/>
    <col min="9476" max="9477" width="8.375" style="63" customWidth="1"/>
    <col min="9478" max="9478" width="9.75" style="63" customWidth="1"/>
    <col min="9479" max="9480" width="9.375" style="63" customWidth="1"/>
    <col min="9481" max="9482" width="9.5" style="63" customWidth="1"/>
    <col min="9483" max="9483" width="8.875" style="63" customWidth="1"/>
    <col min="9484" max="9723" width="9" style="63"/>
    <col min="9724" max="9724" width="8.25" style="63" customWidth="1"/>
    <col min="9725" max="9725" width="8.625" style="63" customWidth="1"/>
    <col min="9726" max="9726" width="8.25" style="63" customWidth="1"/>
    <col min="9727" max="9728" width="8.375" style="63" customWidth="1"/>
    <col min="9729" max="9729" width="8.5" style="63" customWidth="1"/>
    <col min="9730" max="9730" width="9.125" style="63" customWidth="1"/>
    <col min="9731" max="9731" width="8.625" style="63" customWidth="1"/>
    <col min="9732" max="9733" width="8.375" style="63" customWidth="1"/>
    <col min="9734" max="9734" width="9.75" style="63" customWidth="1"/>
    <col min="9735" max="9736" width="9.375" style="63" customWidth="1"/>
    <col min="9737" max="9738" width="9.5" style="63" customWidth="1"/>
    <col min="9739" max="9739" width="8.875" style="63" customWidth="1"/>
    <col min="9740" max="9979" width="9" style="63"/>
    <col min="9980" max="9980" width="8.25" style="63" customWidth="1"/>
    <col min="9981" max="9981" width="8.625" style="63" customWidth="1"/>
    <col min="9982" max="9982" width="8.25" style="63" customWidth="1"/>
    <col min="9983" max="9984" width="8.375" style="63" customWidth="1"/>
    <col min="9985" max="9985" width="8.5" style="63" customWidth="1"/>
    <col min="9986" max="9986" width="9.125" style="63" customWidth="1"/>
    <col min="9987" max="9987" width="8.625" style="63" customWidth="1"/>
    <col min="9988" max="9989" width="8.375" style="63" customWidth="1"/>
    <col min="9990" max="9990" width="9.75" style="63" customWidth="1"/>
    <col min="9991" max="9992" width="9.375" style="63" customWidth="1"/>
    <col min="9993" max="9994" width="9.5" style="63" customWidth="1"/>
    <col min="9995" max="9995" width="8.875" style="63" customWidth="1"/>
    <col min="9996" max="10235" width="9" style="63"/>
    <col min="10236" max="10236" width="8.25" style="63" customWidth="1"/>
    <col min="10237" max="10237" width="8.625" style="63" customWidth="1"/>
    <col min="10238" max="10238" width="8.25" style="63" customWidth="1"/>
    <col min="10239" max="10240" width="8.375" style="63" customWidth="1"/>
    <col min="10241" max="10241" width="8.5" style="63" customWidth="1"/>
    <col min="10242" max="10242" width="9.125" style="63" customWidth="1"/>
    <col min="10243" max="10243" width="8.625" style="63" customWidth="1"/>
    <col min="10244" max="10245" width="8.375" style="63" customWidth="1"/>
    <col min="10246" max="10246" width="9.75" style="63" customWidth="1"/>
    <col min="10247" max="10248" width="9.375" style="63" customWidth="1"/>
    <col min="10249" max="10250" width="9.5" style="63" customWidth="1"/>
    <col min="10251" max="10251" width="8.875" style="63" customWidth="1"/>
    <col min="10252" max="10491" width="9" style="63"/>
    <col min="10492" max="10492" width="8.25" style="63" customWidth="1"/>
    <col min="10493" max="10493" width="8.625" style="63" customWidth="1"/>
    <col min="10494" max="10494" width="8.25" style="63" customWidth="1"/>
    <col min="10495" max="10496" width="8.375" style="63" customWidth="1"/>
    <col min="10497" max="10497" width="8.5" style="63" customWidth="1"/>
    <col min="10498" max="10498" width="9.125" style="63" customWidth="1"/>
    <col min="10499" max="10499" width="8.625" style="63" customWidth="1"/>
    <col min="10500" max="10501" width="8.375" style="63" customWidth="1"/>
    <col min="10502" max="10502" width="9.75" style="63" customWidth="1"/>
    <col min="10503" max="10504" width="9.375" style="63" customWidth="1"/>
    <col min="10505" max="10506" width="9.5" style="63" customWidth="1"/>
    <col min="10507" max="10507" width="8.875" style="63" customWidth="1"/>
    <col min="10508" max="10747" width="9" style="63"/>
    <col min="10748" max="10748" width="8.25" style="63" customWidth="1"/>
    <col min="10749" max="10749" width="8.625" style="63" customWidth="1"/>
    <col min="10750" max="10750" width="8.25" style="63" customWidth="1"/>
    <col min="10751" max="10752" width="8.375" style="63" customWidth="1"/>
    <col min="10753" max="10753" width="8.5" style="63" customWidth="1"/>
    <col min="10754" max="10754" width="9.125" style="63" customWidth="1"/>
    <col min="10755" max="10755" width="8.625" style="63" customWidth="1"/>
    <col min="10756" max="10757" width="8.375" style="63" customWidth="1"/>
    <col min="10758" max="10758" width="9.75" style="63" customWidth="1"/>
    <col min="10759" max="10760" width="9.375" style="63" customWidth="1"/>
    <col min="10761" max="10762" width="9.5" style="63" customWidth="1"/>
    <col min="10763" max="10763" width="8.875" style="63" customWidth="1"/>
    <col min="10764" max="11003" width="9" style="63"/>
    <col min="11004" max="11004" width="8.25" style="63" customWidth="1"/>
    <col min="11005" max="11005" width="8.625" style="63" customWidth="1"/>
    <col min="11006" max="11006" width="8.25" style="63" customWidth="1"/>
    <col min="11007" max="11008" width="8.375" style="63" customWidth="1"/>
    <col min="11009" max="11009" width="8.5" style="63" customWidth="1"/>
    <col min="11010" max="11010" width="9.125" style="63" customWidth="1"/>
    <col min="11011" max="11011" width="8.625" style="63" customWidth="1"/>
    <col min="11012" max="11013" width="8.375" style="63" customWidth="1"/>
    <col min="11014" max="11014" width="9.75" style="63" customWidth="1"/>
    <col min="11015" max="11016" width="9.375" style="63" customWidth="1"/>
    <col min="11017" max="11018" width="9.5" style="63" customWidth="1"/>
    <col min="11019" max="11019" width="8.875" style="63" customWidth="1"/>
    <col min="11020" max="11259" width="9" style="63"/>
    <col min="11260" max="11260" width="8.25" style="63" customWidth="1"/>
    <col min="11261" max="11261" width="8.625" style="63" customWidth="1"/>
    <col min="11262" max="11262" width="8.25" style="63" customWidth="1"/>
    <col min="11263" max="11264" width="8.375" style="63" customWidth="1"/>
    <col min="11265" max="11265" width="8.5" style="63" customWidth="1"/>
    <col min="11266" max="11266" width="9.125" style="63" customWidth="1"/>
    <col min="11267" max="11267" width="8.625" style="63" customWidth="1"/>
    <col min="11268" max="11269" width="8.375" style="63" customWidth="1"/>
    <col min="11270" max="11270" width="9.75" style="63" customWidth="1"/>
    <col min="11271" max="11272" width="9.375" style="63" customWidth="1"/>
    <col min="11273" max="11274" width="9.5" style="63" customWidth="1"/>
    <col min="11275" max="11275" width="8.875" style="63" customWidth="1"/>
    <col min="11276" max="11515" width="9" style="63"/>
    <col min="11516" max="11516" width="8.25" style="63" customWidth="1"/>
    <col min="11517" max="11517" width="8.625" style="63" customWidth="1"/>
    <col min="11518" max="11518" width="8.25" style="63" customWidth="1"/>
    <col min="11519" max="11520" width="8.375" style="63" customWidth="1"/>
    <col min="11521" max="11521" width="8.5" style="63" customWidth="1"/>
    <col min="11522" max="11522" width="9.125" style="63" customWidth="1"/>
    <col min="11523" max="11523" width="8.625" style="63" customWidth="1"/>
    <col min="11524" max="11525" width="8.375" style="63" customWidth="1"/>
    <col min="11526" max="11526" width="9.75" style="63" customWidth="1"/>
    <col min="11527" max="11528" width="9.375" style="63" customWidth="1"/>
    <col min="11529" max="11530" width="9.5" style="63" customWidth="1"/>
    <col min="11531" max="11531" width="8.875" style="63" customWidth="1"/>
    <col min="11532" max="11771" width="9" style="63"/>
    <col min="11772" max="11772" width="8.25" style="63" customWidth="1"/>
    <col min="11773" max="11773" width="8.625" style="63" customWidth="1"/>
    <col min="11774" max="11774" width="8.25" style="63" customWidth="1"/>
    <col min="11775" max="11776" width="8.375" style="63" customWidth="1"/>
    <col min="11777" max="11777" width="8.5" style="63" customWidth="1"/>
    <col min="11778" max="11778" width="9.125" style="63" customWidth="1"/>
    <col min="11779" max="11779" width="8.625" style="63" customWidth="1"/>
    <col min="11780" max="11781" width="8.375" style="63" customWidth="1"/>
    <col min="11782" max="11782" width="9.75" style="63" customWidth="1"/>
    <col min="11783" max="11784" width="9.375" style="63" customWidth="1"/>
    <col min="11785" max="11786" width="9.5" style="63" customWidth="1"/>
    <col min="11787" max="11787" width="8.875" style="63" customWidth="1"/>
    <col min="11788" max="12027" width="9" style="63"/>
    <col min="12028" max="12028" width="8.25" style="63" customWidth="1"/>
    <col min="12029" max="12029" width="8.625" style="63" customWidth="1"/>
    <col min="12030" max="12030" width="8.25" style="63" customWidth="1"/>
    <col min="12031" max="12032" width="8.375" style="63" customWidth="1"/>
    <col min="12033" max="12033" width="8.5" style="63" customWidth="1"/>
    <col min="12034" max="12034" width="9.125" style="63" customWidth="1"/>
    <col min="12035" max="12035" width="8.625" style="63" customWidth="1"/>
    <col min="12036" max="12037" width="8.375" style="63" customWidth="1"/>
    <col min="12038" max="12038" width="9.75" style="63" customWidth="1"/>
    <col min="12039" max="12040" width="9.375" style="63" customWidth="1"/>
    <col min="12041" max="12042" width="9.5" style="63" customWidth="1"/>
    <col min="12043" max="12043" width="8.875" style="63" customWidth="1"/>
    <col min="12044" max="12283" width="9" style="63"/>
    <col min="12284" max="12284" width="8.25" style="63" customWidth="1"/>
    <col min="12285" max="12285" width="8.625" style="63" customWidth="1"/>
    <col min="12286" max="12286" width="8.25" style="63" customWidth="1"/>
    <col min="12287" max="12288" width="8.375" style="63" customWidth="1"/>
    <col min="12289" max="12289" width="8.5" style="63" customWidth="1"/>
    <col min="12290" max="12290" width="9.125" style="63" customWidth="1"/>
    <col min="12291" max="12291" width="8.625" style="63" customWidth="1"/>
    <col min="12292" max="12293" width="8.375" style="63" customWidth="1"/>
    <col min="12294" max="12294" width="9.75" style="63" customWidth="1"/>
    <col min="12295" max="12296" width="9.375" style="63" customWidth="1"/>
    <col min="12297" max="12298" width="9.5" style="63" customWidth="1"/>
    <col min="12299" max="12299" width="8.875" style="63" customWidth="1"/>
    <col min="12300" max="12539" width="9" style="63"/>
    <col min="12540" max="12540" width="8.25" style="63" customWidth="1"/>
    <col min="12541" max="12541" width="8.625" style="63" customWidth="1"/>
    <col min="12542" max="12542" width="8.25" style="63" customWidth="1"/>
    <col min="12543" max="12544" width="8.375" style="63" customWidth="1"/>
    <col min="12545" max="12545" width="8.5" style="63" customWidth="1"/>
    <col min="12546" max="12546" width="9.125" style="63" customWidth="1"/>
    <col min="12547" max="12547" width="8.625" style="63" customWidth="1"/>
    <col min="12548" max="12549" width="8.375" style="63" customWidth="1"/>
    <col min="12550" max="12550" width="9.75" style="63" customWidth="1"/>
    <col min="12551" max="12552" width="9.375" style="63" customWidth="1"/>
    <col min="12553" max="12554" width="9.5" style="63" customWidth="1"/>
    <col min="12555" max="12555" width="8.875" style="63" customWidth="1"/>
    <col min="12556" max="12795" width="9" style="63"/>
    <col min="12796" max="12796" width="8.25" style="63" customWidth="1"/>
    <col min="12797" max="12797" width="8.625" style="63" customWidth="1"/>
    <col min="12798" max="12798" width="8.25" style="63" customWidth="1"/>
    <col min="12799" max="12800" width="8.375" style="63" customWidth="1"/>
    <col min="12801" max="12801" width="8.5" style="63" customWidth="1"/>
    <col min="12802" max="12802" width="9.125" style="63" customWidth="1"/>
    <col min="12803" max="12803" width="8.625" style="63" customWidth="1"/>
    <col min="12804" max="12805" width="8.375" style="63" customWidth="1"/>
    <col min="12806" max="12806" width="9.75" style="63" customWidth="1"/>
    <col min="12807" max="12808" width="9.375" style="63" customWidth="1"/>
    <col min="12809" max="12810" width="9.5" style="63" customWidth="1"/>
    <col min="12811" max="12811" width="8.875" style="63" customWidth="1"/>
    <col min="12812" max="13051" width="9" style="63"/>
    <col min="13052" max="13052" width="8.25" style="63" customWidth="1"/>
    <col min="13053" max="13053" width="8.625" style="63" customWidth="1"/>
    <col min="13054" max="13054" width="8.25" style="63" customWidth="1"/>
    <col min="13055" max="13056" width="8.375" style="63" customWidth="1"/>
    <col min="13057" max="13057" width="8.5" style="63" customWidth="1"/>
    <col min="13058" max="13058" width="9.125" style="63" customWidth="1"/>
    <col min="13059" max="13059" width="8.625" style="63" customWidth="1"/>
    <col min="13060" max="13061" width="8.375" style="63" customWidth="1"/>
    <col min="13062" max="13062" width="9.75" style="63" customWidth="1"/>
    <col min="13063" max="13064" width="9.375" style="63" customWidth="1"/>
    <col min="13065" max="13066" width="9.5" style="63" customWidth="1"/>
    <col min="13067" max="13067" width="8.875" style="63" customWidth="1"/>
    <col min="13068" max="13307" width="9" style="63"/>
    <col min="13308" max="13308" width="8.25" style="63" customWidth="1"/>
    <col min="13309" max="13309" width="8.625" style="63" customWidth="1"/>
    <col min="13310" max="13310" width="8.25" style="63" customWidth="1"/>
    <col min="13311" max="13312" width="8.375" style="63" customWidth="1"/>
    <col min="13313" max="13313" width="8.5" style="63" customWidth="1"/>
    <col min="13314" max="13314" width="9.125" style="63" customWidth="1"/>
    <col min="13315" max="13315" width="8.625" style="63" customWidth="1"/>
    <col min="13316" max="13317" width="8.375" style="63" customWidth="1"/>
    <col min="13318" max="13318" width="9.75" style="63" customWidth="1"/>
    <col min="13319" max="13320" width="9.375" style="63" customWidth="1"/>
    <col min="13321" max="13322" width="9.5" style="63" customWidth="1"/>
    <col min="13323" max="13323" width="8.875" style="63" customWidth="1"/>
    <col min="13324" max="13563" width="9" style="63"/>
    <col min="13564" max="13564" width="8.25" style="63" customWidth="1"/>
    <col min="13565" max="13565" width="8.625" style="63" customWidth="1"/>
    <col min="13566" max="13566" width="8.25" style="63" customWidth="1"/>
    <col min="13567" max="13568" width="8.375" style="63" customWidth="1"/>
    <col min="13569" max="13569" width="8.5" style="63" customWidth="1"/>
    <col min="13570" max="13570" width="9.125" style="63" customWidth="1"/>
    <col min="13571" max="13571" width="8.625" style="63" customWidth="1"/>
    <col min="13572" max="13573" width="8.375" style="63" customWidth="1"/>
    <col min="13574" max="13574" width="9.75" style="63" customWidth="1"/>
    <col min="13575" max="13576" width="9.375" style="63" customWidth="1"/>
    <col min="13577" max="13578" width="9.5" style="63" customWidth="1"/>
    <col min="13579" max="13579" width="8.875" style="63" customWidth="1"/>
    <col min="13580" max="13819" width="9" style="63"/>
    <col min="13820" max="13820" width="8.25" style="63" customWidth="1"/>
    <col min="13821" max="13821" width="8.625" style="63" customWidth="1"/>
    <col min="13822" max="13822" width="8.25" style="63" customWidth="1"/>
    <col min="13823" max="13824" width="8.375" style="63" customWidth="1"/>
    <col min="13825" max="13825" width="8.5" style="63" customWidth="1"/>
    <col min="13826" max="13826" width="9.125" style="63" customWidth="1"/>
    <col min="13827" max="13827" width="8.625" style="63" customWidth="1"/>
    <col min="13828" max="13829" width="8.375" style="63" customWidth="1"/>
    <col min="13830" max="13830" width="9.75" style="63" customWidth="1"/>
    <col min="13831" max="13832" width="9.375" style="63" customWidth="1"/>
    <col min="13833" max="13834" width="9.5" style="63" customWidth="1"/>
    <col min="13835" max="13835" width="8.875" style="63" customWidth="1"/>
    <col min="13836" max="14075" width="9" style="63"/>
    <col min="14076" max="14076" width="8.25" style="63" customWidth="1"/>
    <col min="14077" max="14077" width="8.625" style="63" customWidth="1"/>
    <col min="14078" max="14078" width="8.25" style="63" customWidth="1"/>
    <col min="14079" max="14080" width="8.375" style="63" customWidth="1"/>
    <col min="14081" max="14081" width="8.5" style="63" customWidth="1"/>
    <col min="14082" max="14082" width="9.125" style="63" customWidth="1"/>
    <col min="14083" max="14083" width="8.625" style="63" customWidth="1"/>
    <col min="14084" max="14085" width="8.375" style="63" customWidth="1"/>
    <col min="14086" max="14086" width="9.75" style="63" customWidth="1"/>
    <col min="14087" max="14088" width="9.375" style="63" customWidth="1"/>
    <col min="14089" max="14090" width="9.5" style="63" customWidth="1"/>
    <col min="14091" max="14091" width="8.875" style="63" customWidth="1"/>
    <col min="14092" max="14331" width="9" style="63"/>
    <col min="14332" max="14332" width="8.25" style="63" customWidth="1"/>
    <col min="14333" max="14333" width="8.625" style="63" customWidth="1"/>
    <col min="14334" max="14334" width="8.25" style="63" customWidth="1"/>
    <col min="14335" max="14336" width="8.375" style="63" customWidth="1"/>
    <col min="14337" max="14337" width="8.5" style="63" customWidth="1"/>
    <col min="14338" max="14338" width="9.125" style="63" customWidth="1"/>
    <col min="14339" max="14339" width="8.625" style="63" customWidth="1"/>
    <col min="14340" max="14341" width="8.375" style="63" customWidth="1"/>
    <col min="14342" max="14342" width="9.75" style="63" customWidth="1"/>
    <col min="14343" max="14344" width="9.375" style="63" customWidth="1"/>
    <col min="14345" max="14346" width="9.5" style="63" customWidth="1"/>
    <col min="14347" max="14347" width="8.875" style="63" customWidth="1"/>
    <col min="14348" max="14587" width="9" style="63"/>
    <col min="14588" max="14588" width="8.25" style="63" customWidth="1"/>
    <col min="14589" max="14589" width="8.625" style="63" customWidth="1"/>
    <col min="14590" max="14590" width="8.25" style="63" customWidth="1"/>
    <col min="14591" max="14592" width="8.375" style="63" customWidth="1"/>
    <col min="14593" max="14593" width="8.5" style="63" customWidth="1"/>
    <col min="14594" max="14594" width="9.125" style="63" customWidth="1"/>
    <col min="14595" max="14595" width="8.625" style="63" customWidth="1"/>
    <col min="14596" max="14597" width="8.375" style="63" customWidth="1"/>
    <col min="14598" max="14598" width="9.75" style="63" customWidth="1"/>
    <col min="14599" max="14600" width="9.375" style="63" customWidth="1"/>
    <col min="14601" max="14602" width="9.5" style="63" customWidth="1"/>
    <col min="14603" max="14603" width="8.875" style="63" customWidth="1"/>
    <col min="14604" max="14843" width="9" style="63"/>
    <col min="14844" max="14844" width="8.25" style="63" customWidth="1"/>
    <col min="14845" max="14845" width="8.625" style="63" customWidth="1"/>
    <col min="14846" max="14846" width="8.25" style="63" customWidth="1"/>
    <col min="14847" max="14848" width="8.375" style="63" customWidth="1"/>
    <col min="14849" max="14849" width="8.5" style="63" customWidth="1"/>
    <col min="14850" max="14850" width="9.125" style="63" customWidth="1"/>
    <col min="14851" max="14851" width="8.625" style="63" customWidth="1"/>
    <col min="14852" max="14853" width="8.375" style="63" customWidth="1"/>
    <col min="14854" max="14854" width="9.75" style="63" customWidth="1"/>
    <col min="14855" max="14856" width="9.375" style="63" customWidth="1"/>
    <col min="14857" max="14858" width="9.5" style="63" customWidth="1"/>
    <col min="14859" max="14859" width="8.875" style="63" customWidth="1"/>
    <col min="14860" max="15099" width="9" style="63"/>
    <col min="15100" max="15100" width="8.25" style="63" customWidth="1"/>
    <col min="15101" max="15101" width="8.625" style="63" customWidth="1"/>
    <col min="15102" max="15102" width="8.25" style="63" customWidth="1"/>
    <col min="15103" max="15104" width="8.375" style="63" customWidth="1"/>
    <col min="15105" max="15105" width="8.5" style="63" customWidth="1"/>
    <col min="15106" max="15106" width="9.125" style="63" customWidth="1"/>
    <col min="15107" max="15107" width="8.625" style="63" customWidth="1"/>
    <col min="15108" max="15109" width="8.375" style="63" customWidth="1"/>
    <col min="15110" max="15110" width="9.75" style="63" customWidth="1"/>
    <col min="15111" max="15112" width="9.375" style="63" customWidth="1"/>
    <col min="15113" max="15114" width="9.5" style="63" customWidth="1"/>
    <col min="15115" max="15115" width="8.875" style="63" customWidth="1"/>
    <col min="15116" max="15355" width="9" style="63"/>
    <col min="15356" max="15356" width="8.25" style="63" customWidth="1"/>
    <col min="15357" max="15357" width="8.625" style="63" customWidth="1"/>
    <col min="15358" max="15358" width="8.25" style="63" customWidth="1"/>
    <col min="15359" max="15360" width="8.375" style="63" customWidth="1"/>
    <col min="15361" max="15361" width="8.5" style="63" customWidth="1"/>
    <col min="15362" max="15362" width="9.125" style="63" customWidth="1"/>
    <col min="15363" max="15363" width="8.625" style="63" customWidth="1"/>
    <col min="15364" max="15365" width="8.375" style="63" customWidth="1"/>
    <col min="15366" max="15366" width="9.75" style="63" customWidth="1"/>
    <col min="15367" max="15368" width="9.375" style="63" customWidth="1"/>
    <col min="15369" max="15370" width="9.5" style="63" customWidth="1"/>
    <col min="15371" max="15371" width="8.875" style="63" customWidth="1"/>
    <col min="15372" max="15611" width="9" style="63"/>
    <col min="15612" max="15612" width="8.25" style="63" customWidth="1"/>
    <col min="15613" max="15613" width="8.625" style="63" customWidth="1"/>
    <col min="15614" max="15614" width="8.25" style="63" customWidth="1"/>
    <col min="15615" max="15616" width="8.375" style="63" customWidth="1"/>
    <col min="15617" max="15617" width="8.5" style="63" customWidth="1"/>
    <col min="15618" max="15618" width="9.125" style="63" customWidth="1"/>
    <col min="15619" max="15619" width="8.625" style="63" customWidth="1"/>
    <col min="15620" max="15621" width="8.375" style="63" customWidth="1"/>
    <col min="15622" max="15622" width="9.75" style="63" customWidth="1"/>
    <col min="15623" max="15624" width="9.375" style="63" customWidth="1"/>
    <col min="15625" max="15626" width="9.5" style="63" customWidth="1"/>
    <col min="15627" max="15627" width="8.875" style="63" customWidth="1"/>
    <col min="15628" max="15867" width="9" style="63"/>
    <col min="15868" max="15868" width="8.25" style="63" customWidth="1"/>
    <col min="15869" max="15869" width="8.625" style="63" customWidth="1"/>
    <col min="15870" max="15870" width="8.25" style="63" customWidth="1"/>
    <col min="15871" max="15872" width="8.375" style="63" customWidth="1"/>
    <col min="15873" max="15873" width="8.5" style="63" customWidth="1"/>
    <col min="15874" max="15874" width="9.125" style="63" customWidth="1"/>
    <col min="15875" max="15875" width="8.625" style="63" customWidth="1"/>
    <col min="15876" max="15877" width="8.375" style="63" customWidth="1"/>
    <col min="15878" max="15878" width="9.75" style="63" customWidth="1"/>
    <col min="15879" max="15880" width="9.375" style="63" customWidth="1"/>
    <col min="15881" max="15882" width="9.5" style="63" customWidth="1"/>
    <col min="15883" max="15883" width="8.875" style="63" customWidth="1"/>
    <col min="15884" max="16123" width="9" style="63"/>
    <col min="16124" max="16124" width="8.25" style="63" customWidth="1"/>
    <col min="16125" max="16125" width="8.625" style="63" customWidth="1"/>
    <col min="16126" max="16126" width="8.25" style="63" customWidth="1"/>
    <col min="16127" max="16128" width="8.375" style="63" customWidth="1"/>
    <col min="16129" max="16129" width="8.5" style="63" customWidth="1"/>
    <col min="16130" max="16130" width="9.125" style="63" customWidth="1"/>
    <col min="16131" max="16131" width="8.625" style="63" customWidth="1"/>
    <col min="16132" max="16133" width="8.375" style="63" customWidth="1"/>
    <col min="16134" max="16134" width="9.75" style="63" customWidth="1"/>
    <col min="16135" max="16136" width="9.375" style="63" customWidth="1"/>
    <col min="16137" max="16138" width="9.5" style="63" customWidth="1"/>
    <col min="16139" max="16139" width="8.875" style="63" customWidth="1"/>
    <col min="16140" max="16384" width="9" style="63"/>
  </cols>
  <sheetData>
    <row r="1" spans="1:17" s="59" customFormat="1" ht="20.100000000000001" customHeight="1">
      <c r="A1" s="83" t="s">
        <v>162</v>
      </c>
      <c r="E1" s="60"/>
      <c r="F1" s="61"/>
      <c r="G1" s="61"/>
      <c r="H1" s="61"/>
      <c r="I1" s="61"/>
      <c r="J1" s="61"/>
      <c r="K1" s="86" t="s">
        <v>143</v>
      </c>
      <c r="P1" s="62"/>
      <c r="Q1" s="62"/>
    </row>
    <row r="2" spans="1:17" ht="20.100000000000001" customHeight="1">
      <c r="A2" s="125" t="s">
        <v>112</v>
      </c>
      <c r="B2" s="124" t="s">
        <v>1</v>
      </c>
      <c r="C2" s="124" t="s">
        <v>144</v>
      </c>
      <c r="D2" s="124"/>
      <c r="E2" s="124"/>
      <c r="F2" s="124"/>
      <c r="G2" s="124" t="s">
        <v>145</v>
      </c>
      <c r="H2" s="124"/>
      <c r="I2" s="124"/>
      <c r="J2" s="124"/>
      <c r="K2" s="122" t="s">
        <v>113</v>
      </c>
    </row>
    <row r="3" spans="1:17" ht="20.100000000000001" customHeight="1">
      <c r="A3" s="126"/>
      <c r="B3" s="127"/>
      <c r="C3" s="92" t="s">
        <v>171</v>
      </c>
      <c r="D3" s="92" t="s">
        <v>172</v>
      </c>
      <c r="E3" s="92" t="s">
        <v>173</v>
      </c>
      <c r="F3" s="92" t="s">
        <v>174</v>
      </c>
      <c r="G3" s="92" t="s">
        <v>171</v>
      </c>
      <c r="H3" s="92" t="s">
        <v>172</v>
      </c>
      <c r="I3" s="92" t="s">
        <v>173</v>
      </c>
      <c r="J3" s="92" t="s">
        <v>174</v>
      </c>
      <c r="K3" s="123"/>
    </row>
    <row r="4" spans="1:17" ht="20.100000000000001" customHeight="1">
      <c r="A4" s="121" t="s">
        <v>114</v>
      </c>
      <c r="B4" s="128"/>
      <c r="C4" s="93">
        <f t="shared" ref="C4:J4" si="0">SUM(C5:C23)</f>
        <v>546</v>
      </c>
      <c r="D4" s="93">
        <f t="shared" si="0"/>
        <v>1760</v>
      </c>
      <c r="E4" s="93">
        <f t="shared" si="0"/>
        <v>2098</v>
      </c>
      <c r="F4" s="93">
        <f t="shared" si="0"/>
        <v>2098</v>
      </c>
      <c r="G4" s="93">
        <f t="shared" si="0"/>
        <v>236</v>
      </c>
      <c r="H4" s="93">
        <f t="shared" si="0"/>
        <v>644</v>
      </c>
      <c r="I4" s="93">
        <f t="shared" si="0"/>
        <v>754</v>
      </c>
      <c r="J4" s="93">
        <f t="shared" si="0"/>
        <v>754</v>
      </c>
      <c r="K4" s="66"/>
    </row>
    <row r="5" spans="1:17" ht="20.100000000000001" customHeight="1">
      <c r="A5" s="121" t="s">
        <v>115</v>
      </c>
      <c r="B5" s="98" t="s">
        <v>116</v>
      </c>
      <c r="C5" s="87">
        <f>'[5]1. 계획하수량(일평균)'!L6</f>
        <v>5</v>
      </c>
      <c r="D5" s="87">
        <f>'[5]1. 계획하수량(일평균)'!M6</f>
        <v>51</v>
      </c>
      <c r="E5" s="87">
        <f>'[5]1. 계획하수량(일평균)'!N6</f>
        <v>51</v>
      </c>
      <c r="F5" s="87">
        <f>'[5]1. 계획하수량(일평균)'!O6</f>
        <v>51</v>
      </c>
      <c r="G5" s="65">
        <f>ROUND((128.13*(C5/1000)^0.601*1.22),0)</f>
        <v>6</v>
      </c>
      <c r="H5" s="65">
        <f t="shared" ref="H5:J5" si="1">ROUND((128.13*(D5/1000)^0.601*1.22),0)</f>
        <v>26</v>
      </c>
      <c r="I5" s="65">
        <f t="shared" si="1"/>
        <v>26</v>
      </c>
      <c r="J5" s="65">
        <f t="shared" si="1"/>
        <v>26</v>
      </c>
      <c r="K5" s="66"/>
    </row>
    <row r="6" spans="1:17" ht="20.100000000000001" customHeight="1">
      <c r="A6" s="121"/>
      <c r="B6" s="98" t="s">
        <v>117</v>
      </c>
      <c r="C6" s="87">
        <f>'[5]1. 계획하수량(일평균)'!L7</f>
        <v>0</v>
      </c>
      <c r="D6" s="87">
        <f>'[5]1. 계획하수량(일평균)'!M7</f>
        <v>149</v>
      </c>
      <c r="E6" s="87">
        <f>'[5]1. 계획하수량(일평균)'!N7</f>
        <v>149</v>
      </c>
      <c r="F6" s="87">
        <f>'[5]1. 계획하수량(일평균)'!O7</f>
        <v>149</v>
      </c>
      <c r="G6" s="65">
        <f t="shared" ref="G6:G13" si="2">ROUND((128.13*(C6/1000)^0.601*1.22),0)</f>
        <v>0</v>
      </c>
      <c r="H6" s="65">
        <f t="shared" ref="H6:H13" si="3">ROUND((128.13*(D6/1000)^0.601*1.22),0)</f>
        <v>50</v>
      </c>
      <c r="I6" s="65">
        <f t="shared" ref="I6:I13" si="4">ROUND((128.13*(E6/1000)^0.601*1.22),0)</f>
        <v>50</v>
      </c>
      <c r="J6" s="65">
        <f t="shared" ref="J6:J13" si="5">ROUND((128.13*(F6/1000)^0.601*1.22),0)</f>
        <v>50</v>
      </c>
      <c r="K6" s="66"/>
      <c r="M6" s="82"/>
    </row>
    <row r="7" spans="1:17" ht="20.100000000000001" customHeight="1">
      <c r="A7" s="121" t="s">
        <v>118</v>
      </c>
      <c r="B7" s="98" t="s">
        <v>119</v>
      </c>
      <c r="C7" s="87">
        <f>'[5]1. 계획하수량(일평균)'!L8</f>
        <v>68</v>
      </c>
      <c r="D7" s="87">
        <f>'[5]1. 계획하수량(일평균)'!M8</f>
        <v>68</v>
      </c>
      <c r="E7" s="87">
        <f>'[5]1. 계획하수량(일평균)'!N8</f>
        <v>68</v>
      </c>
      <c r="F7" s="87">
        <f>'[5]1. 계획하수량(일평균)'!O8</f>
        <v>68</v>
      </c>
      <c r="G7" s="65">
        <f t="shared" si="2"/>
        <v>31</v>
      </c>
      <c r="H7" s="65">
        <f t="shared" si="3"/>
        <v>31</v>
      </c>
      <c r="I7" s="65">
        <f t="shared" si="4"/>
        <v>31</v>
      </c>
      <c r="J7" s="65">
        <f t="shared" si="5"/>
        <v>31</v>
      </c>
      <c r="K7" s="66"/>
      <c r="M7" s="83"/>
    </row>
    <row r="8" spans="1:17" ht="20.100000000000001" customHeight="1">
      <c r="A8" s="121"/>
      <c r="B8" s="98" t="s">
        <v>120</v>
      </c>
      <c r="C8" s="87">
        <f>'[5]1. 계획하수량(일평균)'!L9</f>
        <v>0</v>
      </c>
      <c r="D8" s="87">
        <f>'[5]1. 계획하수량(일평균)'!M9</f>
        <v>71</v>
      </c>
      <c r="E8" s="87">
        <f>'[5]1. 계획하수량(일평균)'!N9</f>
        <v>71</v>
      </c>
      <c r="F8" s="87">
        <f>'[5]1. 계획하수량(일평균)'!O9</f>
        <v>71</v>
      </c>
      <c r="G8" s="65">
        <f t="shared" si="2"/>
        <v>0</v>
      </c>
      <c r="H8" s="65">
        <f t="shared" si="3"/>
        <v>32</v>
      </c>
      <c r="I8" s="65">
        <f t="shared" si="4"/>
        <v>32</v>
      </c>
      <c r="J8" s="65">
        <f t="shared" si="5"/>
        <v>32</v>
      </c>
      <c r="K8" s="66"/>
      <c r="M8" s="83"/>
    </row>
    <row r="9" spans="1:17" ht="20.100000000000001" customHeight="1">
      <c r="A9" s="121"/>
      <c r="B9" s="98" t="s">
        <v>121</v>
      </c>
      <c r="C9" s="87">
        <f>'[5]1. 계획하수량(일평균)'!L10</f>
        <v>0</v>
      </c>
      <c r="D9" s="87">
        <f>'[5]1. 계획하수량(일평균)'!M10</f>
        <v>84</v>
      </c>
      <c r="E9" s="87">
        <f>'[5]1. 계획하수량(일평균)'!N10</f>
        <v>84</v>
      </c>
      <c r="F9" s="87">
        <f>'[5]1. 계획하수량(일평균)'!O10</f>
        <v>84</v>
      </c>
      <c r="G9" s="65">
        <f t="shared" si="2"/>
        <v>0</v>
      </c>
      <c r="H9" s="65">
        <f t="shared" si="3"/>
        <v>35</v>
      </c>
      <c r="I9" s="65">
        <f t="shared" si="4"/>
        <v>35</v>
      </c>
      <c r="J9" s="65">
        <f t="shared" si="5"/>
        <v>35</v>
      </c>
      <c r="K9" s="66"/>
    </row>
    <row r="10" spans="1:17" ht="20.100000000000001" customHeight="1">
      <c r="A10" s="121" t="s">
        <v>122</v>
      </c>
      <c r="B10" s="98" t="s">
        <v>123</v>
      </c>
      <c r="C10" s="87">
        <f>'[5]1. 계획하수량(일평균)'!L11</f>
        <v>89</v>
      </c>
      <c r="D10" s="87">
        <f>'[5]1. 계획하수량(일평균)'!M11</f>
        <v>89</v>
      </c>
      <c r="E10" s="87">
        <f>'[5]1. 계획하수량(일평균)'!N11</f>
        <v>89</v>
      </c>
      <c r="F10" s="87">
        <f>'[5]1. 계획하수량(일평균)'!O11</f>
        <v>89</v>
      </c>
      <c r="G10" s="65">
        <f t="shared" si="2"/>
        <v>37</v>
      </c>
      <c r="H10" s="65">
        <f t="shared" si="3"/>
        <v>37</v>
      </c>
      <c r="I10" s="65">
        <f t="shared" si="4"/>
        <v>37</v>
      </c>
      <c r="J10" s="65">
        <f t="shared" si="5"/>
        <v>37</v>
      </c>
      <c r="K10" s="66"/>
    </row>
    <row r="11" spans="1:17" ht="20.100000000000001" customHeight="1">
      <c r="A11" s="121"/>
      <c r="B11" s="98" t="s">
        <v>124</v>
      </c>
      <c r="C11" s="87">
        <f>'[5]1. 계획하수량(일평균)'!L12</f>
        <v>16</v>
      </c>
      <c r="D11" s="87">
        <f>'[5]1. 계획하수량(일평균)'!M12</f>
        <v>95</v>
      </c>
      <c r="E11" s="87">
        <f>'[5]1. 계획하수량(일평균)'!N12</f>
        <v>95</v>
      </c>
      <c r="F11" s="87">
        <f>'[5]1. 계획하수량(일평균)'!O12</f>
        <v>95</v>
      </c>
      <c r="G11" s="65">
        <f t="shared" si="2"/>
        <v>13</v>
      </c>
      <c r="H11" s="65">
        <f t="shared" si="3"/>
        <v>38</v>
      </c>
      <c r="I11" s="65">
        <f t="shared" si="4"/>
        <v>38</v>
      </c>
      <c r="J11" s="65">
        <f t="shared" si="5"/>
        <v>38</v>
      </c>
      <c r="K11" s="66"/>
    </row>
    <row r="12" spans="1:17" ht="20.100000000000001" customHeight="1">
      <c r="A12" s="121"/>
      <c r="B12" s="98" t="s">
        <v>125</v>
      </c>
      <c r="C12" s="87">
        <f>'[5]1. 계획하수량(일평균)'!L13</f>
        <v>0</v>
      </c>
      <c r="D12" s="87">
        <f>'[5]1. 계획하수량(일평균)'!M13</f>
        <v>79</v>
      </c>
      <c r="E12" s="87">
        <f>'[5]1. 계획하수량(일평균)'!N13</f>
        <v>79</v>
      </c>
      <c r="F12" s="87">
        <f>'[5]1. 계획하수량(일평균)'!O13</f>
        <v>79</v>
      </c>
      <c r="G12" s="65">
        <f t="shared" si="2"/>
        <v>0</v>
      </c>
      <c r="H12" s="65">
        <f t="shared" si="3"/>
        <v>34</v>
      </c>
      <c r="I12" s="65">
        <f t="shared" si="4"/>
        <v>34</v>
      </c>
      <c r="J12" s="65">
        <f t="shared" si="5"/>
        <v>34</v>
      </c>
      <c r="K12" s="66"/>
    </row>
    <row r="13" spans="1:17" ht="20.100000000000001" customHeight="1">
      <c r="A13" s="121"/>
      <c r="B13" s="98" t="s">
        <v>126</v>
      </c>
      <c r="C13" s="87">
        <f>'[5]1. 계획하수량(일평균)'!L14</f>
        <v>0</v>
      </c>
      <c r="D13" s="87">
        <f>'[5]1. 계획하수량(일평균)'!M14</f>
        <v>50</v>
      </c>
      <c r="E13" s="87">
        <f>'[5]1. 계획하수량(일평균)'!N14</f>
        <v>50</v>
      </c>
      <c r="F13" s="87">
        <f>'[5]1. 계획하수량(일평균)'!O14</f>
        <v>50</v>
      </c>
      <c r="G13" s="65">
        <f t="shared" si="2"/>
        <v>0</v>
      </c>
      <c r="H13" s="65">
        <f t="shared" si="3"/>
        <v>26</v>
      </c>
      <c r="I13" s="65">
        <f t="shared" si="4"/>
        <v>26</v>
      </c>
      <c r="J13" s="65">
        <f t="shared" si="5"/>
        <v>26</v>
      </c>
      <c r="K13" s="66"/>
    </row>
    <row r="14" spans="1:17" ht="20.100000000000001" customHeight="1">
      <c r="A14" s="121"/>
      <c r="B14" s="98" t="s">
        <v>127</v>
      </c>
      <c r="C14" s="87">
        <f>'[5]1. 계획하수량(일평균)'!L15</f>
        <v>103</v>
      </c>
      <c r="D14" s="87">
        <f>'[5]1. 계획하수량(일평균)'!M15</f>
        <v>177</v>
      </c>
      <c r="E14" s="87">
        <f>'[5]1. 계획하수량(일평균)'!N15</f>
        <v>177</v>
      </c>
      <c r="F14" s="87">
        <f>'[5]1. 계획하수량(일평균)'!O15</f>
        <v>177</v>
      </c>
      <c r="G14" s="65">
        <f t="shared" ref="G14:G23" si="6">ROUND((128.13*(C14/1000)^0.601*1.22),0)</f>
        <v>40</v>
      </c>
      <c r="H14" s="65">
        <f t="shared" ref="H14:H23" si="7">ROUND((128.13*(D14/1000)^0.601*1.22),0)</f>
        <v>55</v>
      </c>
      <c r="I14" s="65">
        <f t="shared" ref="I14:I23" si="8">ROUND((128.13*(E14/1000)^0.601*1.22),0)</f>
        <v>55</v>
      </c>
      <c r="J14" s="65">
        <f t="shared" ref="J14:J23" si="9">ROUND((128.13*(F14/1000)^0.601*1.22),0)</f>
        <v>55</v>
      </c>
      <c r="K14" s="66"/>
    </row>
    <row r="15" spans="1:17" ht="20.100000000000001" customHeight="1">
      <c r="A15" s="121"/>
      <c r="B15" s="98" t="s">
        <v>128</v>
      </c>
      <c r="C15" s="87">
        <f>'[5]1. 계획하수량(일평균)'!L16</f>
        <v>56</v>
      </c>
      <c r="D15" s="87">
        <f>'[5]1. 계획하수량(일평균)'!M16</f>
        <v>56</v>
      </c>
      <c r="E15" s="87">
        <f>'[5]1. 계획하수량(일평균)'!N16</f>
        <v>56</v>
      </c>
      <c r="F15" s="87">
        <f>'[5]1. 계획하수량(일평균)'!O16</f>
        <v>56</v>
      </c>
      <c r="G15" s="65">
        <f t="shared" si="6"/>
        <v>28</v>
      </c>
      <c r="H15" s="65">
        <f t="shared" si="7"/>
        <v>28</v>
      </c>
      <c r="I15" s="65">
        <f t="shared" si="8"/>
        <v>28</v>
      </c>
      <c r="J15" s="65">
        <f t="shared" si="9"/>
        <v>28</v>
      </c>
      <c r="K15" s="66"/>
    </row>
    <row r="16" spans="1:17" ht="20.100000000000001" customHeight="1">
      <c r="A16" s="121"/>
      <c r="B16" s="98" t="s">
        <v>129</v>
      </c>
      <c r="C16" s="87">
        <f>'[5]1. 계획하수량(일평균)'!L17</f>
        <v>0</v>
      </c>
      <c r="D16" s="87">
        <f>'[5]1. 계획하수량(일평균)'!M17</f>
        <v>0</v>
      </c>
      <c r="E16" s="87">
        <f>'[5]1. 계획하수량(일평균)'!N17</f>
        <v>44</v>
      </c>
      <c r="F16" s="87">
        <f>'[5]1. 계획하수량(일평균)'!O17</f>
        <v>44</v>
      </c>
      <c r="G16" s="65">
        <f t="shared" si="6"/>
        <v>0</v>
      </c>
      <c r="H16" s="65">
        <f t="shared" si="7"/>
        <v>0</v>
      </c>
      <c r="I16" s="65">
        <f t="shared" si="8"/>
        <v>24</v>
      </c>
      <c r="J16" s="65">
        <f t="shared" si="9"/>
        <v>24</v>
      </c>
      <c r="K16" s="66"/>
    </row>
    <row r="17" spans="1:11" ht="20.100000000000001" customHeight="1">
      <c r="A17" s="121"/>
      <c r="B17" s="98" t="s">
        <v>130</v>
      </c>
      <c r="C17" s="87">
        <f>'[5]1. 계획하수량(일평균)'!L18</f>
        <v>0</v>
      </c>
      <c r="D17" s="87">
        <f>'[5]1. 계획하수량(일평균)'!M18</f>
        <v>0</v>
      </c>
      <c r="E17" s="87">
        <f>'[5]1. 계획하수량(일평균)'!N18</f>
        <v>53</v>
      </c>
      <c r="F17" s="87">
        <f>'[5]1. 계획하수량(일평균)'!O18</f>
        <v>53</v>
      </c>
      <c r="G17" s="65">
        <f t="shared" si="6"/>
        <v>0</v>
      </c>
      <c r="H17" s="65">
        <f t="shared" si="7"/>
        <v>0</v>
      </c>
      <c r="I17" s="65">
        <f t="shared" si="8"/>
        <v>27</v>
      </c>
      <c r="J17" s="65">
        <f t="shared" si="9"/>
        <v>27</v>
      </c>
      <c r="K17" s="66"/>
    </row>
    <row r="18" spans="1:11" ht="20.100000000000001" customHeight="1">
      <c r="A18" s="95" t="s">
        <v>131</v>
      </c>
      <c r="B18" s="98" t="s">
        <v>132</v>
      </c>
      <c r="C18" s="87">
        <f>'[5]1. 계획하수량(일평균)'!L19</f>
        <v>0</v>
      </c>
      <c r="D18" s="87">
        <f>'[5]1. 계획하수량(일평균)'!M19</f>
        <v>211</v>
      </c>
      <c r="E18" s="87">
        <f>'[5]1. 계획하수량(일평균)'!N19</f>
        <v>372</v>
      </c>
      <c r="F18" s="87">
        <f>'[5]1. 계획하수량(일평균)'!O19</f>
        <v>372</v>
      </c>
      <c r="G18" s="65">
        <f t="shared" si="6"/>
        <v>0</v>
      </c>
      <c r="H18" s="65">
        <f t="shared" si="7"/>
        <v>61</v>
      </c>
      <c r="I18" s="65">
        <f t="shared" si="8"/>
        <v>86</v>
      </c>
      <c r="J18" s="65">
        <f t="shared" si="9"/>
        <v>86</v>
      </c>
      <c r="K18" s="66"/>
    </row>
    <row r="19" spans="1:11" ht="20.100000000000001" customHeight="1">
      <c r="A19" s="95" t="s">
        <v>133</v>
      </c>
      <c r="B19" s="98" t="s">
        <v>134</v>
      </c>
      <c r="C19" s="87">
        <f>'[5]1. 계획하수량(일평균)'!L20</f>
        <v>103</v>
      </c>
      <c r="D19" s="87">
        <f>'[5]1. 계획하수량(일평균)'!M20</f>
        <v>103</v>
      </c>
      <c r="E19" s="87">
        <f>'[5]1. 계획하수량(일평균)'!N20</f>
        <v>103</v>
      </c>
      <c r="F19" s="87">
        <f>'[5]1. 계획하수량(일평균)'!O20</f>
        <v>103</v>
      </c>
      <c r="G19" s="65">
        <f t="shared" si="6"/>
        <v>40</v>
      </c>
      <c r="H19" s="65">
        <f t="shared" si="7"/>
        <v>40</v>
      </c>
      <c r="I19" s="65">
        <f t="shared" si="8"/>
        <v>40</v>
      </c>
      <c r="J19" s="65">
        <f t="shared" si="9"/>
        <v>40</v>
      </c>
      <c r="K19" s="66"/>
    </row>
    <row r="20" spans="1:11" ht="20.100000000000001" customHeight="1">
      <c r="A20" s="95" t="s">
        <v>135</v>
      </c>
      <c r="B20" s="98" t="s">
        <v>136</v>
      </c>
      <c r="C20" s="87">
        <f>'[5]1. 계획하수량(일평균)'!L21</f>
        <v>0</v>
      </c>
      <c r="D20" s="87">
        <f>'[5]1. 계획하수량(일평균)'!M21</f>
        <v>90</v>
      </c>
      <c r="E20" s="87">
        <f>'[5]1. 계획하수량(일평균)'!N21</f>
        <v>90</v>
      </c>
      <c r="F20" s="87">
        <f>'[5]1. 계획하수량(일평균)'!O21</f>
        <v>90</v>
      </c>
      <c r="G20" s="65">
        <f t="shared" si="6"/>
        <v>0</v>
      </c>
      <c r="H20" s="65">
        <f t="shared" si="7"/>
        <v>37</v>
      </c>
      <c r="I20" s="65">
        <f t="shared" si="8"/>
        <v>37</v>
      </c>
      <c r="J20" s="65">
        <f t="shared" si="9"/>
        <v>37</v>
      </c>
      <c r="K20" s="66"/>
    </row>
    <row r="21" spans="1:11" ht="20.100000000000001" customHeight="1">
      <c r="A21" s="121" t="s">
        <v>137</v>
      </c>
      <c r="B21" s="98" t="s">
        <v>138</v>
      </c>
      <c r="C21" s="87">
        <f>'[5]1. 계획하수량(일평균)'!L22</f>
        <v>0</v>
      </c>
      <c r="D21" s="87">
        <f>'[5]1. 계획하수량(일평균)'!M22</f>
        <v>281</v>
      </c>
      <c r="E21" s="87">
        <f>'[5]1. 계획하수량(일평균)'!N22</f>
        <v>281</v>
      </c>
      <c r="F21" s="87">
        <f>'[5]1. 계획하수량(일평균)'!O22</f>
        <v>281</v>
      </c>
      <c r="G21" s="65">
        <f t="shared" si="6"/>
        <v>0</v>
      </c>
      <c r="H21" s="65">
        <f t="shared" si="7"/>
        <v>73</v>
      </c>
      <c r="I21" s="65">
        <f t="shared" si="8"/>
        <v>73</v>
      </c>
      <c r="J21" s="65">
        <f t="shared" si="9"/>
        <v>73</v>
      </c>
      <c r="K21" s="66"/>
    </row>
    <row r="22" spans="1:11" ht="20.100000000000001" customHeight="1">
      <c r="A22" s="121"/>
      <c r="B22" s="98" t="s">
        <v>139</v>
      </c>
      <c r="C22" s="87">
        <f>'[5]1. 계획하수량(일평균)'!L23</f>
        <v>0</v>
      </c>
      <c r="D22" s="87">
        <f>'[5]1. 계획하수량(일평균)'!M23</f>
        <v>0</v>
      </c>
      <c r="E22" s="87">
        <f>'[5]1. 계획하수량(일평균)'!N23</f>
        <v>80</v>
      </c>
      <c r="F22" s="87">
        <f>'[5]1. 계획하수량(일평균)'!O23</f>
        <v>80</v>
      </c>
      <c r="G22" s="65">
        <f t="shared" si="6"/>
        <v>0</v>
      </c>
      <c r="H22" s="65">
        <f t="shared" si="7"/>
        <v>0</v>
      </c>
      <c r="I22" s="65">
        <f t="shared" si="8"/>
        <v>34</v>
      </c>
      <c r="J22" s="65">
        <f t="shared" si="9"/>
        <v>34</v>
      </c>
      <c r="K22" s="66"/>
    </row>
    <row r="23" spans="1:11" ht="20.100000000000001" customHeight="1">
      <c r="A23" s="96" t="s">
        <v>140</v>
      </c>
      <c r="B23" s="99" t="s">
        <v>141</v>
      </c>
      <c r="C23" s="88">
        <f>'[5]1. 계획하수량(일평균)'!L24</f>
        <v>106</v>
      </c>
      <c r="D23" s="88">
        <f>'[5]1. 계획하수량(일평균)'!M24</f>
        <v>106</v>
      </c>
      <c r="E23" s="88">
        <f>'[5]1. 계획하수량(일평균)'!N24</f>
        <v>106</v>
      </c>
      <c r="F23" s="88">
        <f>'[5]1. 계획하수량(일평균)'!O24</f>
        <v>106</v>
      </c>
      <c r="G23" s="67">
        <f t="shared" si="6"/>
        <v>41</v>
      </c>
      <c r="H23" s="67">
        <f t="shared" si="7"/>
        <v>41</v>
      </c>
      <c r="I23" s="67">
        <f t="shared" si="8"/>
        <v>41</v>
      </c>
      <c r="J23" s="67">
        <f t="shared" si="9"/>
        <v>41</v>
      </c>
      <c r="K23" s="68"/>
    </row>
    <row r="24" spans="1:11" ht="20.100000000000001" customHeight="1">
      <c r="A24" s="63" t="s">
        <v>142</v>
      </c>
    </row>
    <row r="28" spans="1:11" ht="20.100000000000001" customHeight="1">
      <c r="C28" s="63">
        <v>5</v>
      </c>
      <c r="D28" s="63">
        <v>51</v>
      </c>
      <c r="E28" s="63">
        <v>51</v>
      </c>
      <c r="F28" s="63">
        <v>51</v>
      </c>
      <c r="G28" s="63">
        <v>6</v>
      </c>
      <c r="H28" s="63">
        <v>26</v>
      </c>
      <c r="I28" s="63">
        <v>26</v>
      </c>
      <c r="J28" s="63">
        <v>26</v>
      </c>
    </row>
    <row r="29" spans="1:11" ht="20.100000000000001" customHeight="1">
      <c r="C29" s="63">
        <v>0</v>
      </c>
      <c r="D29" s="63">
        <v>149</v>
      </c>
      <c r="E29" s="63">
        <v>149</v>
      </c>
      <c r="F29" s="63">
        <v>149</v>
      </c>
      <c r="G29" s="63">
        <v>0</v>
      </c>
      <c r="H29" s="63">
        <v>50</v>
      </c>
      <c r="I29" s="63">
        <v>50</v>
      </c>
      <c r="J29" s="63">
        <v>50</v>
      </c>
    </row>
    <row r="30" spans="1:11" ht="20.100000000000001" customHeight="1">
      <c r="C30" s="63">
        <v>68</v>
      </c>
      <c r="D30" s="63">
        <v>68</v>
      </c>
      <c r="E30" s="63">
        <v>68</v>
      </c>
      <c r="F30" s="63">
        <v>68</v>
      </c>
      <c r="G30" s="63">
        <v>31</v>
      </c>
      <c r="H30" s="63">
        <v>31</v>
      </c>
      <c r="I30" s="63">
        <v>31</v>
      </c>
      <c r="J30" s="63">
        <v>31</v>
      </c>
    </row>
    <row r="31" spans="1:11" ht="20.100000000000001" customHeight="1">
      <c r="C31" s="63">
        <v>0</v>
      </c>
      <c r="D31" s="63">
        <v>71</v>
      </c>
      <c r="E31" s="63">
        <v>71</v>
      </c>
      <c r="F31" s="63">
        <v>71</v>
      </c>
      <c r="G31" s="63">
        <v>0</v>
      </c>
      <c r="H31" s="63">
        <v>32</v>
      </c>
      <c r="I31" s="63">
        <v>32</v>
      </c>
      <c r="J31" s="63">
        <v>32</v>
      </c>
    </row>
    <row r="32" spans="1:11" ht="20.100000000000001" customHeight="1">
      <c r="C32" s="63">
        <v>0</v>
      </c>
      <c r="D32" s="63">
        <v>84</v>
      </c>
      <c r="E32" s="63">
        <v>84</v>
      </c>
      <c r="F32" s="63">
        <v>84</v>
      </c>
      <c r="G32" s="63">
        <v>0</v>
      </c>
      <c r="H32" s="63">
        <v>35</v>
      </c>
      <c r="I32" s="63">
        <v>35</v>
      </c>
      <c r="J32" s="63">
        <v>35</v>
      </c>
    </row>
    <row r="33" spans="3:10" ht="20.100000000000001" customHeight="1">
      <c r="C33" s="63">
        <v>89</v>
      </c>
      <c r="D33" s="63">
        <v>89</v>
      </c>
      <c r="E33" s="63">
        <v>89</v>
      </c>
      <c r="F33" s="63">
        <v>89</v>
      </c>
      <c r="G33" s="63">
        <v>37</v>
      </c>
      <c r="H33" s="63">
        <v>37</v>
      </c>
      <c r="I33" s="63">
        <v>37</v>
      </c>
      <c r="J33" s="63">
        <v>37</v>
      </c>
    </row>
    <row r="34" spans="3:10" ht="20.100000000000001" customHeight="1">
      <c r="C34" s="63">
        <v>16</v>
      </c>
      <c r="D34" s="63">
        <v>95</v>
      </c>
      <c r="E34" s="63">
        <v>95</v>
      </c>
      <c r="F34" s="63">
        <v>95</v>
      </c>
      <c r="G34" s="63">
        <v>13</v>
      </c>
      <c r="H34" s="63">
        <v>38</v>
      </c>
      <c r="I34" s="63">
        <v>38</v>
      </c>
      <c r="J34" s="63">
        <v>38</v>
      </c>
    </row>
    <row r="35" spans="3:10" ht="20.100000000000001" customHeight="1">
      <c r="C35" s="63">
        <v>0</v>
      </c>
      <c r="D35" s="63">
        <v>79</v>
      </c>
      <c r="E35" s="63">
        <v>79</v>
      </c>
      <c r="F35" s="63">
        <v>79</v>
      </c>
      <c r="G35" s="63">
        <v>0</v>
      </c>
      <c r="H35" s="63">
        <v>34</v>
      </c>
      <c r="I35" s="63">
        <v>34</v>
      </c>
      <c r="J35" s="63">
        <v>34</v>
      </c>
    </row>
    <row r="36" spans="3:10" ht="20.100000000000001" customHeight="1">
      <c r="C36" s="63">
        <v>0</v>
      </c>
      <c r="D36" s="63">
        <v>50</v>
      </c>
      <c r="E36" s="63">
        <v>50</v>
      </c>
      <c r="F36" s="63">
        <v>50</v>
      </c>
      <c r="G36" s="63">
        <v>0</v>
      </c>
      <c r="H36" s="63">
        <v>26</v>
      </c>
      <c r="I36" s="63">
        <v>26</v>
      </c>
      <c r="J36" s="63">
        <v>26</v>
      </c>
    </row>
    <row r="37" spans="3:10" ht="20.100000000000001" customHeight="1">
      <c r="C37" s="63">
        <v>103</v>
      </c>
      <c r="D37" s="63">
        <v>177</v>
      </c>
      <c r="E37" s="63">
        <v>177</v>
      </c>
      <c r="F37" s="63">
        <v>177</v>
      </c>
      <c r="G37" s="63">
        <v>40</v>
      </c>
      <c r="H37" s="63">
        <v>55</v>
      </c>
      <c r="I37" s="63">
        <v>55</v>
      </c>
      <c r="J37" s="63">
        <v>55</v>
      </c>
    </row>
    <row r="38" spans="3:10" ht="20.100000000000001" customHeight="1">
      <c r="C38" s="63">
        <v>56</v>
      </c>
      <c r="D38" s="63">
        <v>56</v>
      </c>
      <c r="E38" s="63">
        <v>56</v>
      </c>
      <c r="F38" s="63">
        <v>56</v>
      </c>
      <c r="G38" s="63">
        <v>28</v>
      </c>
      <c r="H38" s="63">
        <v>28</v>
      </c>
      <c r="I38" s="63">
        <v>28</v>
      </c>
      <c r="J38" s="63">
        <v>28</v>
      </c>
    </row>
    <row r="39" spans="3:10" ht="20.100000000000001" customHeight="1">
      <c r="C39" s="63">
        <v>0</v>
      </c>
      <c r="D39" s="63">
        <v>0</v>
      </c>
      <c r="E39" s="63">
        <v>44</v>
      </c>
      <c r="F39" s="63">
        <v>44</v>
      </c>
      <c r="G39" s="63">
        <v>0</v>
      </c>
      <c r="H39" s="63">
        <v>0</v>
      </c>
      <c r="I39" s="63">
        <v>24</v>
      </c>
      <c r="J39" s="63">
        <v>24</v>
      </c>
    </row>
    <row r="40" spans="3:10" ht="20.100000000000001" customHeight="1">
      <c r="C40" s="63">
        <v>0</v>
      </c>
      <c r="D40" s="63">
        <v>0</v>
      </c>
      <c r="E40" s="63">
        <v>53</v>
      </c>
      <c r="F40" s="63">
        <v>53</v>
      </c>
      <c r="G40" s="63">
        <v>0</v>
      </c>
      <c r="H40" s="63">
        <v>0</v>
      </c>
      <c r="I40" s="63">
        <v>27</v>
      </c>
      <c r="J40" s="63">
        <v>27</v>
      </c>
    </row>
    <row r="41" spans="3:10" ht="20.100000000000001" customHeight="1">
      <c r="C41" s="63">
        <v>0</v>
      </c>
      <c r="D41" s="63">
        <v>211</v>
      </c>
      <c r="E41" s="63">
        <v>372</v>
      </c>
      <c r="F41" s="63">
        <v>372</v>
      </c>
      <c r="G41" s="63">
        <v>0</v>
      </c>
      <c r="H41" s="63">
        <v>61</v>
      </c>
      <c r="I41" s="63">
        <v>86</v>
      </c>
      <c r="J41" s="63">
        <v>86</v>
      </c>
    </row>
    <row r="42" spans="3:10" ht="20.100000000000001" customHeight="1">
      <c r="C42" s="63">
        <v>103</v>
      </c>
      <c r="D42" s="63">
        <v>103</v>
      </c>
      <c r="E42" s="63">
        <v>103</v>
      </c>
      <c r="F42" s="63">
        <v>103</v>
      </c>
      <c r="G42" s="63">
        <v>40</v>
      </c>
      <c r="H42" s="63">
        <v>40</v>
      </c>
      <c r="I42" s="63">
        <v>40</v>
      </c>
      <c r="J42" s="63">
        <v>40</v>
      </c>
    </row>
    <row r="43" spans="3:10" ht="20.100000000000001" customHeight="1">
      <c r="C43" s="63">
        <v>0</v>
      </c>
      <c r="D43" s="63">
        <v>90</v>
      </c>
      <c r="E43" s="63">
        <v>90</v>
      </c>
      <c r="F43" s="63">
        <v>90</v>
      </c>
      <c r="G43" s="63">
        <v>0</v>
      </c>
      <c r="H43" s="63">
        <v>37</v>
      </c>
      <c r="I43" s="63">
        <v>37</v>
      </c>
      <c r="J43" s="63">
        <v>37</v>
      </c>
    </row>
    <row r="44" spans="3:10" ht="20.100000000000001" customHeight="1">
      <c r="C44" s="63">
        <v>0</v>
      </c>
      <c r="D44" s="63">
        <v>281</v>
      </c>
      <c r="E44" s="63">
        <v>281</v>
      </c>
      <c r="F44" s="63">
        <v>281</v>
      </c>
      <c r="G44" s="63">
        <v>0</v>
      </c>
      <c r="H44" s="63">
        <v>73</v>
      </c>
      <c r="I44" s="63">
        <v>73</v>
      </c>
      <c r="J44" s="63">
        <v>73</v>
      </c>
    </row>
    <row r="45" spans="3:10" ht="20.100000000000001" customHeight="1">
      <c r="C45" s="63">
        <v>0</v>
      </c>
      <c r="D45" s="63">
        <v>0</v>
      </c>
      <c r="E45" s="63">
        <v>80</v>
      </c>
      <c r="F45" s="63">
        <v>80</v>
      </c>
      <c r="G45" s="63">
        <v>0</v>
      </c>
      <c r="H45" s="63">
        <v>0</v>
      </c>
      <c r="I45" s="63">
        <v>34</v>
      </c>
      <c r="J45" s="63">
        <v>34</v>
      </c>
    </row>
    <row r="46" spans="3:10" ht="20.100000000000001" customHeight="1">
      <c r="C46" s="63">
        <v>106</v>
      </c>
      <c r="D46" s="63">
        <v>106</v>
      </c>
      <c r="E46" s="63">
        <v>106</v>
      </c>
      <c r="F46" s="63">
        <v>106</v>
      </c>
      <c r="G46" s="63">
        <v>41</v>
      </c>
      <c r="H46" s="63">
        <v>41</v>
      </c>
      <c r="I46" s="63">
        <v>41</v>
      </c>
      <c r="J46" s="63">
        <v>41</v>
      </c>
    </row>
  </sheetData>
  <mergeCells count="10">
    <mergeCell ref="A7:A9"/>
    <mergeCell ref="A10:A17"/>
    <mergeCell ref="A21:A22"/>
    <mergeCell ref="K2:K3"/>
    <mergeCell ref="G2:J2"/>
    <mergeCell ref="A2:A3"/>
    <mergeCell ref="B2:B3"/>
    <mergeCell ref="C2:F2"/>
    <mergeCell ref="A4:B4"/>
    <mergeCell ref="A5:A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W94"/>
  <sheetViews>
    <sheetView view="pageBreakPreview" topLeftCell="K10" zoomScale="85" zoomScaleNormal="100" zoomScaleSheetLayoutView="85" workbookViewId="0">
      <selection activeCell="Q16" sqref="Q16"/>
    </sheetView>
  </sheetViews>
  <sheetFormatPr defaultRowHeight="18.95" customHeight="1"/>
  <cols>
    <col min="1" max="3" width="9" style="6" hidden="1" customWidth="1"/>
    <col min="4" max="7" width="9.25" style="6" hidden="1" customWidth="1"/>
    <col min="8" max="8" width="9" style="6" hidden="1" customWidth="1"/>
    <col min="9" max="9" width="11.75" style="6" customWidth="1"/>
    <col min="10" max="10" width="11" style="6" customWidth="1"/>
    <col min="11" max="12" width="12" style="6" customWidth="1"/>
    <col min="13" max="13" width="16.125" style="6" customWidth="1"/>
    <col min="14" max="14" width="15.75" style="6" customWidth="1"/>
    <col min="15" max="15" width="14.875" style="6" customWidth="1"/>
    <col min="16" max="16" width="14.125" style="6" customWidth="1"/>
    <col min="17" max="17" width="8.625" style="6" customWidth="1"/>
    <col min="18" max="18" width="9.25" style="6" customWidth="1"/>
    <col min="19" max="19" width="5.375" style="6" customWidth="1"/>
    <col min="20" max="20" width="9.25" style="6" bestFit="1" customWidth="1"/>
    <col min="21" max="21" width="12.875" style="6" customWidth="1"/>
    <col min="22" max="22" width="7.125" style="6" customWidth="1"/>
    <col min="23" max="16384" width="9" style="6"/>
  </cols>
  <sheetData>
    <row r="1" spans="1:22" ht="18.95" customHeight="1">
      <c r="A1" s="6" t="s">
        <v>0</v>
      </c>
      <c r="I1" s="83" t="s">
        <v>163</v>
      </c>
      <c r="O1" s="17" t="s">
        <v>37</v>
      </c>
    </row>
    <row r="2" spans="1:22" ht="18.95" customHeight="1">
      <c r="A2" s="147" t="s">
        <v>1</v>
      </c>
      <c r="B2" s="149" t="s">
        <v>2</v>
      </c>
      <c r="C2" s="149" t="s">
        <v>3</v>
      </c>
      <c r="D2" s="129" t="s">
        <v>4</v>
      </c>
      <c r="E2" s="130"/>
      <c r="F2" s="130"/>
      <c r="G2" s="130"/>
      <c r="I2" s="134" t="s">
        <v>1</v>
      </c>
      <c r="J2" s="136" t="s">
        <v>2</v>
      </c>
      <c r="K2" s="136" t="s">
        <v>3</v>
      </c>
      <c r="L2" s="136" t="s">
        <v>36</v>
      </c>
      <c r="M2" s="136"/>
      <c r="N2" s="136"/>
      <c r="O2" s="146"/>
    </row>
    <row r="3" spans="1:22" ht="18.95" customHeight="1">
      <c r="A3" s="148"/>
      <c r="B3" s="150"/>
      <c r="C3" s="150"/>
      <c r="D3" s="85" t="s">
        <v>165</v>
      </c>
      <c r="E3" s="8" t="s">
        <v>166</v>
      </c>
      <c r="F3" s="8" t="s">
        <v>167</v>
      </c>
      <c r="G3" s="8" t="s">
        <v>168</v>
      </c>
      <c r="I3" s="135"/>
      <c r="J3" s="137"/>
      <c r="K3" s="137"/>
      <c r="L3" s="91" t="s">
        <v>169</v>
      </c>
      <c r="M3" s="91" t="s">
        <v>166</v>
      </c>
      <c r="N3" s="91" t="s">
        <v>31</v>
      </c>
      <c r="O3" s="15" t="s">
        <v>168</v>
      </c>
      <c r="P3" s="6" t="s">
        <v>33</v>
      </c>
      <c r="Q3" s="6" t="s">
        <v>29</v>
      </c>
      <c r="R3" s="12">
        <v>3100</v>
      </c>
      <c r="S3" s="6" t="s">
        <v>34</v>
      </c>
      <c r="U3" s="6" t="s">
        <v>35</v>
      </c>
      <c r="V3" s="13">
        <v>3.0000000000000001E-3</v>
      </c>
    </row>
    <row r="4" spans="1:22" ht="18.95" customHeight="1">
      <c r="A4" s="7" t="s">
        <v>5</v>
      </c>
      <c r="B4" s="8"/>
      <c r="C4" s="8"/>
      <c r="D4" s="8">
        <f>D5+D22+D31+D41+D44+D47</f>
        <v>222690</v>
      </c>
      <c r="E4" s="8">
        <f>E5+E22+E31+E41+E44+E47</f>
        <v>330638</v>
      </c>
      <c r="F4" s="8">
        <f t="shared" ref="F4:G4" si="0">F5+F22+F31+F41+F44+F47</f>
        <v>398093</v>
      </c>
      <c r="G4" s="8">
        <f t="shared" si="0"/>
        <v>398093</v>
      </c>
      <c r="I4" s="90" t="s">
        <v>5</v>
      </c>
      <c r="J4" s="89"/>
      <c r="K4" s="89"/>
      <c r="L4" s="1">
        <f>L5+L22+L31+L41+L44+L47</f>
        <v>690341</v>
      </c>
      <c r="M4" s="1">
        <f t="shared" ref="M4:O4" si="1">M5+M22+M31+M41+M44+M47</f>
        <v>1637518</v>
      </c>
      <c r="N4" s="1">
        <f t="shared" si="1"/>
        <v>2048506</v>
      </c>
      <c r="O4" s="2">
        <f t="shared" si="1"/>
        <v>2190618</v>
      </c>
      <c r="Q4" s="6" t="s">
        <v>30</v>
      </c>
      <c r="R4" s="6">
        <f>ROUND(R3*(1+$V$3*5),0)</f>
        <v>3147</v>
      </c>
      <c r="S4" s="6" t="s">
        <v>34</v>
      </c>
    </row>
    <row r="5" spans="1:22" ht="18.95" customHeight="1">
      <c r="A5" s="140" t="s">
        <v>6</v>
      </c>
      <c r="B5" s="144" t="s">
        <v>7</v>
      </c>
      <c r="C5" s="145"/>
      <c r="D5" s="8">
        <f>SUM(D6:D20)</f>
        <v>102820</v>
      </c>
      <c r="E5" s="8">
        <f>SUM(E6:E20)</f>
        <v>115922</v>
      </c>
      <c r="F5" s="8">
        <f t="shared" ref="F5:G5" si="2">SUM(F6:F20)</f>
        <v>136927</v>
      </c>
      <c r="G5" s="8">
        <f t="shared" si="2"/>
        <v>136927</v>
      </c>
      <c r="I5" s="131" t="s">
        <v>6</v>
      </c>
      <c r="J5" s="132" t="s">
        <v>7</v>
      </c>
      <c r="K5" s="132"/>
      <c r="L5" s="3">
        <f>SUM(L6:L21)</f>
        <v>318743</v>
      </c>
      <c r="M5" s="3">
        <f t="shared" ref="M5:O5" si="3">SUM(M6:M21)</f>
        <v>961806</v>
      </c>
      <c r="N5" s="3">
        <f t="shared" si="3"/>
        <v>1214344</v>
      </c>
      <c r="O5" s="4">
        <f t="shared" si="3"/>
        <v>1343917</v>
      </c>
      <c r="Q5" s="6" t="s">
        <v>31</v>
      </c>
      <c r="R5" s="6">
        <f>ROUND(R4*(1+$V$3*5),0)</f>
        <v>3194</v>
      </c>
      <c r="S5" s="6" t="s">
        <v>34</v>
      </c>
    </row>
    <row r="6" spans="1:22" ht="18.95" customHeight="1">
      <c r="A6" s="141"/>
      <c r="B6" s="138" t="s">
        <v>8</v>
      </c>
      <c r="C6" s="8" t="s">
        <v>9</v>
      </c>
      <c r="D6" s="8">
        <v>0</v>
      </c>
      <c r="E6" s="8">
        <v>0</v>
      </c>
      <c r="F6" s="8">
        <v>0</v>
      </c>
      <c r="G6" s="9">
        <v>0</v>
      </c>
      <c r="I6" s="131"/>
      <c r="J6" s="132" t="s">
        <v>8</v>
      </c>
      <c r="K6" s="89" t="s">
        <v>9</v>
      </c>
      <c r="L6" s="89">
        <f>ROUND(D6*$R$3/1000,0)</f>
        <v>0</v>
      </c>
      <c r="M6" s="89">
        <f>ROUND(E6*$R$4/1000,0)</f>
        <v>0</v>
      </c>
      <c r="N6" s="89">
        <f>ROUND(F6*$R$5/1000,0)</f>
        <v>0</v>
      </c>
      <c r="O6" s="5">
        <f>ROUND(G6*$R$6/1000,0)</f>
        <v>0</v>
      </c>
      <c r="Q6" s="6" t="s">
        <v>32</v>
      </c>
      <c r="R6" s="6">
        <f>ROUND(R5*(1+$V$3*5),0)</f>
        <v>3242</v>
      </c>
      <c r="S6" s="6" t="s">
        <v>34</v>
      </c>
    </row>
    <row r="7" spans="1:22" ht="18.95" customHeight="1">
      <c r="A7" s="141"/>
      <c r="B7" s="143"/>
      <c r="C7" s="8" t="s">
        <v>10</v>
      </c>
      <c r="D7" s="8">
        <v>2028</v>
      </c>
      <c r="E7" s="8">
        <v>2028</v>
      </c>
      <c r="F7" s="8">
        <v>2028</v>
      </c>
      <c r="G7" s="9">
        <v>2028</v>
      </c>
      <c r="I7" s="131"/>
      <c r="J7" s="132"/>
      <c r="K7" s="89" t="s">
        <v>10</v>
      </c>
      <c r="L7" s="89">
        <f t="shared" ref="L7:L19" si="4">ROUND(D7*$R$3/1000,0)</f>
        <v>6287</v>
      </c>
      <c r="M7" s="89">
        <f t="shared" ref="M7:M19" si="5">ROUND(E7*$R$4/1000,0)</f>
        <v>6382</v>
      </c>
      <c r="N7" s="89">
        <f t="shared" ref="N7:N19" si="6">ROUND(F7*$R$5/1000,0)</f>
        <v>6477</v>
      </c>
      <c r="O7" s="5">
        <f t="shared" ref="O7:O19" si="7">ROUND(G7*$R$6/1000,0)</f>
        <v>6575</v>
      </c>
    </row>
    <row r="8" spans="1:22" ht="18.95" customHeight="1">
      <c r="A8" s="141"/>
      <c r="B8" s="139"/>
      <c r="C8" s="8" t="s">
        <v>11</v>
      </c>
      <c r="D8" s="8">
        <v>6544</v>
      </c>
      <c r="E8" s="8">
        <v>6544</v>
      </c>
      <c r="F8" s="8">
        <v>6544</v>
      </c>
      <c r="G8" s="9">
        <v>6544</v>
      </c>
      <c r="I8" s="131"/>
      <c r="J8" s="132"/>
      <c r="K8" s="89" t="s">
        <v>11</v>
      </c>
      <c r="L8" s="89">
        <f t="shared" si="4"/>
        <v>20286</v>
      </c>
      <c r="M8" s="89">
        <f t="shared" si="5"/>
        <v>20594</v>
      </c>
      <c r="N8" s="89">
        <f t="shared" si="6"/>
        <v>20902</v>
      </c>
      <c r="O8" s="5">
        <f t="shared" si="7"/>
        <v>21216</v>
      </c>
    </row>
    <row r="9" spans="1:22" ht="18.95" customHeight="1">
      <c r="A9" s="141"/>
      <c r="B9" s="138" t="s">
        <v>12</v>
      </c>
      <c r="C9" s="8" t="s">
        <v>9</v>
      </c>
      <c r="D9" s="8">
        <v>5976</v>
      </c>
      <c r="E9" s="8">
        <v>5976</v>
      </c>
      <c r="F9" s="8">
        <v>5976</v>
      </c>
      <c r="G9" s="9">
        <v>0</v>
      </c>
      <c r="I9" s="131"/>
      <c r="J9" s="132" t="s">
        <v>12</v>
      </c>
      <c r="K9" s="89" t="s">
        <v>9</v>
      </c>
      <c r="L9" s="89">
        <f t="shared" si="4"/>
        <v>18526</v>
      </c>
      <c r="M9" s="89">
        <f t="shared" si="5"/>
        <v>18806</v>
      </c>
      <c r="N9" s="89">
        <f t="shared" si="6"/>
        <v>19087</v>
      </c>
      <c r="O9" s="5">
        <f t="shared" si="7"/>
        <v>0</v>
      </c>
    </row>
    <row r="10" spans="1:22" ht="18.95" customHeight="1">
      <c r="A10" s="141"/>
      <c r="B10" s="143"/>
      <c r="C10" s="8" t="s">
        <v>10</v>
      </c>
      <c r="D10" s="8">
        <v>18790</v>
      </c>
      <c r="E10" s="8">
        <v>18790</v>
      </c>
      <c r="F10" s="8">
        <v>18790</v>
      </c>
      <c r="G10" s="9">
        <v>24766</v>
      </c>
      <c r="I10" s="131"/>
      <c r="J10" s="132"/>
      <c r="K10" s="89" t="s">
        <v>10</v>
      </c>
      <c r="L10" s="89">
        <f t="shared" si="4"/>
        <v>58249</v>
      </c>
      <c r="M10" s="89">
        <f t="shared" si="5"/>
        <v>59132</v>
      </c>
      <c r="N10" s="89">
        <f t="shared" si="6"/>
        <v>60015</v>
      </c>
      <c r="O10" s="5">
        <f t="shared" si="7"/>
        <v>80291</v>
      </c>
    </row>
    <row r="11" spans="1:22" ht="18.95" customHeight="1">
      <c r="A11" s="141"/>
      <c r="B11" s="139"/>
      <c r="C11" s="8" t="s">
        <v>11</v>
      </c>
      <c r="D11" s="8">
        <v>29167</v>
      </c>
      <c r="E11" s="8">
        <f>D11</f>
        <v>29167</v>
      </c>
      <c r="F11" s="8">
        <f>E11</f>
        <v>29167</v>
      </c>
      <c r="G11" s="9">
        <f>F11</f>
        <v>29167</v>
      </c>
      <c r="I11" s="131"/>
      <c r="J11" s="132"/>
      <c r="K11" s="89" t="s">
        <v>11</v>
      </c>
      <c r="L11" s="89">
        <f t="shared" si="4"/>
        <v>90418</v>
      </c>
      <c r="M11" s="89">
        <f t="shared" si="5"/>
        <v>91789</v>
      </c>
      <c r="N11" s="89">
        <f t="shared" si="6"/>
        <v>93159</v>
      </c>
      <c r="O11" s="5">
        <f t="shared" si="7"/>
        <v>94559</v>
      </c>
    </row>
    <row r="12" spans="1:22" ht="18.95" customHeight="1">
      <c r="A12" s="141"/>
      <c r="B12" s="138" t="s">
        <v>13</v>
      </c>
      <c r="C12" s="8" t="s">
        <v>9</v>
      </c>
      <c r="D12" s="8">
        <v>5469</v>
      </c>
      <c r="E12" s="8">
        <v>5469</v>
      </c>
      <c r="F12" s="8">
        <v>5469</v>
      </c>
      <c r="G12" s="9">
        <v>0</v>
      </c>
      <c r="I12" s="131"/>
      <c r="J12" s="132" t="s">
        <v>13</v>
      </c>
      <c r="K12" s="89" t="s">
        <v>9</v>
      </c>
      <c r="L12" s="89">
        <f t="shared" si="4"/>
        <v>16954</v>
      </c>
      <c r="M12" s="89">
        <f t="shared" si="5"/>
        <v>17211</v>
      </c>
      <c r="N12" s="89">
        <f t="shared" si="6"/>
        <v>17468</v>
      </c>
      <c r="O12" s="5">
        <f t="shared" si="7"/>
        <v>0</v>
      </c>
    </row>
    <row r="13" spans="1:22" ht="18.95" customHeight="1">
      <c r="A13" s="141"/>
      <c r="B13" s="143"/>
      <c r="C13" s="8" t="s">
        <v>10</v>
      </c>
      <c r="D13" s="8">
        <v>290</v>
      </c>
      <c r="E13" s="8">
        <v>290</v>
      </c>
      <c r="F13" s="8">
        <v>290</v>
      </c>
      <c r="G13" s="9">
        <v>5759</v>
      </c>
      <c r="I13" s="131"/>
      <c r="J13" s="132"/>
      <c r="K13" s="89" t="s">
        <v>10</v>
      </c>
      <c r="L13" s="89">
        <f t="shared" si="4"/>
        <v>899</v>
      </c>
      <c r="M13" s="89">
        <f t="shared" si="5"/>
        <v>913</v>
      </c>
      <c r="N13" s="89">
        <f t="shared" si="6"/>
        <v>926</v>
      </c>
      <c r="O13" s="5">
        <f t="shared" si="7"/>
        <v>18671</v>
      </c>
    </row>
    <row r="14" spans="1:22" ht="18.95" customHeight="1">
      <c r="A14" s="141"/>
      <c r="B14" s="139"/>
      <c r="C14" s="8" t="s">
        <v>11</v>
      </c>
      <c r="D14" s="8">
        <v>6611</v>
      </c>
      <c r="E14" s="8">
        <v>6611</v>
      </c>
      <c r="F14" s="8">
        <v>6611</v>
      </c>
      <c r="G14" s="9">
        <v>6611</v>
      </c>
      <c r="I14" s="131"/>
      <c r="J14" s="132"/>
      <c r="K14" s="89" t="s">
        <v>11</v>
      </c>
      <c r="L14" s="89">
        <f t="shared" si="4"/>
        <v>20494</v>
      </c>
      <c r="M14" s="89">
        <f t="shared" si="5"/>
        <v>20805</v>
      </c>
      <c r="N14" s="89">
        <f t="shared" si="6"/>
        <v>21116</v>
      </c>
      <c r="O14" s="5">
        <f t="shared" si="7"/>
        <v>21433</v>
      </c>
    </row>
    <row r="15" spans="1:22" ht="18.95" customHeight="1">
      <c r="A15" s="141"/>
      <c r="B15" s="138" t="s">
        <v>14</v>
      </c>
      <c r="C15" s="8" t="s">
        <v>9</v>
      </c>
      <c r="D15" s="8">
        <v>0</v>
      </c>
      <c r="E15" s="8">
        <v>0</v>
      </c>
      <c r="F15" s="8">
        <v>0</v>
      </c>
      <c r="G15" s="9">
        <v>0</v>
      </c>
      <c r="I15" s="131"/>
      <c r="J15" s="132" t="s">
        <v>14</v>
      </c>
      <c r="K15" s="89" t="s">
        <v>9</v>
      </c>
      <c r="L15" s="89">
        <f t="shared" si="4"/>
        <v>0</v>
      </c>
      <c r="M15" s="89">
        <f t="shared" si="5"/>
        <v>0</v>
      </c>
      <c r="N15" s="89">
        <f t="shared" si="6"/>
        <v>0</v>
      </c>
      <c r="O15" s="5">
        <f t="shared" si="7"/>
        <v>0</v>
      </c>
    </row>
    <row r="16" spans="1:22" ht="18.95" customHeight="1">
      <c r="A16" s="141"/>
      <c r="B16" s="143"/>
      <c r="C16" s="8" t="s">
        <v>10</v>
      </c>
      <c r="D16" s="8">
        <v>8858</v>
      </c>
      <c r="E16" s="8">
        <v>21960</v>
      </c>
      <c r="F16" s="8">
        <v>21960</v>
      </c>
      <c r="G16" s="9">
        <v>21960</v>
      </c>
      <c r="I16" s="131"/>
      <c r="J16" s="132"/>
      <c r="K16" s="89" t="s">
        <v>10</v>
      </c>
      <c r="L16" s="89">
        <f t="shared" si="4"/>
        <v>27460</v>
      </c>
      <c r="M16" s="89">
        <f t="shared" si="5"/>
        <v>69108</v>
      </c>
      <c r="N16" s="89">
        <f t="shared" si="6"/>
        <v>70140</v>
      </c>
      <c r="O16" s="5">
        <f t="shared" si="7"/>
        <v>71194</v>
      </c>
    </row>
    <row r="17" spans="1:23" ht="18.95" customHeight="1">
      <c r="A17" s="141"/>
      <c r="B17" s="139"/>
      <c r="C17" s="8" t="s">
        <v>11</v>
      </c>
      <c r="D17" s="8">
        <v>8826</v>
      </c>
      <c r="E17" s="8">
        <f>D17</f>
        <v>8826</v>
      </c>
      <c r="F17" s="8">
        <f>E17</f>
        <v>8826</v>
      </c>
      <c r="G17" s="9">
        <f>F17</f>
        <v>8826</v>
      </c>
      <c r="I17" s="131"/>
      <c r="J17" s="132"/>
      <c r="K17" s="89" t="s">
        <v>11</v>
      </c>
      <c r="L17" s="89">
        <f t="shared" si="4"/>
        <v>27361</v>
      </c>
      <c r="M17" s="89">
        <f t="shared" si="5"/>
        <v>27775</v>
      </c>
      <c r="N17" s="89">
        <f t="shared" si="6"/>
        <v>28190</v>
      </c>
      <c r="O17" s="5">
        <f t="shared" si="7"/>
        <v>28614</v>
      </c>
      <c r="T17" s="6">
        <f>SUM(U17:W17)</f>
        <v>231477</v>
      </c>
      <c r="U17" s="102">
        <v>117941</v>
      </c>
      <c r="V17" s="102">
        <v>62550</v>
      </c>
      <c r="W17" s="102">
        <v>50986</v>
      </c>
    </row>
    <row r="18" spans="1:23" ht="18.95" customHeight="1">
      <c r="A18" s="141"/>
      <c r="B18" s="138" t="s">
        <v>15</v>
      </c>
      <c r="C18" s="8" t="s">
        <v>10</v>
      </c>
      <c r="D18" s="8">
        <v>0</v>
      </c>
      <c r="E18" s="8">
        <v>0</v>
      </c>
      <c r="F18" s="8">
        <v>21005</v>
      </c>
      <c r="G18" s="9">
        <v>21005</v>
      </c>
      <c r="I18" s="131"/>
      <c r="J18" s="132" t="s">
        <v>15</v>
      </c>
      <c r="K18" s="89" t="s">
        <v>10</v>
      </c>
      <c r="L18" s="89">
        <f t="shared" si="4"/>
        <v>0</v>
      </c>
      <c r="M18" s="89">
        <f t="shared" si="5"/>
        <v>0</v>
      </c>
      <c r="N18" s="89">
        <f t="shared" si="6"/>
        <v>67090</v>
      </c>
      <c r="O18" s="5">
        <f t="shared" si="7"/>
        <v>68098</v>
      </c>
      <c r="T18" s="6">
        <f t="shared" ref="T18:T34" si="8">SUM(U18:W18)</f>
        <v>218987</v>
      </c>
      <c r="U18" s="102">
        <v>110695</v>
      </c>
      <c r="V18" s="102">
        <v>59172</v>
      </c>
      <c r="W18" s="102">
        <v>49120</v>
      </c>
    </row>
    <row r="19" spans="1:23" ht="18.95" customHeight="1">
      <c r="A19" s="141"/>
      <c r="B19" s="139"/>
      <c r="C19" s="8" t="s">
        <v>11</v>
      </c>
      <c r="D19" s="8">
        <v>0</v>
      </c>
      <c r="E19" s="8">
        <v>0</v>
      </c>
      <c r="F19" s="8">
        <v>0</v>
      </c>
      <c r="G19" s="9">
        <v>0</v>
      </c>
      <c r="I19" s="131"/>
      <c r="J19" s="132"/>
      <c r="K19" s="89" t="s">
        <v>11</v>
      </c>
      <c r="L19" s="89">
        <f t="shared" si="4"/>
        <v>0</v>
      </c>
      <c r="M19" s="89">
        <f t="shared" si="5"/>
        <v>0</v>
      </c>
      <c r="N19" s="89">
        <f t="shared" si="6"/>
        <v>0</v>
      </c>
      <c r="O19" s="5">
        <f t="shared" si="7"/>
        <v>0</v>
      </c>
      <c r="T19" s="6">
        <f t="shared" si="8"/>
        <v>44866</v>
      </c>
      <c r="U19" s="102">
        <v>37596</v>
      </c>
      <c r="V19" s="102">
        <v>7270</v>
      </c>
      <c r="W19" s="103" t="s">
        <v>176</v>
      </c>
    </row>
    <row r="20" spans="1:23" ht="18.95" customHeight="1">
      <c r="A20" s="142"/>
      <c r="B20" s="8" t="s">
        <v>16</v>
      </c>
      <c r="C20" s="8"/>
      <c r="D20" s="8">
        <v>10261</v>
      </c>
      <c r="E20" s="8">
        <v>10261</v>
      </c>
      <c r="F20" s="8">
        <v>10261</v>
      </c>
      <c r="G20" s="8">
        <v>10261</v>
      </c>
      <c r="I20" s="131"/>
      <c r="J20" s="132" t="s">
        <v>16</v>
      </c>
      <c r="K20" s="132"/>
      <c r="L20" s="89">
        <f t="shared" ref="L20" si="9">ROUND(D20*$R$3/1000,0)</f>
        <v>31809</v>
      </c>
      <c r="M20" s="89">
        <f t="shared" ref="M20" si="10">ROUND(E20*$R$4/1000,0)</f>
        <v>32291</v>
      </c>
      <c r="N20" s="89">
        <f t="shared" ref="N20" si="11">ROUND(F20*$R$5/1000,0)</f>
        <v>32774</v>
      </c>
      <c r="O20" s="5">
        <f t="shared" ref="O20" si="12">ROUND(G20*$R$6/1000,0)</f>
        <v>33266</v>
      </c>
      <c r="T20" s="6">
        <f t="shared" si="8"/>
        <v>11151</v>
      </c>
      <c r="U20" s="102">
        <v>11151</v>
      </c>
      <c r="V20" s="103" t="s">
        <v>177</v>
      </c>
      <c r="W20" s="103" t="s">
        <v>176</v>
      </c>
    </row>
    <row r="21" spans="1:23" ht="18.95" customHeight="1">
      <c r="I21" s="131"/>
      <c r="J21" s="132" t="s">
        <v>170</v>
      </c>
      <c r="K21" s="132"/>
      <c r="L21" s="8">
        <v>0</v>
      </c>
      <c r="M21" s="8">
        <v>597000</v>
      </c>
      <c r="N21" s="8">
        <v>777000</v>
      </c>
      <c r="O21" s="9">
        <v>900000</v>
      </c>
      <c r="T21" s="6">
        <f t="shared" si="8"/>
        <v>33715</v>
      </c>
      <c r="U21" s="102">
        <v>26445</v>
      </c>
      <c r="V21" s="102">
        <v>7270</v>
      </c>
      <c r="W21" s="103" t="s">
        <v>176</v>
      </c>
    </row>
    <row r="22" spans="1:23" ht="18.95" customHeight="1">
      <c r="A22" s="140" t="s">
        <v>17</v>
      </c>
      <c r="B22" s="144" t="s">
        <v>7</v>
      </c>
      <c r="C22" s="145"/>
      <c r="D22" s="8">
        <f>SUM(D23:D30)</f>
        <v>49218</v>
      </c>
      <c r="E22" s="8">
        <f>SUM(E23:E30)</f>
        <v>49218</v>
      </c>
      <c r="F22" s="8">
        <f t="shared" ref="F22:G22" si="13">SUM(F23:F30)</f>
        <v>75652</v>
      </c>
      <c r="G22" s="8">
        <f t="shared" si="13"/>
        <v>75652</v>
      </c>
      <c r="I22" s="133" t="s">
        <v>164</v>
      </c>
      <c r="J22" s="132" t="s">
        <v>7</v>
      </c>
      <c r="K22" s="132"/>
      <c r="L22" s="3">
        <f>SUM(L23:L30)</f>
        <v>152576</v>
      </c>
      <c r="M22" s="3">
        <f>SUM(M23:M30)</f>
        <v>154889</v>
      </c>
      <c r="N22" s="3">
        <f t="shared" ref="N22:O22" si="14">SUM(N23:N30)</f>
        <v>241631</v>
      </c>
      <c r="O22" s="4">
        <f t="shared" si="14"/>
        <v>245263</v>
      </c>
      <c r="T22" s="6">
        <f t="shared" si="8"/>
        <v>174120</v>
      </c>
      <c r="U22" s="102">
        <v>73099</v>
      </c>
      <c r="V22" s="102">
        <v>51901</v>
      </c>
      <c r="W22" s="102">
        <v>49120</v>
      </c>
    </row>
    <row r="23" spans="1:23" ht="18.95" customHeight="1">
      <c r="A23" s="141"/>
      <c r="B23" s="138" t="s">
        <v>18</v>
      </c>
      <c r="C23" s="8" t="s">
        <v>10</v>
      </c>
      <c r="D23" s="8">
        <v>19502</v>
      </c>
      <c r="E23" s="8">
        <f t="shared" ref="E23:G24" si="15">D23</f>
        <v>19502</v>
      </c>
      <c r="F23" s="8">
        <f t="shared" si="15"/>
        <v>19502</v>
      </c>
      <c r="G23" s="8">
        <f t="shared" si="15"/>
        <v>19502</v>
      </c>
      <c r="I23" s="131"/>
      <c r="J23" s="132" t="s">
        <v>18</v>
      </c>
      <c r="K23" s="89" t="s">
        <v>10</v>
      </c>
      <c r="L23" s="89">
        <f t="shared" ref="L23" si="16">ROUND(D23*$R$3/1000,0)</f>
        <v>60456</v>
      </c>
      <c r="M23" s="89">
        <f t="shared" ref="M23" si="17">ROUND(E23*$R$4/1000,0)</f>
        <v>61373</v>
      </c>
      <c r="N23" s="89">
        <f t="shared" ref="N23" si="18">ROUND(F23*$R$5/1000,0)</f>
        <v>62289</v>
      </c>
      <c r="O23" s="5">
        <f t="shared" ref="O23" si="19">ROUND(G23*$R$6/1000,0)</f>
        <v>63225</v>
      </c>
      <c r="T23" s="6">
        <f t="shared" si="8"/>
        <v>67924</v>
      </c>
      <c r="U23" s="102">
        <v>37107</v>
      </c>
      <c r="V23" s="102">
        <v>22767</v>
      </c>
      <c r="W23" s="102">
        <v>8050</v>
      </c>
    </row>
    <row r="24" spans="1:23" ht="18.95" customHeight="1">
      <c r="A24" s="141"/>
      <c r="B24" s="139"/>
      <c r="C24" s="8" t="s">
        <v>11</v>
      </c>
      <c r="D24" s="8">
        <v>23150</v>
      </c>
      <c r="E24" s="8">
        <f t="shared" si="15"/>
        <v>23150</v>
      </c>
      <c r="F24" s="8">
        <f t="shared" si="15"/>
        <v>23150</v>
      </c>
      <c r="G24" s="8">
        <f t="shared" si="15"/>
        <v>23150</v>
      </c>
      <c r="I24" s="131"/>
      <c r="J24" s="132"/>
      <c r="K24" s="89" t="s">
        <v>11</v>
      </c>
      <c r="L24" s="89">
        <f t="shared" ref="L24:L30" si="20">ROUND(D24*$R$3/1000,0)</f>
        <v>71765</v>
      </c>
      <c r="M24" s="89">
        <f t="shared" ref="M24:M30" si="21">ROUND(E24*$R$4/1000,0)</f>
        <v>72853</v>
      </c>
      <c r="N24" s="89">
        <f t="shared" ref="N24:N30" si="22">ROUND(F24*$R$5/1000,0)</f>
        <v>73941</v>
      </c>
      <c r="O24" s="5">
        <f t="shared" ref="O24:O30" si="23">ROUND(G24*$R$6/1000,0)</f>
        <v>75052</v>
      </c>
      <c r="T24" s="6">
        <f t="shared" si="8"/>
        <v>13364</v>
      </c>
      <c r="U24" s="102">
        <v>3450</v>
      </c>
      <c r="V24" s="103">
        <v>693</v>
      </c>
      <c r="W24" s="102">
        <v>9221</v>
      </c>
    </row>
    <row r="25" spans="1:23" ht="18.95" customHeight="1">
      <c r="A25" s="141"/>
      <c r="B25" s="138" t="s">
        <v>19</v>
      </c>
      <c r="C25" s="8" t="s">
        <v>10</v>
      </c>
      <c r="D25" s="8">
        <v>0</v>
      </c>
      <c r="E25" s="8">
        <v>0</v>
      </c>
      <c r="F25" s="8">
        <v>8590</v>
      </c>
      <c r="G25" s="8">
        <v>8590</v>
      </c>
      <c r="I25" s="131"/>
      <c r="J25" s="132" t="s">
        <v>19</v>
      </c>
      <c r="K25" s="89" t="s">
        <v>10</v>
      </c>
      <c r="L25" s="89">
        <f t="shared" si="20"/>
        <v>0</v>
      </c>
      <c r="M25" s="89">
        <f t="shared" si="21"/>
        <v>0</v>
      </c>
      <c r="N25" s="89">
        <f t="shared" si="22"/>
        <v>27436</v>
      </c>
      <c r="O25" s="5">
        <f t="shared" si="23"/>
        <v>27849</v>
      </c>
      <c r="T25" s="6">
        <f t="shared" si="8"/>
        <v>2044</v>
      </c>
      <c r="U25" s="103" t="s">
        <v>176</v>
      </c>
      <c r="V25" s="103" t="s">
        <v>176</v>
      </c>
      <c r="W25" s="102">
        <v>2044</v>
      </c>
    </row>
    <row r="26" spans="1:23" ht="18.95" customHeight="1">
      <c r="A26" s="141"/>
      <c r="B26" s="139"/>
      <c r="C26" s="8" t="s">
        <v>11</v>
      </c>
      <c r="D26" s="8">
        <v>4679</v>
      </c>
      <c r="E26" s="8">
        <v>4679</v>
      </c>
      <c r="F26" s="8">
        <f>E26</f>
        <v>4679</v>
      </c>
      <c r="G26" s="8">
        <f>F26</f>
        <v>4679</v>
      </c>
      <c r="I26" s="131"/>
      <c r="J26" s="132"/>
      <c r="K26" s="89" t="s">
        <v>11</v>
      </c>
      <c r="L26" s="89">
        <f t="shared" si="20"/>
        <v>14505</v>
      </c>
      <c r="M26" s="89">
        <f t="shared" si="21"/>
        <v>14725</v>
      </c>
      <c r="N26" s="89">
        <f t="shared" si="22"/>
        <v>14945</v>
      </c>
      <c r="O26" s="5">
        <f t="shared" si="23"/>
        <v>15169</v>
      </c>
      <c r="T26" s="6">
        <f t="shared" si="8"/>
        <v>17383</v>
      </c>
      <c r="U26" s="102">
        <v>9726</v>
      </c>
      <c r="V26" s="102">
        <v>6838</v>
      </c>
      <c r="W26" s="103">
        <v>819</v>
      </c>
    </row>
    <row r="27" spans="1:23" ht="18.95" customHeight="1">
      <c r="A27" s="141"/>
      <c r="B27" s="138" t="s">
        <v>20</v>
      </c>
      <c r="C27" s="8" t="s">
        <v>10</v>
      </c>
      <c r="D27" s="8">
        <v>0</v>
      </c>
      <c r="E27" s="8">
        <v>0</v>
      </c>
      <c r="F27" s="8">
        <v>12770</v>
      </c>
      <c r="G27" s="8">
        <v>12770</v>
      </c>
      <c r="I27" s="131"/>
      <c r="J27" s="132" t="s">
        <v>20</v>
      </c>
      <c r="K27" s="89" t="s">
        <v>10</v>
      </c>
      <c r="L27" s="89">
        <f t="shared" si="20"/>
        <v>0</v>
      </c>
      <c r="M27" s="89">
        <f t="shared" si="21"/>
        <v>0</v>
      </c>
      <c r="N27" s="89">
        <f t="shared" si="22"/>
        <v>40787</v>
      </c>
      <c r="O27" s="5">
        <f t="shared" si="23"/>
        <v>41400</v>
      </c>
      <c r="T27" s="6">
        <f t="shared" si="8"/>
        <v>416</v>
      </c>
      <c r="U27" s="103">
        <v>256</v>
      </c>
      <c r="V27" s="103">
        <v>160</v>
      </c>
      <c r="W27" s="103" t="s">
        <v>176</v>
      </c>
    </row>
    <row r="28" spans="1:23" ht="18.95" customHeight="1">
      <c r="A28" s="141"/>
      <c r="B28" s="139"/>
      <c r="C28" s="8" t="s">
        <v>11</v>
      </c>
      <c r="D28" s="8">
        <v>1122</v>
      </c>
      <c r="E28" s="8">
        <f>D28</f>
        <v>1122</v>
      </c>
      <c r="F28" s="8">
        <f>E28</f>
        <v>1122</v>
      </c>
      <c r="G28" s="8">
        <f>F28</f>
        <v>1122</v>
      </c>
      <c r="I28" s="131"/>
      <c r="J28" s="132"/>
      <c r="K28" s="89" t="s">
        <v>11</v>
      </c>
      <c r="L28" s="89">
        <f t="shared" si="20"/>
        <v>3478</v>
      </c>
      <c r="M28" s="89">
        <f t="shared" si="21"/>
        <v>3531</v>
      </c>
      <c r="N28" s="89">
        <f t="shared" si="22"/>
        <v>3584</v>
      </c>
      <c r="O28" s="5">
        <f t="shared" si="23"/>
        <v>3638</v>
      </c>
      <c r="T28" s="6">
        <f t="shared" si="8"/>
        <v>424</v>
      </c>
      <c r="U28" s="103">
        <v>159</v>
      </c>
      <c r="V28" s="103">
        <v>53</v>
      </c>
      <c r="W28" s="103">
        <v>212</v>
      </c>
    </row>
    <row r="29" spans="1:23" ht="18.95" customHeight="1">
      <c r="A29" s="141"/>
      <c r="B29" s="138" t="s">
        <v>21</v>
      </c>
      <c r="C29" s="8" t="s">
        <v>10</v>
      </c>
      <c r="D29" s="8">
        <v>0</v>
      </c>
      <c r="E29" s="8">
        <v>0</v>
      </c>
      <c r="F29" s="8">
        <v>5074</v>
      </c>
      <c r="G29" s="8">
        <v>5074</v>
      </c>
      <c r="I29" s="131"/>
      <c r="J29" s="132" t="s">
        <v>21</v>
      </c>
      <c r="K29" s="89" t="s">
        <v>10</v>
      </c>
      <c r="L29" s="89">
        <f t="shared" si="20"/>
        <v>0</v>
      </c>
      <c r="M29" s="89">
        <f t="shared" si="21"/>
        <v>0</v>
      </c>
      <c r="N29" s="89">
        <f t="shared" si="22"/>
        <v>16206</v>
      </c>
      <c r="O29" s="5">
        <f t="shared" si="23"/>
        <v>16450</v>
      </c>
      <c r="T29" s="6">
        <f t="shared" si="8"/>
        <v>8288</v>
      </c>
      <c r="U29" s="103" t="s">
        <v>176</v>
      </c>
      <c r="V29" s="103" t="s">
        <v>176</v>
      </c>
      <c r="W29" s="102">
        <v>8288</v>
      </c>
    </row>
    <row r="30" spans="1:23" ht="18.95" customHeight="1">
      <c r="A30" s="142"/>
      <c r="B30" s="139"/>
      <c r="C30" s="8" t="s">
        <v>11</v>
      </c>
      <c r="D30" s="8">
        <v>765</v>
      </c>
      <c r="E30" s="8">
        <v>765</v>
      </c>
      <c r="F30" s="8">
        <v>765</v>
      </c>
      <c r="G30" s="8">
        <v>765</v>
      </c>
      <c r="I30" s="131"/>
      <c r="J30" s="132"/>
      <c r="K30" s="89" t="s">
        <v>11</v>
      </c>
      <c r="L30" s="89">
        <f t="shared" si="20"/>
        <v>2372</v>
      </c>
      <c r="M30" s="89">
        <f t="shared" si="21"/>
        <v>2407</v>
      </c>
      <c r="N30" s="89">
        <f t="shared" si="22"/>
        <v>2443</v>
      </c>
      <c r="O30" s="5">
        <f t="shared" si="23"/>
        <v>2480</v>
      </c>
      <c r="T30" s="6">
        <f t="shared" si="8"/>
        <v>2359</v>
      </c>
      <c r="U30" s="102">
        <v>2359</v>
      </c>
      <c r="V30" s="103" t="s">
        <v>176</v>
      </c>
      <c r="W30" s="103" t="s">
        <v>176</v>
      </c>
    </row>
    <row r="31" spans="1:23" ht="18.95" customHeight="1">
      <c r="A31" s="140" t="s">
        <v>22</v>
      </c>
      <c r="B31" s="144" t="s">
        <v>7</v>
      </c>
      <c r="C31" s="145"/>
      <c r="D31" s="8">
        <f>SUM(D32:D40)</f>
        <v>27362</v>
      </c>
      <c r="E31" s="8">
        <f>SUM(E32:E40)</f>
        <v>42488</v>
      </c>
      <c r="F31" s="8">
        <f t="shared" ref="F31:G31" si="24">SUM(F32:F40)</f>
        <v>42488</v>
      </c>
      <c r="G31" s="8">
        <f t="shared" si="24"/>
        <v>42488</v>
      </c>
      <c r="I31" s="131" t="s">
        <v>22</v>
      </c>
      <c r="J31" s="132" t="s">
        <v>7</v>
      </c>
      <c r="K31" s="132"/>
      <c r="L31" s="3">
        <f>SUM(L32:L40)</f>
        <v>84823</v>
      </c>
      <c r="M31" s="3">
        <f t="shared" ref="M31:O31" si="25">SUM(M32:M40)</f>
        <v>133710</v>
      </c>
      <c r="N31" s="3">
        <f t="shared" si="25"/>
        <v>135706</v>
      </c>
      <c r="O31" s="4">
        <f t="shared" si="25"/>
        <v>137747</v>
      </c>
      <c r="T31" s="6">
        <f t="shared" si="8"/>
        <v>5019</v>
      </c>
      <c r="U31" s="102">
        <v>2610</v>
      </c>
      <c r="V31" s="102">
        <v>1657</v>
      </c>
      <c r="W31" s="103">
        <v>752</v>
      </c>
    </row>
    <row r="32" spans="1:23" ht="18.95" customHeight="1">
      <c r="A32" s="141"/>
      <c r="B32" s="138" t="s">
        <v>8</v>
      </c>
      <c r="C32" s="8" t="s">
        <v>10</v>
      </c>
      <c r="D32" s="8">
        <v>2475</v>
      </c>
      <c r="E32" s="8">
        <v>3311</v>
      </c>
      <c r="F32" s="8">
        <v>3311</v>
      </c>
      <c r="G32" s="8">
        <v>3311</v>
      </c>
      <c r="I32" s="131"/>
      <c r="J32" s="132" t="s">
        <v>8</v>
      </c>
      <c r="K32" s="89" t="s">
        <v>10</v>
      </c>
      <c r="L32" s="89">
        <f t="shared" ref="L32" si="26">ROUND(D32*$R$3/1000,0)</f>
        <v>7673</v>
      </c>
      <c r="M32" s="89">
        <f t="shared" ref="M32" si="27">ROUND(E32*$R$4/1000,0)</f>
        <v>10420</v>
      </c>
      <c r="N32" s="89">
        <f t="shared" ref="N32" si="28">ROUND(F32*$R$5/1000,0)</f>
        <v>10575</v>
      </c>
      <c r="O32" s="5">
        <f t="shared" ref="O32" si="29">ROUND(G32*$R$6/1000,0)</f>
        <v>10734</v>
      </c>
      <c r="T32" s="6">
        <f t="shared" si="8"/>
        <v>56900</v>
      </c>
      <c r="U32" s="102">
        <v>17432</v>
      </c>
      <c r="V32" s="102">
        <v>19734</v>
      </c>
      <c r="W32" s="102">
        <v>19734</v>
      </c>
    </row>
    <row r="33" spans="1:23" ht="18.95" customHeight="1">
      <c r="A33" s="141"/>
      <c r="B33" s="139"/>
      <c r="C33" s="8" t="s">
        <v>11</v>
      </c>
      <c r="D33" s="8">
        <v>1920</v>
      </c>
      <c r="E33" s="8">
        <f>D33</f>
        <v>1920</v>
      </c>
      <c r="F33" s="8">
        <f>E33</f>
        <v>1920</v>
      </c>
      <c r="G33" s="8">
        <f>F33</f>
        <v>1920</v>
      </c>
      <c r="I33" s="131"/>
      <c r="J33" s="132"/>
      <c r="K33" s="89" t="s">
        <v>11</v>
      </c>
      <c r="L33" s="89">
        <f t="shared" ref="L33:L39" si="30">ROUND(D33*$R$3/1000,0)</f>
        <v>5952</v>
      </c>
      <c r="M33" s="89">
        <f t="shared" ref="M33:M39" si="31">ROUND(E33*$R$4/1000,0)</f>
        <v>6042</v>
      </c>
      <c r="N33" s="89">
        <f t="shared" ref="N33:N39" si="32">ROUND(F33*$R$5/1000,0)</f>
        <v>6132</v>
      </c>
      <c r="O33" s="5">
        <f t="shared" ref="O33:O39" si="33">ROUND(G33*$R$6/1000,0)</f>
        <v>6225</v>
      </c>
      <c r="T33" s="6">
        <f t="shared" si="8"/>
        <v>12154</v>
      </c>
      <c r="U33" s="102">
        <v>7002</v>
      </c>
      <c r="V33" s="102">
        <v>3286</v>
      </c>
      <c r="W33" s="102">
        <v>1866</v>
      </c>
    </row>
    <row r="34" spans="1:23" ht="18.95" customHeight="1">
      <c r="A34" s="141"/>
      <c r="B34" s="138" t="s">
        <v>23</v>
      </c>
      <c r="C34" s="8" t="s">
        <v>10</v>
      </c>
      <c r="D34" s="8">
        <v>5454</v>
      </c>
      <c r="E34" s="8">
        <v>8904</v>
      </c>
      <c r="F34" s="8">
        <v>8904</v>
      </c>
      <c r="G34" s="8">
        <v>8904</v>
      </c>
      <c r="I34" s="131"/>
      <c r="J34" s="132" t="s">
        <v>23</v>
      </c>
      <c r="K34" s="89" t="s">
        <v>10</v>
      </c>
      <c r="L34" s="89">
        <f t="shared" si="30"/>
        <v>16907</v>
      </c>
      <c r="M34" s="89">
        <f t="shared" si="31"/>
        <v>28021</v>
      </c>
      <c r="N34" s="89">
        <f t="shared" si="32"/>
        <v>28439</v>
      </c>
      <c r="O34" s="5">
        <f t="shared" si="33"/>
        <v>28867</v>
      </c>
      <c r="T34" s="6">
        <f t="shared" si="8"/>
        <v>337</v>
      </c>
      <c r="U34" s="103">
        <v>244</v>
      </c>
      <c r="V34" s="103">
        <v>93</v>
      </c>
      <c r="W34" s="103" t="s">
        <v>176</v>
      </c>
    </row>
    <row r="35" spans="1:23" ht="18.95" customHeight="1">
      <c r="A35" s="141"/>
      <c r="B35" s="139"/>
      <c r="C35" s="8" t="s">
        <v>11</v>
      </c>
      <c r="D35" s="8">
        <v>10627</v>
      </c>
      <c r="E35" s="8">
        <f>D35</f>
        <v>10627</v>
      </c>
      <c r="F35" s="8">
        <f>E35</f>
        <v>10627</v>
      </c>
      <c r="G35" s="8">
        <f>F35</f>
        <v>10627</v>
      </c>
      <c r="I35" s="131"/>
      <c r="J35" s="132"/>
      <c r="K35" s="89" t="s">
        <v>11</v>
      </c>
      <c r="L35" s="89">
        <f t="shared" si="30"/>
        <v>32944</v>
      </c>
      <c r="M35" s="89">
        <f t="shared" si="31"/>
        <v>33443</v>
      </c>
      <c r="N35" s="89">
        <f t="shared" si="32"/>
        <v>33943</v>
      </c>
      <c r="O35" s="5">
        <f t="shared" si="33"/>
        <v>34453</v>
      </c>
    </row>
    <row r="36" spans="1:23" ht="18.95" customHeight="1">
      <c r="A36" s="141"/>
      <c r="B36" s="138" t="s">
        <v>24</v>
      </c>
      <c r="C36" s="8" t="s">
        <v>10</v>
      </c>
      <c r="D36" s="8">
        <v>0</v>
      </c>
      <c r="E36" s="8">
        <v>4800</v>
      </c>
      <c r="F36" s="8">
        <v>4800</v>
      </c>
      <c r="G36" s="8">
        <v>4800</v>
      </c>
      <c r="I36" s="131"/>
      <c r="J36" s="132" t="s">
        <v>24</v>
      </c>
      <c r="K36" s="89" t="s">
        <v>10</v>
      </c>
      <c r="L36" s="89">
        <f t="shared" si="30"/>
        <v>0</v>
      </c>
      <c r="M36" s="89">
        <f t="shared" si="31"/>
        <v>15106</v>
      </c>
      <c r="N36" s="89">
        <f t="shared" si="32"/>
        <v>15331</v>
      </c>
      <c r="O36" s="5">
        <f t="shared" si="33"/>
        <v>15562</v>
      </c>
    </row>
    <row r="37" spans="1:23" ht="18.95" customHeight="1">
      <c r="A37" s="141"/>
      <c r="B37" s="139"/>
      <c r="C37" s="8" t="s">
        <v>11</v>
      </c>
      <c r="D37" s="8">
        <v>0</v>
      </c>
      <c r="E37" s="8">
        <v>0</v>
      </c>
      <c r="F37" s="8">
        <v>0</v>
      </c>
      <c r="G37" s="8">
        <v>0</v>
      </c>
      <c r="I37" s="131"/>
      <c r="J37" s="132"/>
      <c r="K37" s="89" t="s">
        <v>11</v>
      </c>
      <c r="L37" s="89">
        <f t="shared" si="30"/>
        <v>0</v>
      </c>
      <c r="M37" s="89">
        <f t="shared" si="31"/>
        <v>0</v>
      </c>
      <c r="N37" s="89">
        <f t="shared" si="32"/>
        <v>0</v>
      </c>
      <c r="O37" s="5">
        <f t="shared" si="33"/>
        <v>0</v>
      </c>
    </row>
    <row r="38" spans="1:23" ht="18.95" customHeight="1">
      <c r="A38" s="141"/>
      <c r="B38" s="138" t="s">
        <v>25</v>
      </c>
      <c r="C38" s="8" t="s">
        <v>10</v>
      </c>
      <c r="D38" s="8">
        <v>0</v>
      </c>
      <c r="E38" s="8">
        <v>6040</v>
      </c>
      <c r="F38" s="8">
        <v>6040</v>
      </c>
      <c r="G38" s="8">
        <v>6040</v>
      </c>
      <c r="I38" s="131"/>
      <c r="J38" s="132" t="s">
        <v>25</v>
      </c>
      <c r="K38" s="89" t="s">
        <v>10</v>
      </c>
      <c r="L38" s="89">
        <f t="shared" si="30"/>
        <v>0</v>
      </c>
      <c r="M38" s="89">
        <f t="shared" si="31"/>
        <v>19008</v>
      </c>
      <c r="N38" s="89">
        <f t="shared" si="32"/>
        <v>19292</v>
      </c>
      <c r="O38" s="5">
        <f t="shared" si="33"/>
        <v>19582</v>
      </c>
    </row>
    <row r="39" spans="1:23" ht="18.95" customHeight="1">
      <c r="A39" s="141"/>
      <c r="B39" s="139"/>
      <c r="C39" s="8" t="s">
        <v>11</v>
      </c>
      <c r="D39" s="8">
        <v>0</v>
      </c>
      <c r="E39" s="8">
        <v>0</v>
      </c>
      <c r="F39" s="8">
        <v>0</v>
      </c>
      <c r="G39" s="8">
        <v>0</v>
      </c>
      <c r="I39" s="131"/>
      <c r="J39" s="132"/>
      <c r="K39" s="89" t="s">
        <v>11</v>
      </c>
      <c r="L39" s="89">
        <f t="shared" si="30"/>
        <v>0</v>
      </c>
      <c r="M39" s="89">
        <f t="shared" si="31"/>
        <v>0</v>
      </c>
      <c r="N39" s="89">
        <f t="shared" si="32"/>
        <v>0</v>
      </c>
      <c r="O39" s="5">
        <f t="shared" si="33"/>
        <v>0</v>
      </c>
    </row>
    <row r="40" spans="1:23" ht="18.95" customHeight="1">
      <c r="A40" s="142"/>
      <c r="B40" s="144" t="s">
        <v>16</v>
      </c>
      <c r="C40" s="145"/>
      <c r="D40" s="100">
        <v>6886</v>
      </c>
      <c r="E40" s="8">
        <v>6886</v>
      </c>
      <c r="F40" s="8">
        <v>6886</v>
      </c>
      <c r="G40" s="8">
        <v>6886</v>
      </c>
      <c r="I40" s="131"/>
      <c r="J40" s="132" t="s">
        <v>16</v>
      </c>
      <c r="K40" s="132"/>
      <c r="L40" s="89">
        <f t="shared" ref="L40" si="34">ROUND(D40*$R$3/1000,0)</f>
        <v>21347</v>
      </c>
      <c r="M40" s="89">
        <f t="shared" ref="M40" si="35">ROUND(E40*$R$4/1000,0)</f>
        <v>21670</v>
      </c>
      <c r="N40" s="89">
        <f t="shared" ref="N40" si="36">ROUND(F40*$R$5/1000,0)</f>
        <v>21994</v>
      </c>
      <c r="O40" s="5">
        <f t="shared" ref="O40" si="37">ROUND(G40*$R$6/1000,0)</f>
        <v>22324</v>
      </c>
    </row>
    <row r="41" spans="1:23" ht="18.95" customHeight="1">
      <c r="A41" s="140" t="s">
        <v>26</v>
      </c>
      <c r="B41" s="144" t="s">
        <v>7</v>
      </c>
      <c r="C41" s="145"/>
      <c r="D41" s="8">
        <f>SUM(D42:D43)</f>
        <v>9359</v>
      </c>
      <c r="E41" s="8">
        <f>SUM(E42:E43)</f>
        <v>10509</v>
      </c>
      <c r="F41" s="8">
        <f t="shared" ref="F41:G41" si="38">SUM(F42:F43)</f>
        <v>10509</v>
      </c>
      <c r="G41" s="8">
        <f t="shared" si="38"/>
        <v>10509</v>
      </c>
      <c r="I41" s="131" t="s">
        <v>26</v>
      </c>
      <c r="J41" s="132" t="s">
        <v>7</v>
      </c>
      <c r="K41" s="132"/>
      <c r="L41" s="3">
        <f>SUM(L42:L43)</f>
        <v>29013</v>
      </c>
      <c r="M41" s="3">
        <f>SUM(M42:M43)</f>
        <v>33072</v>
      </c>
      <c r="N41" s="3">
        <f t="shared" ref="N41:O41" si="39">SUM(N42:N43)</f>
        <v>33566</v>
      </c>
      <c r="O41" s="4">
        <f t="shared" si="39"/>
        <v>34070</v>
      </c>
    </row>
    <row r="42" spans="1:23" ht="18.95" customHeight="1">
      <c r="A42" s="141"/>
      <c r="B42" s="138" t="s">
        <v>26</v>
      </c>
      <c r="C42" s="8" t="s">
        <v>10</v>
      </c>
      <c r="D42" s="8">
        <v>3870</v>
      </c>
      <c r="E42" s="8">
        <v>5020</v>
      </c>
      <c r="F42" s="8">
        <v>5020</v>
      </c>
      <c r="G42" s="8">
        <v>5020</v>
      </c>
      <c r="I42" s="131"/>
      <c r="J42" s="132" t="s">
        <v>26</v>
      </c>
      <c r="K42" s="89" t="s">
        <v>10</v>
      </c>
      <c r="L42" s="89">
        <f t="shared" ref="L42:L43" si="40">ROUND(D42*$R$3/1000,0)</f>
        <v>11997</v>
      </c>
      <c r="M42" s="89">
        <f t="shared" ref="M42:M43" si="41">ROUND(E42*$R$4/1000,0)</f>
        <v>15798</v>
      </c>
      <c r="N42" s="89">
        <f t="shared" ref="N42:N43" si="42">ROUND(F42*$R$5/1000,0)</f>
        <v>16034</v>
      </c>
      <c r="O42" s="5">
        <f t="shared" ref="O42:O43" si="43">ROUND(G42*$R$6/1000,0)</f>
        <v>16275</v>
      </c>
    </row>
    <row r="43" spans="1:23" ht="18.95" customHeight="1">
      <c r="A43" s="142"/>
      <c r="B43" s="139"/>
      <c r="C43" s="8" t="s">
        <v>11</v>
      </c>
      <c r="D43" s="8">
        <v>5489</v>
      </c>
      <c r="E43" s="8">
        <f>D43</f>
        <v>5489</v>
      </c>
      <c r="F43" s="8">
        <f>E43</f>
        <v>5489</v>
      </c>
      <c r="G43" s="8">
        <f>F43</f>
        <v>5489</v>
      </c>
      <c r="I43" s="131"/>
      <c r="J43" s="132"/>
      <c r="K43" s="89" t="s">
        <v>11</v>
      </c>
      <c r="L43" s="89">
        <f t="shared" si="40"/>
        <v>17016</v>
      </c>
      <c r="M43" s="89">
        <f t="shared" si="41"/>
        <v>17274</v>
      </c>
      <c r="N43" s="89">
        <f t="shared" si="42"/>
        <v>17532</v>
      </c>
      <c r="O43" s="5">
        <f t="shared" si="43"/>
        <v>17795</v>
      </c>
    </row>
    <row r="44" spans="1:23" ht="18.95" customHeight="1">
      <c r="A44" s="140" t="s">
        <v>27</v>
      </c>
      <c r="B44" s="144" t="s">
        <v>7</v>
      </c>
      <c r="C44" s="145"/>
      <c r="D44" s="8">
        <f>SUM(D45:D46)</f>
        <v>8599</v>
      </c>
      <c r="E44" s="8">
        <f>SUM(E45:E46)</f>
        <v>14089</v>
      </c>
      <c r="F44" s="8">
        <f t="shared" ref="F44:G44" si="44">SUM(F45:F46)</f>
        <v>14089</v>
      </c>
      <c r="G44" s="8">
        <f t="shared" si="44"/>
        <v>14089</v>
      </c>
      <c r="I44" s="131" t="s">
        <v>27</v>
      </c>
      <c r="J44" s="132" t="s">
        <v>7</v>
      </c>
      <c r="K44" s="132"/>
      <c r="L44" s="3">
        <f>SUM(L45:L46)</f>
        <v>26657</v>
      </c>
      <c r="M44" s="3">
        <f>SUM(M45:M46)</f>
        <v>44338</v>
      </c>
      <c r="N44" s="3">
        <f t="shared" ref="N44:O44" si="45">SUM(N45:N46)</f>
        <v>45000</v>
      </c>
      <c r="O44" s="4">
        <f t="shared" si="45"/>
        <v>45677</v>
      </c>
    </row>
    <row r="45" spans="1:23" ht="18.95" customHeight="1">
      <c r="A45" s="141"/>
      <c r="B45" s="138" t="s">
        <v>27</v>
      </c>
      <c r="C45" s="8" t="s">
        <v>10</v>
      </c>
      <c r="D45" s="8">
        <v>6347</v>
      </c>
      <c r="E45" s="8">
        <v>11837</v>
      </c>
      <c r="F45" s="8">
        <v>11837</v>
      </c>
      <c r="G45" s="8">
        <v>11837</v>
      </c>
      <c r="I45" s="131"/>
      <c r="J45" s="132" t="s">
        <v>27</v>
      </c>
      <c r="K45" s="89" t="s">
        <v>10</v>
      </c>
      <c r="L45" s="89">
        <f t="shared" ref="L45:L47" si="46">ROUND(D45*$R$3/1000,0)</f>
        <v>19676</v>
      </c>
      <c r="M45" s="89">
        <f t="shared" ref="M45:M47" si="47">ROUND(E45*$R$4/1000,0)</f>
        <v>37251</v>
      </c>
      <c r="N45" s="89">
        <f t="shared" ref="N45:N47" si="48">ROUND(F45*$R$5/1000,0)</f>
        <v>37807</v>
      </c>
      <c r="O45" s="5">
        <f t="shared" ref="O45:O47" si="49">ROUND(G45*$R$6/1000,0)</f>
        <v>38376</v>
      </c>
    </row>
    <row r="46" spans="1:23" ht="18.95" customHeight="1">
      <c r="A46" s="142"/>
      <c r="B46" s="139"/>
      <c r="C46" s="8" t="s">
        <v>11</v>
      </c>
      <c r="D46" s="8">
        <v>2252</v>
      </c>
      <c r="E46" s="8">
        <v>2252</v>
      </c>
      <c r="F46" s="8">
        <v>2252</v>
      </c>
      <c r="G46" s="8">
        <v>2252</v>
      </c>
      <c r="I46" s="131"/>
      <c r="J46" s="132"/>
      <c r="K46" s="89" t="s">
        <v>11</v>
      </c>
      <c r="L46" s="89">
        <f t="shared" si="46"/>
        <v>6981</v>
      </c>
      <c r="M46" s="89">
        <f t="shared" si="47"/>
        <v>7087</v>
      </c>
      <c r="N46" s="89">
        <f t="shared" si="48"/>
        <v>7193</v>
      </c>
      <c r="O46" s="5">
        <f t="shared" si="49"/>
        <v>7301</v>
      </c>
    </row>
    <row r="47" spans="1:23" ht="18.95" customHeight="1">
      <c r="A47" s="10" t="s">
        <v>28</v>
      </c>
      <c r="B47" s="11"/>
      <c r="C47" s="11" t="s">
        <v>10</v>
      </c>
      <c r="D47" s="11">
        <v>25332</v>
      </c>
      <c r="E47" s="11">
        <f>D47+73080</f>
        <v>98412</v>
      </c>
      <c r="F47" s="11">
        <f>E47+20016</f>
        <v>118428</v>
      </c>
      <c r="G47" s="11">
        <f>F47</f>
        <v>118428</v>
      </c>
      <c r="I47" s="16" t="s">
        <v>28</v>
      </c>
      <c r="J47" s="14"/>
      <c r="K47" s="14" t="s">
        <v>10</v>
      </c>
      <c r="L47" s="14">
        <f t="shared" si="46"/>
        <v>78529</v>
      </c>
      <c r="M47" s="14">
        <f t="shared" si="47"/>
        <v>309703</v>
      </c>
      <c r="N47" s="14">
        <f t="shared" si="48"/>
        <v>378259</v>
      </c>
      <c r="O47" s="94">
        <f t="shared" si="49"/>
        <v>383944</v>
      </c>
    </row>
    <row r="51" spans="12:15" ht="18.95" customHeight="1">
      <c r="L51" s="101">
        <f>L4/1000</f>
        <v>690.34100000000001</v>
      </c>
      <c r="M51" s="101">
        <f t="shared" ref="M51:O51" si="50">M4/1000</f>
        <v>1637.518</v>
      </c>
      <c r="N51" s="101">
        <f t="shared" si="50"/>
        <v>2048.5059999999999</v>
      </c>
      <c r="O51" s="101">
        <f t="shared" si="50"/>
        <v>2190.6179999999999</v>
      </c>
    </row>
    <row r="52" spans="12:15" ht="18.95" customHeight="1">
      <c r="L52" s="101">
        <f t="shared" ref="L52:O52" si="51">L5/1000</f>
        <v>318.74299999999999</v>
      </c>
      <c r="M52" s="101">
        <f t="shared" si="51"/>
        <v>961.80600000000004</v>
      </c>
      <c r="N52" s="101">
        <f t="shared" si="51"/>
        <v>1214.3440000000001</v>
      </c>
      <c r="O52" s="101">
        <f t="shared" si="51"/>
        <v>1343.9169999999999</v>
      </c>
    </row>
    <row r="53" spans="12:15" ht="18.95" customHeight="1">
      <c r="L53" s="101">
        <f t="shared" ref="L53:O53" si="52">L6/1000</f>
        <v>0</v>
      </c>
      <c r="M53" s="101">
        <f t="shared" si="52"/>
        <v>0</v>
      </c>
      <c r="N53" s="101">
        <f t="shared" si="52"/>
        <v>0</v>
      </c>
      <c r="O53" s="101">
        <f t="shared" si="52"/>
        <v>0</v>
      </c>
    </row>
    <row r="54" spans="12:15" ht="18.95" customHeight="1">
      <c r="L54" s="101">
        <f t="shared" ref="L54:O54" si="53">L7/1000</f>
        <v>6.2869999999999999</v>
      </c>
      <c r="M54" s="101">
        <f t="shared" si="53"/>
        <v>6.3819999999999997</v>
      </c>
      <c r="N54" s="101">
        <f t="shared" si="53"/>
        <v>6.4770000000000003</v>
      </c>
      <c r="O54" s="101">
        <f t="shared" si="53"/>
        <v>6.5750000000000002</v>
      </c>
    </row>
    <row r="55" spans="12:15" ht="18.95" customHeight="1">
      <c r="L55" s="101">
        <f t="shared" ref="L55:O55" si="54">L8/1000</f>
        <v>20.286000000000001</v>
      </c>
      <c r="M55" s="101">
        <f t="shared" si="54"/>
        <v>20.594000000000001</v>
      </c>
      <c r="N55" s="101">
        <f t="shared" si="54"/>
        <v>20.902000000000001</v>
      </c>
      <c r="O55" s="101">
        <f t="shared" si="54"/>
        <v>21.216000000000001</v>
      </c>
    </row>
    <row r="56" spans="12:15" ht="18.95" customHeight="1">
      <c r="L56" s="101">
        <f t="shared" ref="L56:O56" si="55">L9/1000</f>
        <v>18.526</v>
      </c>
      <c r="M56" s="101">
        <f t="shared" si="55"/>
        <v>18.806000000000001</v>
      </c>
      <c r="N56" s="101">
        <f t="shared" si="55"/>
        <v>19.087</v>
      </c>
      <c r="O56" s="101">
        <f t="shared" si="55"/>
        <v>0</v>
      </c>
    </row>
    <row r="57" spans="12:15" ht="18.95" customHeight="1">
      <c r="L57" s="101">
        <f t="shared" ref="L57:O57" si="56">L10/1000</f>
        <v>58.249000000000002</v>
      </c>
      <c r="M57" s="101">
        <f t="shared" si="56"/>
        <v>59.131999999999998</v>
      </c>
      <c r="N57" s="101">
        <f t="shared" si="56"/>
        <v>60.015000000000001</v>
      </c>
      <c r="O57" s="101">
        <f t="shared" si="56"/>
        <v>80.290999999999997</v>
      </c>
    </row>
    <row r="58" spans="12:15" ht="18.95" customHeight="1">
      <c r="L58" s="101">
        <f t="shared" ref="L58:O58" si="57">L11/1000</f>
        <v>90.418000000000006</v>
      </c>
      <c r="M58" s="101">
        <f t="shared" si="57"/>
        <v>91.789000000000001</v>
      </c>
      <c r="N58" s="101">
        <f t="shared" si="57"/>
        <v>93.159000000000006</v>
      </c>
      <c r="O58" s="101">
        <f t="shared" si="57"/>
        <v>94.558999999999997</v>
      </c>
    </row>
    <row r="59" spans="12:15" ht="18.95" customHeight="1">
      <c r="L59" s="101">
        <f t="shared" ref="L59:O59" si="58">L12/1000</f>
        <v>16.954000000000001</v>
      </c>
      <c r="M59" s="101">
        <f t="shared" si="58"/>
        <v>17.210999999999999</v>
      </c>
      <c r="N59" s="101">
        <f t="shared" si="58"/>
        <v>17.468</v>
      </c>
      <c r="O59" s="101">
        <f t="shared" si="58"/>
        <v>0</v>
      </c>
    </row>
    <row r="60" spans="12:15" ht="18.95" customHeight="1">
      <c r="L60" s="101">
        <f t="shared" ref="L60:O60" si="59">L13/1000</f>
        <v>0.89900000000000002</v>
      </c>
      <c r="M60" s="101">
        <f t="shared" si="59"/>
        <v>0.91300000000000003</v>
      </c>
      <c r="N60" s="101">
        <f t="shared" si="59"/>
        <v>0.92600000000000005</v>
      </c>
      <c r="O60" s="101">
        <f t="shared" si="59"/>
        <v>18.670999999999999</v>
      </c>
    </row>
    <row r="61" spans="12:15" ht="18.95" customHeight="1">
      <c r="L61" s="101">
        <f t="shared" ref="L61:O61" si="60">L14/1000</f>
        <v>20.494</v>
      </c>
      <c r="M61" s="101">
        <f t="shared" si="60"/>
        <v>20.805</v>
      </c>
      <c r="N61" s="101">
        <f t="shared" si="60"/>
        <v>21.116</v>
      </c>
      <c r="O61" s="101">
        <f t="shared" si="60"/>
        <v>21.433</v>
      </c>
    </row>
    <row r="62" spans="12:15" ht="18.95" customHeight="1">
      <c r="L62" s="101">
        <f t="shared" ref="L62:O62" si="61">L15/1000</f>
        <v>0</v>
      </c>
      <c r="M62" s="101">
        <f t="shared" si="61"/>
        <v>0</v>
      </c>
      <c r="N62" s="101">
        <f t="shared" si="61"/>
        <v>0</v>
      </c>
      <c r="O62" s="101">
        <f t="shared" si="61"/>
        <v>0</v>
      </c>
    </row>
    <row r="63" spans="12:15" ht="18.95" customHeight="1">
      <c r="L63" s="101">
        <f t="shared" ref="L63:O63" si="62">L16/1000</f>
        <v>27.46</v>
      </c>
      <c r="M63" s="101">
        <f t="shared" si="62"/>
        <v>69.108000000000004</v>
      </c>
      <c r="N63" s="101">
        <f t="shared" si="62"/>
        <v>70.14</v>
      </c>
      <c r="O63" s="101">
        <f t="shared" si="62"/>
        <v>71.194000000000003</v>
      </c>
    </row>
    <row r="64" spans="12:15" ht="18.95" customHeight="1">
      <c r="L64" s="101">
        <f t="shared" ref="L64:O64" si="63">L17/1000</f>
        <v>27.361000000000001</v>
      </c>
      <c r="M64" s="101">
        <f t="shared" si="63"/>
        <v>27.774999999999999</v>
      </c>
      <c r="N64" s="101">
        <f t="shared" si="63"/>
        <v>28.19</v>
      </c>
      <c r="O64" s="101">
        <f t="shared" si="63"/>
        <v>28.614000000000001</v>
      </c>
    </row>
    <row r="65" spans="12:15" ht="18.95" customHeight="1">
      <c r="L65" s="101">
        <f t="shared" ref="L65:O65" si="64">L18/1000</f>
        <v>0</v>
      </c>
      <c r="M65" s="101">
        <f t="shared" si="64"/>
        <v>0</v>
      </c>
      <c r="N65" s="101">
        <f t="shared" si="64"/>
        <v>67.09</v>
      </c>
      <c r="O65" s="101">
        <f t="shared" si="64"/>
        <v>68.097999999999999</v>
      </c>
    </row>
    <row r="66" spans="12:15" ht="18.95" customHeight="1">
      <c r="L66" s="101">
        <f t="shared" ref="L66:O66" si="65">L19/1000</f>
        <v>0</v>
      </c>
      <c r="M66" s="101">
        <f t="shared" si="65"/>
        <v>0</v>
      </c>
      <c r="N66" s="101">
        <f t="shared" si="65"/>
        <v>0</v>
      </c>
      <c r="O66" s="101">
        <f t="shared" si="65"/>
        <v>0</v>
      </c>
    </row>
    <row r="67" spans="12:15" ht="18.95" customHeight="1">
      <c r="L67" s="101">
        <f t="shared" ref="L67:O67" si="66">L20/1000</f>
        <v>31.809000000000001</v>
      </c>
      <c r="M67" s="101">
        <f t="shared" si="66"/>
        <v>32.290999999999997</v>
      </c>
      <c r="N67" s="101">
        <f t="shared" si="66"/>
        <v>32.774000000000001</v>
      </c>
      <c r="O67" s="101">
        <f t="shared" si="66"/>
        <v>33.265999999999998</v>
      </c>
    </row>
    <row r="68" spans="12:15" ht="18.95" customHeight="1">
      <c r="L68" s="101">
        <f t="shared" ref="L68:O68" si="67">L21/1000</f>
        <v>0</v>
      </c>
      <c r="M68" s="101">
        <f t="shared" si="67"/>
        <v>597</v>
      </c>
      <c r="N68" s="101">
        <f t="shared" si="67"/>
        <v>777</v>
      </c>
      <c r="O68" s="101">
        <f t="shared" si="67"/>
        <v>900</v>
      </c>
    </row>
    <row r="69" spans="12:15" ht="18.95" customHeight="1">
      <c r="L69" s="101">
        <f t="shared" ref="L69:O69" si="68">L22/1000</f>
        <v>152.57599999999999</v>
      </c>
      <c r="M69" s="101">
        <f t="shared" si="68"/>
        <v>154.88900000000001</v>
      </c>
      <c r="N69" s="101">
        <f t="shared" si="68"/>
        <v>241.631</v>
      </c>
      <c r="O69" s="101">
        <f t="shared" si="68"/>
        <v>245.26300000000001</v>
      </c>
    </row>
    <row r="70" spans="12:15" ht="18.95" customHeight="1">
      <c r="L70" s="101">
        <f t="shared" ref="L70:O70" si="69">L23/1000</f>
        <v>60.456000000000003</v>
      </c>
      <c r="M70" s="101">
        <f t="shared" si="69"/>
        <v>61.372999999999998</v>
      </c>
      <c r="N70" s="101">
        <f t="shared" si="69"/>
        <v>62.289000000000001</v>
      </c>
      <c r="O70" s="101">
        <f t="shared" si="69"/>
        <v>63.225000000000001</v>
      </c>
    </row>
    <row r="71" spans="12:15" ht="18.95" customHeight="1">
      <c r="L71" s="101">
        <f t="shared" ref="L71:O71" si="70">L24/1000</f>
        <v>71.765000000000001</v>
      </c>
      <c r="M71" s="101">
        <f t="shared" si="70"/>
        <v>72.852999999999994</v>
      </c>
      <c r="N71" s="101">
        <f t="shared" si="70"/>
        <v>73.941000000000003</v>
      </c>
      <c r="O71" s="101">
        <f t="shared" si="70"/>
        <v>75.052000000000007</v>
      </c>
    </row>
    <row r="72" spans="12:15" ht="18.95" customHeight="1">
      <c r="L72" s="101">
        <f t="shared" ref="L72:O72" si="71">L25/1000</f>
        <v>0</v>
      </c>
      <c r="M72" s="101">
        <f t="shared" si="71"/>
        <v>0</v>
      </c>
      <c r="N72" s="101">
        <f t="shared" si="71"/>
        <v>27.436</v>
      </c>
      <c r="O72" s="101">
        <f t="shared" si="71"/>
        <v>27.849</v>
      </c>
    </row>
    <row r="73" spans="12:15" ht="18.95" customHeight="1">
      <c r="L73" s="101">
        <f t="shared" ref="L73:O73" si="72">L26/1000</f>
        <v>14.505000000000001</v>
      </c>
      <c r="M73" s="101">
        <f t="shared" si="72"/>
        <v>14.725</v>
      </c>
      <c r="N73" s="101">
        <f t="shared" si="72"/>
        <v>14.945</v>
      </c>
      <c r="O73" s="101">
        <f t="shared" si="72"/>
        <v>15.169</v>
      </c>
    </row>
    <row r="74" spans="12:15" ht="18.95" customHeight="1">
      <c r="L74" s="101">
        <f t="shared" ref="L74:O74" si="73">L27/1000</f>
        <v>0</v>
      </c>
      <c r="M74" s="101">
        <f t="shared" si="73"/>
        <v>0</v>
      </c>
      <c r="N74" s="101">
        <f t="shared" si="73"/>
        <v>40.786999999999999</v>
      </c>
      <c r="O74" s="101">
        <f t="shared" si="73"/>
        <v>41.4</v>
      </c>
    </row>
    <row r="75" spans="12:15" ht="18.95" customHeight="1">
      <c r="L75" s="101">
        <f t="shared" ref="L75:O75" si="74">L28/1000</f>
        <v>3.4780000000000002</v>
      </c>
      <c r="M75" s="101">
        <f t="shared" si="74"/>
        <v>3.5310000000000001</v>
      </c>
      <c r="N75" s="101">
        <f t="shared" si="74"/>
        <v>3.5840000000000001</v>
      </c>
      <c r="O75" s="101">
        <f t="shared" si="74"/>
        <v>3.6379999999999999</v>
      </c>
    </row>
    <row r="76" spans="12:15" ht="18.95" customHeight="1">
      <c r="L76" s="101">
        <f t="shared" ref="L76:O76" si="75">L29/1000</f>
        <v>0</v>
      </c>
      <c r="M76" s="101">
        <f t="shared" si="75"/>
        <v>0</v>
      </c>
      <c r="N76" s="101">
        <f t="shared" si="75"/>
        <v>16.206</v>
      </c>
      <c r="O76" s="101">
        <f t="shared" si="75"/>
        <v>16.45</v>
      </c>
    </row>
    <row r="77" spans="12:15" ht="18.95" customHeight="1">
      <c r="L77" s="101">
        <f t="shared" ref="L77:O77" si="76">L30/1000</f>
        <v>2.3719999999999999</v>
      </c>
      <c r="M77" s="101">
        <f t="shared" si="76"/>
        <v>2.407</v>
      </c>
      <c r="N77" s="101">
        <f t="shared" si="76"/>
        <v>2.4430000000000001</v>
      </c>
      <c r="O77" s="101">
        <f t="shared" si="76"/>
        <v>2.48</v>
      </c>
    </row>
    <row r="78" spans="12:15" ht="18.95" customHeight="1">
      <c r="L78" s="101">
        <f t="shared" ref="L78:O78" si="77">L31/1000</f>
        <v>84.822999999999993</v>
      </c>
      <c r="M78" s="101">
        <f t="shared" si="77"/>
        <v>133.71</v>
      </c>
      <c r="N78" s="101">
        <f t="shared" si="77"/>
        <v>135.70599999999999</v>
      </c>
      <c r="O78" s="101">
        <f t="shared" si="77"/>
        <v>137.74700000000001</v>
      </c>
    </row>
    <row r="79" spans="12:15" ht="18.95" customHeight="1">
      <c r="L79" s="101">
        <f t="shared" ref="L79:O79" si="78">L32/1000</f>
        <v>7.673</v>
      </c>
      <c r="M79" s="101">
        <f t="shared" si="78"/>
        <v>10.42</v>
      </c>
      <c r="N79" s="101">
        <f t="shared" si="78"/>
        <v>10.574999999999999</v>
      </c>
      <c r="O79" s="101">
        <f t="shared" si="78"/>
        <v>10.734</v>
      </c>
    </row>
    <row r="80" spans="12:15" ht="18.95" customHeight="1">
      <c r="L80" s="101">
        <f t="shared" ref="L80:O80" si="79">L33/1000</f>
        <v>5.952</v>
      </c>
      <c r="M80" s="101">
        <f t="shared" si="79"/>
        <v>6.0419999999999998</v>
      </c>
      <c r="N80" s="101">
        <f t="shared" si="79"/>
        <v>6.1319999999999997</v>
      </c>
      <c r="O80" s="101">
        <f t="shared" si="79"/>
        <v>6.2249999999999996</v>
      </c>
    </row>
    <row r="81" spans="12:15" ht="18.95" customHeight="1">
      <c r="L81" s="101">
        <f t="shared" ref="L81:O81" si="80">L34/1000</f>
        <v>16.907</v>
      </c>
      <c r="M81" s="101">
        <f t="shared" si="80"/>
        <v>28.021000000000001</v>
      </c>
      <c r="N81" s="101">
        <f t="shared" si="80"/>
        <v>28.439</v>
      </c>
      <c r="O81" s="101">
        <f t="shared" si="80"/>
        <v>28.867000000000001</v>
      </c>
    </row>
    <row r="82" spans="12:15" ht="18.95" customHeight="1">
      <c r="L82" s="101">
        <f t="shared" ref="L82:O82" si="81">L35/1000</f>
        <v>32.944000000000003</v>
      </c>
      <c r="M82" s="101">
        <f t="shared" si="81"/>
        <v>33.442999999999998</v>
      </c>
      <c r="N82" s="101">
        <f t="shared" si="81"/>
        <v>33.942999999999998</v>
      </c>
      <c r="O82" s="101">
        <f t="shared" si="81"/>
        <v>34.453000000000003</v>
      </c>
    </row>
    <row r="83" spans="12:15" ht="18.95" customHeight="1">
      <c r="L83" s="101">
        <f t="shared" ref="L83:O83" si="82">L36/1000</f>
        <v>0</v>
      </c>
      <c r="M83" s="101">
        <f t="shared" si="82"/>
        <v>15.106</v>
      </c>
      <c r="N83" s="101">
        <f t="shared" si="82"/>
        <v>15.331</v>
      </c>
      <c r="O83" s="101">
        <f t="shared" si="82"/>
        <v>15.561999999999999</v>
      </c>
    </row>
    <row r="84" spans="12:15" ht="18.95" customHeight="1">
      <c r="L84" s="101">
        <f t="shared" ref="L84:O84" si="83">L37/1000</f>
        <v>0</v>
      </c>
      <c r="M84" s="101">
        <f t="shared" si="83"/>
        <v>0</v>
      </c>
      <c r="N84" s="101">
        <f t="shared" si="83"/>
        <v>0</v>
      </c>
      <c r="O84" s="101">
        <f t="shared" si="83"/>
        <v>0</v>
      </c>
    </row>
    <row r="85" spans="12:15" ht="18.95" customHeight="1">
      <c r="L85" s="101">
        <f t="shared" ref="L85:O85" si="84">L38/1000</f>
        <v>0</v>
      </c>
      <c r="M85" s="101">
        <f t="shared" si="84"/>
        <v>19.007999999999999</v>
      </c>
      <c r="N85" s="101">
        <f t="shared" si="84"/>
        <v>19.292000000000002</v>
      </c>
      <c r="O85" s="101">
        <f t="shared" si="84"/>
        <v>19.582000000000001</v>
      </c>
    </row>
    <row r="86" spans="12:15" ht="18.95" customHeight="1">
      <c r="L86" s="101">
        <f t="shared" ref="L86:O86" si="85">L39/1000</f>
        <v>0</v>
      </c>
      <c r="M86" s="101">
        <f t="shared" si="85"/>
        <v>0</v>
      </c>
      <c r="N86" s="101">
        <f t="shared" si="85"/>
        <v>0</v>
      </c>
      <c r="O86" s="101">
        <f t="shared" si="85"/>
        <v>0</v>
      </c>
    </row>
    <row r="87" spans="12:15" ht="18.95" customHeight="1">
      <c r="L87" s="101">
        <f t="shared" ref="L87:O87" si="86">L40/1000</f>
        <v>21.347000000000001</v>
      </c>
      <c r="M87" s="101">
        <f t="shared" si="86"/>
        <v>21.67</v>
      </c>
      <c r="N87" s="101">
        <f t="shared" si="86"/>
        <v>21.994</v>
      </c>
      <c r="O87" s="101">
        <f t="shared" si="86"/>
        <v>22.324000000000002</v>
      </c>
    </row>
    <row r="88" spans="12:15" ht="18.95" customHeight="1">
      <c r="L88" s="101">
        <f t="shared" ref="L88:O88" si="87">L41/1000</f>
        <v>29.013000000000002</v>
      </c>
      <c r="M88" s="101">
        <f t="shared" si="87"/>
        <v>33.072000000000003</v>
      </c>
      <c r="N88" s="101">
        <f t="shared" si="87"/>
        <v>33.566000000000003</v>
      </c>
      <c r="O88" s="101">
        <f t="shared" si="87"/>
        <v>34.07</v>
      </c>
    </row>
    <row r="89" spans="12:15" ht="18.95" customHeight="1">
      <c r="L89" s="101">
        <f t="shared" ref="L89:O89" si="88">L42/1000</f>
        <v>11.997</v>
      </c>
      <c r="M89" s="101">
        <f t="shared" si="88"/>
        <v>15.798</v>
      </c>
      <c r="N89" s="101">
        <f t="shared" si="88"/>
        <v>16.033999999999999</v>
      </c>
      <c r="O89" s="101">
        <f t="shared" si="88"/>
        <v>16.274999999999999</v>
      </c>
    </row>
    <row r="90" spans="12:15" ht="18.95" customHeight="1">
      <c r="L90" s="101">
        <f t="shared" ref="L90:O90" si="89">L43/1000</f>
        <v>17.015999999999998</v>
      </c>
      <c r="M90" s="101">
        <f t="shared" si="89"/>
        <v>17.274000000000001</v>
      </c>
      <c r="N90" s="101">
        <f t="shared" si="89"/>
        <v>17.532</v>
      </c>
      <c r="O90" s="101">
        <f t="shared" si="89"/>
        <v>17.795000000000002</v>
      </c>
    </row>
    <row r="91" spans="12:15" ht="18.95" customHeight="1">
      <c r="L91" s="101">
        <f t="shared" ref="L91:O91" si="90">L44/1000</f>
        <v>26.657</v>
      </c>
      <c r="M91" s="101">
        <f t="shared" si="90"/>
        <v>44.338000000000001</v>
      </c>
      <c r="N91" s="101">
        <f t="shared" si="90"/>
        <v>45</v>
      </c>
      <c r="O91" s="101">
        <f t="shared" si="90"/>
        <v>45.677</v>
      </c>
    </row>
    <row r="92" spans="12:15" ht="18.95" customHeight="1">
      <c r="L92" s="101">
        <f t="shared" ref="L92:O92" si="91">L45/1000</f>
        <v>19.675999999999998</v>
      </c>
      <c r="M92" s="101">
        <f t="shared" si="91"/>
        <v>37.250999999999998</v>
      </c>
      <c r="N92" s="101">
        <f t="shared" si="91"/>
        <v>37.807000000000002</v>
      </c>
      <c r="O92" s="101">
        <f t="shared" si="91"/>
        <v>38.375999999999998</v>
      </c>
    </row>
    <row r="93" spans="12:15" ht="18.95" customHeight="1">
      <c r="L93" s="101">
        <f t="shared" ref="L93:O93" si="92">L46/1000</f>
        <v>6.9809999999999999</v>
      </c>
      <c r="M93" s="101">
        <f t="shared" si="92"/>
        <v>7.0869999999999997</v>
      </c>
      <c r="N93" s="101">
        <f t="shared" si="92"/>
        <v>7.1929999999999996</v>
      </c>
      <c r="O93" s="101">
        <f t="shared" si="92"/>
        <v>7.3010000000000002</v>
      </c>
    </row>
    <row r="94" spans="12:15" ht="18.95" customHeight="1">
      <c r="L94" s="101">
        <f t="shared" ref="L94:O94" si="93">L47/1000</f>
        <v>78.528999999999996</v>
      </c>
      <c r="M94" s="101">
        <f t="shared" si="93"/>
        <v>309.70299999999997</v>
      </c>
      <c r="N94" s="101">
        <f t="shared" si="93"/>
        <v>378.25900000000001</v>
      </c>
      <c r="O94" s="101">
        <f t="shared" si="93"/>
        <v>383.94400000000002</v>
      </c>
    </row>
  </sheetData>
  <sortState ref="T28:T143">
    <sortCondition ref="T28:T143"/>
  </sortState>
  <mergeCells count="62">
    <mergeCell ref="L2:O2"/>
    <mergeCell ref="A31:A40"/>
    <mergeCell ref="B31:C31"/>
    <mergeCell ref="B36:B37"/>
    <mergeCell ref="B38:B39"/>
    <mergeCell ref="B40:C40"/>
    <mergeCell ref="B32:B33"/>
    <mergeCell ref="B34:B35"/>
    <mergeCell ref="A2:A3"/>
    <mergeCell ref="B2:B3"/>
    <mergeCell ref="C2:C3"/>
    <mergeCell ref="A22:A30"/>
    <mergeCell ref="B23:B24"/>
    <mergeCell ref="J12:J14"/>
    <mergeCell ref="J15:J17"/>
    <mergeCell ref="J18:J19"/>
    <mergeCell ref="A44:A46"/>
    <mergeCell ref="B29:B30"/>
    <mergeCell ref="A5:A20"/>
    <mergeCell ref="B6:B8"/>
    <mergeCell ref="B5:C5"/>
    <mergeCell ref="B9:B11"/>
    <mergeCell ref="B12:B14"/>
    <mergeCell ref="B15:B17"/>
    <mergeCell ref="B18:B19"/>
    <mergeCell ref="B22:C22"/>
    <mergeCell ref="B25:B26"/>
    <mergeCell ref="B27:B28"/>
    <mergeCell ref="B44:C44"/>
    <mergeCell ref="B45:B46"/>
    <mergeCell ref="A41:A43"/>
    <mergeCell ref="B41:C41"/>
    <mergeCell ref="B42:B43"/>
    <mergeCell ref="I5:I21"/>
    <mergeCell ref="J21:K21"/>
    <mergeCell ref="J20:K20"/>
    <mergeCell ref="I44:I46"/>
    <mergeCell ref="J44:K44"/>
    <mergeCell ref="J45:J46"/>
    <mergeCell ref="I31:I40"/>
    <mergeCell ref="J31:K31"/>
    <mergeCell ref="J32:J33"/>
    <mergeCell ref="J34:J35"/>
    <mergeCell ref="J36:J37"/>
    <mergeCell ref="J38:J39"/>
    <mergeCell ref="J40:K40"/>
    <mergeCell ref="D2:G2"/>
    <mergeCell ref="I41:I43"/>
    <mergeCell ref="J41:K41"/>
    <mergeCell ref="J42:J43"/>
    <mergeCell ref="I22:I30"/>
    <mergeCell ref="J22:K22"/>
    <mergeCell ref="J23:J24"/>
    <mergeCell ref="J25:J26"/>
    <mergeCell ref="J27:J28"/>
    <mergeCell ref="J29:J30"/>
    <mergeCell ref="I2:I3"/>
    <mergeCell ref="J2:J3"/>
    <mergeCell ref="K2:K3"/>
    <mergeCell ref="J5:K5"/>
    <mergeCell ref="J6:J8"/>
    <mergeCell ref="J9:J1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0. 유지관리비 총괄</vt:lpstr>
      <vt:lpstr>1. 처리시설 유지관리비</vt:lpstr>
      <vt:lpstr>2.처리시설 처리단가</vt:lpstr>
      <vt:lpstr>3.소규모하수도 유지관리비</vt:lpstr>
      <vt:lpstr>4.하수관거 유지관리비</vt:lpstr>
      <vt:lpstr>'0. 유지관리비 총괄'!Print_Area</vt:lpstr>
      <vt:lpstr>'1. 처리시설 유지관리비'!Print_Area</vt:lpstr>
      <vt:lpstr>'3.소규모하수도 유지관리비'!Print_Area</vt:lpstr>
      <vt:lpstr>'4.하수관거 유지관리비'!Print_Area</vt:lpstr>
      <vt:lpstr>'3.소규모하수도 유지관리비'!Print_Titles</vt:lpstr>
    </vt:vector>
  </TitlesOfParts>
  <Company>선진엔지니어링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최종기</dc:creator>
  <cp:lastModifiedBy>선진</cp:lastModifiedBy>
  <cp:lastPrinted>2010-06-15T05:44:08Z</cp:lastPrinted>
  <dcterms:created xsi:type="dcterms:W3CDTF">2010-01-08T04:31:48Z</dcterms:created>
  <dcterms:modified xsi:type="dcterms:W3CDTF">2010-09-13T06:05:03Z</dcterms:modified>
</cp:coreProperties>
</file>