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75" yWindow="-435" windowWidth="12450" windowHeight="11895" firstSheet="12" activeTab="13"/>
  </bookViews>
  <sheets>
    <sheet name="1. 가정잡배수에의한 원단위" sheetId="1" r:id="rId1"/>
    <sheet name="2. 분뇨에의한 오염부하량 원단위" sheetId="4" r:id="rId2"/>
    <sheet name="3. 영업용수율산정" sheetId="2" r:id="rId3"/>
    <sheet name="4. 생활하수 오염부하량 원단위" sheetId="3" r:id="rId4"/>
    <sheet name="5. 관광오수 오염부하량 원단위" sheetId="5" r:id="rId5"/>
    <sheet name="6. 기타오염부하량 원단위" sheetId="6" r:id="rId6"/>
    <sheet name="8.1)계획수질(보령)" sheetId="7" r:id="rId7"/>
    <sheet name="8.2-1)계획수질(대천해수욕장_성수기)" sheetId="8" r:id="rId8"/>
    <sheet name="8.2-2)계획수질(대천해수욕장_비수기)" sheetId="13" r:id="rId9"/>
    <sheet name="8.3)계획수질(웅천)" sheetId="10" r:id="rId10"/>
    <sheet name="8.4-1)계획수질(무창포_성수기)" sheetId="9" r:id="rId11"/>
    <sheet name="8.4-2)계획수질(무창포_비수기)" sheetId="14" r:id="rId12"/>
    <sheet name="8.5)계획수질(성주)" sheetId="11" r:id="rId13"/>
    <sheet name="8.6)소규모하수도" sheetId="1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">'2. 분뇨에의한 오염부하량 원단위'!$A$1:$I$50</definedName>
    <definedName name="_xlnm.Print_Area" localSheetId="3">'4. 생활하수 오염부하량 원단위'!$A$1:$N$135</definedName>
    <definedName name="_xlnm.Print_Area" localSheetId="4">'5. 관광오수 오염부하량 원단위'!$A$1:$I$47</definedName>
    <definedName name="_xlnm.Print_Area" localSheetId="5">'6. 기타오염부하량 원단위'!$A$1:$G$28</definedName>
    <definedName name="_xlnm.Print_Area" localSheetId="6">'8.1)계획수질(보령)'!$A$1:$I$49</definedName>
    <definedName name="_xlnm.Print_Area" localSheetId="7">'8.2-1)계획수질(대천해수욕장_성수기)'!$A$1:$I$61</definedName>
    <definedName name="_xlnm.Print_Area" localSheetId="8">'8.2-2)계획수질(대천해수욕장_비수기)'!$A$1:$I$61</definedName>
    <definedName name="_xlnm.Print_Area" localSheetId="9">'8.3)계획수질(웅천)'!$A$1:$I$37</definedName>
    <definedName name="_xlnm.Print_Area" localSheetId="10">'8.4-1)계획수질(무창포_성수기)'!$A$1:$I$50</definedName>
    <definedName name="_xlnm.Print_Area" localSheetId="11">'8.4-2)계획수질(무창포_비수기)'!$A$1:$I$50</definedName>
    <definedName name="_xlnm.Print_Area" localSheetId="12">'8.5)계획수질(성주)'!$A$1:$I$26</definedName>
    <definedName name="_xlnm.Print_Area" localSheetId="13">'8.6)소규모하수도'!$A$1:$AI$24</definedName>
    <definedName name="_xlnm.Print_Titles" localSheetId="3">'4. 생활하수 오염부하량 원단위'!$2:$4</definedName>
    <definedName name="_xlnm.Print_Titles" localSheetId="4">'5. 관광오수 오염부하량 원단위'!$2:$2</definedName>
    <definedName name="_xlnm.Print_Titles" localSheetId="7">'8.2-1)계획수질(대천해수욕장_성수기)'!$2:$2</definedName>
    <definedName name="_xlnm.Print_Titles" localSheetId="8">'8.2-2)계획수질(대천해수욕장_비수기)'!$2:$2</definedName>
    <definedName name="_xlnm.Print_Titles" localSheetId="13">'8.6)소규모하수도'!$A:$B</definedName>
  </definedNames>
  <calcPr calcId="125725"/>
</workbook>
</file>

<file path=xl/calcChain.xml><?xml version="1.0" encoding="utf-8"?>
<calcChain xmlns="http://schemas.openxmlformats.org/spreadsheetml/2006/main">
  <c r="D19" i="12"/>
  <c r="E19"/>
  <c r="F19"/>
  <c r="G19"/>
  <c r="H19"/>
  <c r="N19"/>
  <c r="X19" s="1"/>
  <c r="O19"/>
  <c r="P19"/>
  <c r="Q19"/>
  <c r="R19"/>
  <c r="S19"/>
  <c r="W19"/>
  <c r="Y19"/>
  <c r="C19"/>
  <c r="M19" s="1"/>
  <c r="AD19" s="1"/>
  <c r="AI19" s="1"/>
  <c r="AD51"/>
  <c r="AA51"/>
  <c r="H31" i="7"/>
  <c r="I31" s="1"/>
  <c r="N6" i="12"/>
  <c r="N7"/>
  <c r="N8"/>
  <c r="N9"/>
  <c r="N10"/>
  <c r="N11"/>
  <c r="N12"/>
  <c r="N13"/>
  <c r="N14"/>
  <c r="N15"/>
  <c r="N16"/>
  <c r="N17"/>
  <c r="N18"/>
  <c r="N20"/>
  <c r="N21"/>
  <c r="N22"/>
  <c r="N23"/>
  <c r="N24"/>
  <c r="N5"/>
  <c r="F27" i="7"/>
  <c r="G27"/>
  <c r="H27"/>
  <c r="I27"/>
  <c r="E27"/>
  <c r="F16"/>
  <c r="G16"/>
  <c r="H16"/>
  <c r="I16"/>
  <c r="E16"/>
  <c r="I19" i="12" l="1"/>
  <c r="Z19" s="1"/>
  <c r="AE19" s="1"/>
  <c r="J19"/>
  <c r="AA19" s="1"/>
  <c r="AF19" s="1"/>
  <c r="K19"/>
  <c r="AB19" s="1"/>
  <c r="AG19" s="1"/>
  <c r="L19"/>
  <c r="AC19" s="1"/>
  <c r="AH19" s="1"/>
  <c r="U19"/>
  <c r="V19"/>
  <c r="T19"/>
  <c r="I27" i="9"/>
  <c r="H27"/>
  <c r="G27"/>
  <c r="E27"/>
  <c r="I15"/>
  <c r="H15"/>
  <c r="G15"/>
  <c r="F15"/>
  <c r="E15"/>
  <c r="I3" i="10"/>
  <c r="H3"/>
  <c r="G3"/>
  <c r="F3"/>
  <c r="E3"/>
  <c r="I27" i="13"/>
  <c r="H27"/>
  <c r="G27"/>
  <c r="F27"/>
  <c r="E27"/>
  <c r="I15"/>
  <c r="H15"/>
  <c r="G15"/>
  <c r="F15"/>
  <c r="E15"/>
  <c r="I39" i="8"/>
  <c r="H39"/>
  <c r="I27"/>
  <c r="H27"/>
  <c r="G27"/>
  <c r="F27"/>
  <c r="E27"/>
  <c r="I15"/>
  <c r="H15"/>
  <c r="G15"/>
  <c r="F15"/>
  <c r="E15"/>
  <c r="I3"/>
  <c r="I3" i="13" s="1"/>
  <c r="H3" i="8"/>
  <c r="H3" i="13" s="1"/>
  <c r="G3" i="8"/>
  <c r="G3" i="13" s="1"/>
  <c r="F3" i="8"/>
  <c r="F3" i="13" s="1"/>
  <c r="E3" i="8"/>
  <c r="E3" i="13" s="1"/>
  <c r="C130" i="3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K110"/>
  <c r="K109"/>
  <c r="K108"/>
  <c r="K107"/>
  <c r="K106"/>
  <c r="I110"/>
  <c r="I109"/>
  <c r="I108"/>
  <c r="I107"/>
  <c r="I106"/>
  <c r="K85"/>
  <c r="K84"/>
  <c r="K83"/>
  <c r="K82"/>
  <c r="K81"/>
  <c r="I85"/>
  <c r="I84"/>
  <c r="I83"/>
  <c r="I82"/>
  <c r="I81"/>
  <c r="K60"/>
  <c r="K59"/>
  <c r="K58"/>
  <c r="K57"/>
  <c r="K56"/>
  <c r="I60"/>
  <c r="I59"/>
  <c r="I58"/>
  <c r="I57"/>
  <c r="I56"/>
  <c r="K35"/>
  <c r="K34"/>
  <c r="K33"/>
  <c r="K32"/>
  <c r="K31"/>
  <c r="I35"/>
  <c r="I34"/>
  <c r="I33"/>
  <c r="I32"/>
  <c r="I31"/>
  <c r="K10"/>
  <c r="K9"/>
  <c r="K8"/>
  <c r="K7"/>
  <c r="K6"/>
  <c r="I10"/>
  <c r="I9"/>
  <c r="I8"/>
  <c r="I7"/>
  <c r="I6"/>
  <c r="D7"/>
  <c r="E7"/>
  <c r="D8"/>
  <c r="E8"/>
  <c r="D9"/>
  <c r="E9"/>
  <c r="D10"/>
  <c r="E10"/>
  <c r="G16" i="10" l="1"/>
  <c r="H16" s="1"/>
  <c r="I16" s="1"/>
  <c r="F17"/>
  <c r="G17" s="1"/>
  <c r="H17" s="1"/>
  <c r="I17" s="1"/>
  <c r="F18"/>
  <c r="G18" s="1"/>
  <c r="H18" s="1"/>
  <c r="I18" s="1"/>
  <c r="F19"/>
  <c r="G19" s="1"/>
  <c r="H19" s="1"/>
  <c r="I19" s="1"/>
  <c r="F20"/>
  <c r="G20" s="1"/>
  <c r="H20" s="1"/>
  <c r="I20" s="1"/>
  <c r="F16"/>
  <c r="F27" i="9" l="1"/>
  <c r="E22" i="10"/>
  <c r="E23"/>
  <c r="E24"/>
  <c r="E25"/>
  <c r="E21"/>
  <c r="F23"/>
  <c r="F21"/>
  <c r="E44" i="13"/>
  <c r="F44" s="1"/>
  <c r="G44" s="1"/>
  <c r="H44" s="1"/>
  <c r="I44" s="1"/>
  <c r="F43"/>
  <c r="G43" s="1"/>
  <c r="H43" s="1"/>
  <c r="I43" s="1"/>
  <c r="E43"/>
  <c r="E42"/>
  <c r="F42" s="1"/>
  <c r="G42" s="1"/>
  <c r="H42" s="1"/>
  <c r="I42" s="1"/>
  <c r="F41"/>
  <c r="G41" s="1"/>
  <c r="H41" s="1"/>
  <c r="I41" s="1"/>
  <c r="E41"/>
  <c r="E40"/>
  <c r="F40" s="1"/>
  <c r="G40" s="1"/>
  <c r="H40" s="1"/>
  <c r="I40" s="1"/>
  <c r="F39"/>
  <c r="F49" s="1"/>
  <c r="E39"/>
  <c r="E48" s="1"/>
  <c r="I44" i="8"/>
  <c r="I43"/>
  <c r="I42"/>
  <c r="I41"/>
  <c r="I40"/>
  <c r="H44"/>
  <c r="H43"/>
  <c r="H42"/>
  <c r="H41"/>
  <c r="H40"/>
  <c r="G44"/>
  <c r="G43"/>
  <c r="G42"/>
  <c r="G41"/>
  <c r="G40"/>
  <c r="F41"/>
  <c r="F42"/>
  <c r="F43"/>
  <c r="F44"/>
  <c r="F40"/>
  <c r="E44"/>
  <c r="E43"/>
  <c r="E42"/>
  <c r="E41"/>
  <c r="E40"/>
  <c r="F39"/>
  <c r="F47" s="1"/>
  <c r="E39"/>
  <c r="E46" s="1"/>
  <c r="E18" i="2"/>
  <c r="K132" i="3"/>
  <c r="K133" s="1"/>
  <c r="K134" s="1"/>
  <c r="K135" s="1"/>
  <c r="F131"/>
  <c r="F132" s="1"/>
  <c r="F133" s="1"/>
  <c r="F134" s="1"/>
  <c r="F135" s="1"/>
  <c r="E32" i="7"/>
  <c r="F32" s="1"/>
  <c r="E31"/>
  <c r="F31" s="1"/>
  <c r="E30"/>
  <c r="E29"/>
  <c r="F29" s="1"/>
  <c r="E28"/>
  <c r="E21"/>
  <c r="F21" s="1"/>
  <c r="G21" s="1"/>
  <c r="H21" s="1"/>
  <c r="I21" s="1"/>
  <c r="E20"/>
  <c r="F20" s="1"/>
  <c r="G20" s="1"/>
  <c r="H20" s="1"/>
  <c r="I20" s="1"/>
  <c r="E19"/>
  <c r="F19" s="1"/>
  <c r="G19" s="1"/>
  <c r="H19" s="1"/>
  <c r="I19" s="1"/>
  <c r="E18"/>
  <c r="F18" s="1"/>
  <c r="G18" s="1"/>
  <c r="H18" s="1"/>
  <c r="I18" s="1"/>
  <c r="E17"/>
  <c r="F17" s="1"/>
  <c r="G17" s="1"/>
  <c r="H17" s="1"/>
  <c r="I17" s="1"/>
  <c r="C27" i="6"/>
  <c r="D27"/>
  <c r="E27"/>
  <c r="F27"/>
  <c r="B27"/>
  <c r="E33" i="7" l="1"/>
  <c r="E35"/>
  <c r="E49" i="8"/>
  <c r="F48"/>
  <c r="E47"/>
  <c r="F46"/>
  <c r="E45"/>
  <c r="F45"/>
  <c r="F49"/>
  <c r="E48"/>
  <c r="F25" i="10"/>
  <c r="G21"/>
  <c r="F22"/>
  <c r="G23"/>
  <c r="F24"/>
  <c r="E45" i="13"/>
  <c r="F46"/>
  <c r="E47"/>
  <c r="F48"/>
  <c r="E49"/>
  <c r="F45"/>
  <c r="E46"/>
  <c r="F47"/>
  <c r="F37" i="7"/>
  <c r="G29"/>
  <c r="H29" s="1"/>
  <c r="F34"/>
  <c r="F36"/>
  <c r="F28"/>
  <c r="F30"/>
  <c r="E34"/>
  <c r="E37"/>
  <c r="E36"/>
  <c r="G24" i="10" l="1"/>
  <c r="G22"/>
  <c r="G25"/>
  <c r="H23"/>
  <c r="H21"/>
  <c r="G28" i="7"/>
  <c r="F33"/>
  <c r="G36"/>
  <c r="I29"/>
  <c r="I34" s="1"/>
  <c r="H34"/>
  <c r="H32"/>
  <c r="G37"/>
  <c r="G30"/>
  <c r="F35"/>
  <c r="G34"/>
  <c r="I21" i="10" l="1"/>
  <c r="I23"/>
  <c r="H25"/>
  <c r="H22"/>
  <c r="H24"/>
  <c r="H30" i="7"/>
  <c r="G35"/>
  <c r="I32"/>
  <c r="I37" s="1"/>
  <c r="H37"/>
  <c r="I36"/>
  <c r="H36"/>
  <c r="H28"/>
  <c r="G33"/>
  <c r="I22" i="10" l="1"/>
  <c r="I24"/>
  <c r="I25"/>
  <c r="I28" i="7"/>
  <c r="I33" s="1"/>
  <c r="H33"/>
  <c r="I30"/>
  <c r="I35" s="1"/>
  <c r="H35"/>
  <c r="F26" i="6" l="1"/>
  <c r="E26"/>
  <c r="D26"/>
  <c r="C26"/>
  <c r="B26"/>
  <c r="F17"/>
  <c r="E17"/>
  <c r="C17"/>
  <c r="D17"/>
  <c r="B17"/>
  <c r="C16"/>
  <c r="D16"/>
  <c r="E16"/>
  <c r="F16"/>
  <c r="B16"/>
  <c r="I115" i="3" l="1"/>
  <c r="I114"/>
  <c r="I119" s="1"/>
  <c r="I113"/>
  <c r="I112"/>
  <c r="I117" s="1"/>
  <c r="I111"/>
  <c r="F106"/>
  <c r="F107" s="1"/>
  <c r="F108" s="1"/>
  <c r="I90"/>
  <c r="I95" s="1"/>
  <c r="I100" s="1"/>
  <c r="I105" s="1"/>
  <c r="I89"/>
  <c r="I88"/>
  <c r="I93" s="1"/>
  <c r="I98" s="1"/>
  <c r="I103" s="1"/>
  <c r="I87"/>
  <c r="I86"/>
  <c r="I91" s="1"/>
  <c r="I96" s="1"/>
  <c r="I101" s="1"/>
  <c r="F81"/>
  <c r="F82" s="1"/>
  <c r="K65"/>
  <c r="K70" s="1"/>
  <c r="K75" s="1"/>
  <c r="K80" s="1"/>
  <c r="K63"/>
  <c r="K68" s="1"/>
  <c r="K73" s="1"/>
  <c r="K78" s="1"/>
  <c r="I65"/>
  <c r="I70" s="1"/>
  <c r="I64"/>
  <c r="I63"/>
  <c r="I68" s="1"/>
  <c r="I62"/>
  <c r="I61"/>
  <c r="I66" s="1"/>
  <c r="F56"/>
  <c r="F57" s="1"/>
  <c r="K64"/>
  <c r="K69" s="1"/>
  <c r="K74" s="1"/>
  <c r="K79" s="1"/>
  <c r="I40"/>
  <c r="I39"/>
  <c r="I44" s="1"/>
  <c r="I49" s="1"/>
  <c r="I54" s="1"/>
  <c r="I38"/>
  <c r="I37"/>
  <c r="I42" s="1"/>
  <c r="I36"/>
  <c r="F32"/>
  <c r="F33" s="1"/>
  <c r="L26"/>
  <c r="L27" s="1"/>
  <c r="L28" s="1"/>
  <c r="L29" s="1"/>
  <c r="L30" s="1"/>
  <c r="L55" s="1"/>
  <c r="L80" s="1"/>
  <c r="L105" s="1"/>
  <c r="L130" s="1"/>
  <c r="L21"/>
  <c r="L22" s="1"/>
  <c r="L23" s="1"/>
  <c r="L24" s="1"/>
  <c r="L25" s="1"/>
  <c r="L50" s="1"/>
  <c r="L75" s="1"/>
  <c r="L100" s="1"/>
  <c r="L125" s="1"/>
  <c r="L16"/>
  <c r="L17" s="1"/>
  <c r="L18" s="1"/>
  <c r="L19" s="1"/>
  <c r="L20" s="1"/>
  <c r="L45" s="1"/>
  <c r="L70" s="1"/>
  <c r="L95" s="1"/>
  <c r="L120" s="1"/>
  <c r="L11"/>
  <c r="L36" s="1"/>
  <c r="L61" s="1"/>
  <c r="L86" s="1"/>
  <c r="L111" s="1"/>
  <c r="L132" s="1"/>
  <c r="L6"/>
  <c r="I15"/>
  <c r="I20" s="1"/>
  <c r="I25" s="1"/>
  <c r="I30" s="1"/>
  <c r="I14"/>
  <c r="I19" s="1"/>
  <c r="I24" s="1"/>
  <c r="I29" s="1"/>
  <c r="I13"/>
  <c r="I18" s="1"/>
  <c r="I23" s="1"/>
  <c r="I28" s="1"/>
  <c r="I12"/>
  <c r="I17" s="1"/>
  <c r="I22" s="1"/>
  <c r="I27" s="1"/>
  <c r="I11"/>
  <c r="I16" s="1"/>
  <c r="I21" s="1"/>
  <c r="I26" s="1"/>
  <c r="F6"/>
  <c r="F7" s="1"/>
  <c r="E27"/>
  <c r="E52" s="1"/>
  <c r="E77" s="1"/>
  <c r="E102" s="1"/>
  <c r="E127" s="1"/>
  <c r="E28"/>
  <c r="E53" s="1"/>
  <c r="E78" s="1"/>
  <c r="E103" s="1"/>
  <c r="E128" s="1"/>
  <c r="E29"/>
  <c r="E54" s="1"/>
  <c r="E79" s="1"/>
  <c r="E104" s="1"/>
  <c r="E129" s="1"/>
  <c r="E30"/>
  <c r="E55" s="1"/>
  <c r="E80" s="1"/>
  <c r="E105" s="1"/>
  <c r="E130" s="1"/>
  <c r="E26"/>
  <c r="E51" s="1"/>
  <c r="E76" s="1"/>
  <c r="E101" s="1"/>
  <c r="E126" s="1"/>
  <c r="E135" s="1"/>
  <c r="E22"/>
  <c r="E47" s="1"/>
  <c r="E72" s="1"/>
  <c r="E97" s="1"/>
  <c r="E122" s="1"/>
  <c r="E23"/>
  <c r="E48" s="1"/>
  <c r="E73" s="1"/>
  <c r="E98" s="1"/>
  <c r="E123" s="1"/>
  <c r="E24"/>
  <c r="E49" s="1"/>
  <c r="E74" s="1"/>
  <c r="E99" s="1"/>
  <c r="E124" s="1"/>
  <c r="E25"/>
  <c r="E50" s="1"/>
  <c r="E75" s="1"/>
  <c r="E100" s="1"/>
  <c r="E125" s="1"/>
  <c r="E21"/>
  <c r="E46" s="1"/>
  <c r="E71" s="1"/>
  <c r="E96" s="1"/>
  <c r="E121" s="1"/>
  <c r="E134" s="1"/>
  <c r="E17"/>
  <c r="E42" s="1"/>
  <c r="E67" s="1"/>
  <c r="E92" s="1"/>
  <c r="E117" s="1"/>
  <c r="E18"/>
  <c r="E43" s="1"/>
  <c r="E68" s="1"/>
  <c r="E93" s="1"/>
  <c r="E118" s="1"/>
  <c r="E19"/>
  <c r="E44" s="1"/>
  <c r="E69" s="1"/>
  <c r="E94" s="1"/>
  <c r="E119" s="1"/>
  <c r="E20"/>
  <c r="E45" s="1"/>
  <c r="E70" s="1"/>
  <c r="E95" s="1"/>
  <c r="E120" s="1"/>
  <c r="E16"/>
  <c r="E41" s="1"/>
  <c r="E66" s="1"/>
  <c r="E91" s="1"/>
  <c r="E116" s="1"/>
  <c r="E133" s="1"/>
  <c r="E12"/>
  <c r="E37" s="1"/>
  <c r="E62" s="1"/>
  <c r="E87" s="1"/>
  <c r="E112" s="1"/>
  <c r="E13"/>
  <c r="E38" s="1"/>
  <c r="E63" s="1"/>
  <c r="E88" s="1"/>
  <c r="E113" s="1"/>
  <c r="E14"/>
  <c r="E39" s="1"/>
  <c r="E64" s="1"/>
  <c r="E89" s="1"/>
  <c r="E114" s="1"/>
  <c r="E15"/>
  <c r="E40" s="1"/>
  <c r="E65" s="1"/>
  <c r="E90" s="1"/>
  <c r="E115" s="1"/>
  <c r="E11"/>
  <c r="E36" s="1"/>
  <c r="E61" s="1"/>
  <c r="E86" s="1"/>
  <c r="E111" s="1"/>
  <c r="E132" s="1"/>
  <c r="E32"/>
  <c r="E33"/>
  <c r="E58" s="1"/>
  <c r="E34"/>
  <c r="E35"/>
  <c r="E60" s="1"/>
  <c r="E6"/>
  <c r="E31" s="1"/>
  <c r="D39" i="4"/>
  <c r="E39"/>
  <c r="F39"/>
  <c r="G39"/>
  <c r="H39"/>
  <c r="D37"/>
  <c r="E37"/>
  <c r="F37"/>
  <c r="G37"/>
  <c r="H37"/>
  <c r="D38"/>
  <c r="E38"/>
  <c r="F38"/>
  <c r="G38"/>
  <c r="H38"/>
  <c r="E36"/>
  <c r="F36"/>
  <c r="G36"/>
  <c r="H36"/>
  <c r="D36"/>
  <c r="H35"/>
  <c r="G35"/>
  <c r="F35"/>
  <c r="E35"/>
  <c r="I5" i="2"/>
  <c r="J4"/>
  <c r="J5"/>
  <c r="I4"/>
  <c r="J8"/>
  <c r="I6"/>
  <c r="J6" s="1"/>
  <c r="I7"/>
  <c r="J7" s="1"/>
  <c r="I8"/>
  <c r="I9"/>
  <c r="J9" s="1"/>
  <c r="F8" i="3" l="1"/>
  <c r="G7"/>
  <c r="H7" s="1"/>
  <c r="L31"/>
  <c r="L56" s="1"/>
  <c r="L81" s="1"/>
  <c r="L106" s="1"/>
  <c r="L131" s="1"/>
  <c r="J132"/>
  <c r="M132"/>
  <c r="J134"/>
  <c r="J133"/>
  <c r="J135"/>
  <c r="L7"/>
  <c r="L32" s="1"/>
  <c r="L57" s="1"/>
  <c r="L82" s="1"/>
  <c r="L107" s="1"/>
  <c r="E85"/>
  <c r="J60"/>
  <c r="J58"/>
  <c r="E83"/>
  <c r="E56"/>
  <c r="E59"/>
  <c r="J34"/>
  <c r="E57"/>
  <c r="J32"/>
  <c r="L12"/>
  <c r="J6"/>
  <c r="J29"/>
  <c r="J27"/>
  <c r="J25"/>
  <c r="J23"/>
  <c r="J21"/>
  <c r="J19"/>
  <c r="J17"/>
  <c r="J15"/>
  <c r="J13"/>
  <c r="J11"/>
  <c r="J9"/>
  <c r="J7"/>
  <c r="L53"/>
  <c r="L78" s="1"/>
  <c r="L103" s="1"/>
  <c r="L128" s="1"/>
  <c r="L51"/>
  <c r="L76" s="1"/>
  <c r="L101" s="1"/>
  <c r="L126" s="1"/>
  <c r="L135" s="1"/>
  <c r="M135" s="1"/>
  <c r="L49"/>
  <c r="L74" s="1"/>
  <c r="L99" s="1"/>
  <c r="L124" s="1"/>
  <c r="L47"/>
  <c r="L72" s="1"/>
  <c r="L97" s="1"/>
  <c r="L122" s="1"/>
  <c r="L43"/>
  <c r="L68" s="1"/>
  <c r="L93" s="1"/>
  <c r="L118" s="1"/>
  <c r="L41"/>
  <c r="L66" s="1"/>
  <c r="L91" s="1"/>
  <c r="L116" s="1"/>
  <c r="L133" s="1"/>
  <c r="M133" s="1"/>
  <c r="J30"/>
  <c r="J28"/>
  <c r="J26"/>
  <c r="J24"/>
  <c r="J22"/>
  <c r="J20"/>
  <c r="J18"/>
  <c r="J16"/>
  <c r="J14"/>
  <c r="J12"/>
  <c r="J10"/>
  <c r="J8"/>
  <c r="L54"/>
  <c r="L79" s="1"/>
  <c r="L104" s="1"/>
  <c r="L129" s="1"/>
  <c r="L52"/>
  <c r="L77" s="1"/>
  <c r="L102" s="1"/>
  <c r="L127" s="1"/>
  <c r="L48"/>
  <c r="L73" s="1"/>
  <c r="L98" s="1"/>
  <c r="L123" s="1"/>
  <c r="L46"/>
  <c r="L71" s="1"/>
  <c r="L96" s="1"/>
  <c r="L121" s="1"/>
  <c r="L134" s="1"/>
  <c r="M134" s="1"/>
  <c r="L44"/>
  <c r="L69" s="1"/>
  <c r="L94" s="1"/>
  <c r="L119" s="1"/>
  <c r="L42"/>
  <c r="L67" s="1"/>
  <c r="L92" s="1"/>
  <c r="L117" s="1"/>
  <c r="F109"/>
  <c r="F110" s="1"/>
  <c r="I124"/>
  <c r="I129" s="1"/>
  <c r="J129" s="1"/>
  <c r="J119"/>
  <c r="I120"/>
  <c r="I125" s="1"/>
  <c r="J115"/>
  <c r="I116"/>
  <c r="I121" s="1"/>
  <c r="J111"/>
  <c r="I122"/>
  <c r="I127" s="1"/>
  <c r="J127" s="1"/>
  <c r="J117"/>
  <c r="I118"/>
  <c r="I123" s="1"/>
  <c r="J113"/>
  <c r="J112"/>
  <c r="J114"/>
  <c r="F83"/>
  <c r="F84" s="1"/>
  <c r="F85" s="1"/>
  <c r="F86" s="1"/>
  <c r="I92"/>
  <c r="I97" s="1"/>
  <c r="I102" s="1"/>
  <c r="J102" s="1"/>
  <c r="J87"/>
  <c r="I94"/>
  <c r="I99" s="1"/>
  <c r="I104" s="1"/>
  <c r="J104" s="1"/>
  <c r="J89"/>
  <c r="J86"/>
  <c r="J88"/>
  <c r="J90"/>
  <c r="J96"/>
  <c r="J98"/>
  <c r="J100"/>
  <c r="J83"/>
  <c r="J85"/>
  <c r="J91"/>
  <c r="J93"/>
  <c r="J95"/>
  <c r="J101"/>
  <c r="J103"/>
  <c r="J105"/>
  <c r="F58"/>
  <c r="F59" s="1"/>
  <c r="I67"/>
  <c r="I72" s="1"/>
  <c r="J62"/>
  <c r="I73"/>
  <c r="I78" s="1"/>
  <c r="J78" s="1"/>
  <c r="J68"/>
  <c r="I69"/>
  <c r="I74" s="1"/>
  <c r="J64"/>
  <c r="J61"/>
  <c r="J63"/>
  <c r="J65"/>
  <c r="I71"/>
  <c r="I76" s="1"/>
  <c r="J76" s="1"/>
  <c r="J66"/>
  <c r="I75"/>
  <c r="I80" s="1"/>
  <c r="J80" s="1"/>
  <c r="J70"/>
  <c r="M68"/>
  <c r="M70"/>
  <c r="M74"/>
  <c r="M78"/>
  <c r="M80"/>
  <c r="J56"/>
  <c r="M69"/>
  <c r="M73"/>
  <c r="M75"/>
  <c r="M79"/>
  <c r="I41"/>
  <c r="I46" s="1"/>
  <c r="J36"/>
  <c r="I47"/>
  <c r="I52" s="1"/>
  <c r="J52" s="1"/>
  <c r="J42"/>
  <c r="I43"/>
  <c r="I48" s="1"/>
  <c r="I53" s="1"/>
  <c r="J53" s="1"/>
  <c r="J38"/>
  <c r="J44"/>
  <c r="J54"/>
  <c r="F34"/>
  <c r="F35" s="1"/>
  <c r="I45"/>
  <c r="I50" s="1"/>
  <c r="I55" s="1"/>
  <c r="J55" s="1"/>
  <c r="J40"/>
  <c r="J31"/>
  <c r="J33"/>
  <c r="J35"/>
  <c r="J37"/>
  <c r="J39"/>
  <c r="J49"/>
  <c r="F9" l="1"/>
  <c r="G8"/>
  <c r="H8" s="1"/>
  <c r="J41"/>
  <c r="J94"/>
  <c r="J47"/>
  <c r="F60"/>
  <c r="F61" s="1"/>
  <c r="L8"/>
  <c r="L9" s="1"/>
  <c r="J45"/>
  <c r="J69"/>
  <c r="J120"/>
  <c r="J124"/>
  <c r="J116"/>
  <c r="J99"/>
  <c r="J97"/>
  <c r="J92"/>
  <c r="J122"/>
  <c r="J118"/>
  <c r="L13"/>
  <c r="L37"/>
  <c r="J59"/>
  <c r="E84"/>
  <c r="E81"/>
  <c r="J50"/>
  <c r="J73"/>
  <c r="J67"/>
  <c r="J57"/>
  <c r="E82"/>
  <c r="E108"/>
  <c r="E110"/>
  <c r="I130"/>
  <c r="J130" s="1"/>
  <c r="J125"/>
  <c r="F111"/>
  <c r="I128"/>
  <c r="J128" s="1"/>
  <c r="J123"/>
  <c r="I126"/>
  <c r="J126" s="1"/>
  <c r="J121"/>
  <c r="F87"/>
  <c r="F62"/>
  <c r="I79"/>
  <c r="J79" s="1"/>
  <c r="J74"/>
  <c r="I77"/>
  <c r="J77" s="1"/>
  <c r="J72"/>
  <c r="J75"/>
  <c r="J71"/>
  <c r="J43"/>
  <c r="J48"/>
  <c r="F36"/>
  <c r="I51"/>
  <c r="J51" s="1"/>
  <c r="J46"/>
  <c r="F10" l="1"/>
  <c r="G10" s="1"/>
  <c r="H10" s="1"/>
  <c r="G9"/>
  <c r="H9" s="1"/>
  <c r="L33"/>
  <c r="L58" s="1"/>
  <c r="J110"/>
  <c r="J108"/>
  <c r="J82"/>
  <c r="E107"/>
  <c r="L14"/>
  <c r="L38"/>
  <c r="L34"/>
  <c r="L10"/>
  <c r="E106"/>
  <c r="E131" s="1"/>
  <c r="J81"/>
  <c r="J84"/>
  <c r="E109"/>
  <c r="L62"/>
  <c r="F112"/>
  <c r="F88"/>
  <c r="F63"/>
  <c r="F37"/>
  <c r="M131" l="1"/>
  <c r="J131"/>
  <c r="L87"/>
  <c r="J109"/>
  <c r="L35"/>
  <c r="L15"/>
  <c r="L39"/>
  <c r="L83"/>
  <c r="M58"/>
  <c r="J106"/>
  <c r="L59"/>
  <c r="L63"/>
  <c r="J107"/>
  <c r="F113"/>
  <c r="F89"/>
  <c r="F64"/>
  <c r="F38"/>
  <c r="L88" l="1"/>
  <c r="M63"/>
  <c r="L84"/>
  <c r="M59"/>
  <c r="L64"/>
  <c r="L112"/>
  <c r="L108"/>
  <c r="L40"/>
  <c r="L60"/>
  <c r="F114"/>
  <c r="F90"/>
  <c r="F11"/>
  <c r="F65"/>
  <c r="F39"/>
  <c r="L85" l="1"/>
  <c r="M60"/>
  <c r="L65"/>
  <c r="L89"/>
  <c r="M64"/>
  <c r="L109"/>
  <c r="L113"/>
  <c r="F115"/>
  <c r="F91"/>
  <c r="F12"/>
  <c r="F66"/>
  <c r="F40"/>
  <c r="L114" l="1"/>
  <c r="L90"/>
  <c r="M65"/>
  <c r="L110"/>
  <c r="F116"/>
  <c r="F92"/>
  <c r="F13"/>
  <c r="F67"/>
  <c r="F41"/>
  <c r="L115" l="1"/>
  <c r="F117"/>
  <c r="F93"/>
  <c r="F14"/>
  <c r="F68"/>
  <c r="F42"/>
  <c r="F118" l="1"/>
  <c r="F94"/>
  <c r="F15"/>
  <c r="F69"/>
  <c r="F43"/>
  <c r="F119" l="1"/>
  <c r="F95"/>
  <c r="F16"/>
  <c r="F70"/>
  <c r="F44"/>
  <c r="F120" l="1"/>
  <c r="F96"/>
  <c r="F17"/>
  <c r="F71"/>
  <c r="F45"/>
  <c r="F121" l="1"/>
  <c r="F97"/>
  <c r="F18"/>
  <c r="F72"/>
  <c r="F46"/>
  <c r="F122" l="1"/>
  <c r="F98"/>
  <c r="F19"/>
  <c r="F73"/>
  <c r="F47"/>
  <c r="E31" i="4"/>
  <c r="F31"/>
  <c r="G31"/>
  <c r="H31"/>
  <c r="D31"/>
  <c r="D35" s="1"/>
  <c r="E17"/>
  <c r="F17"/>
  <c r="G17"/>
  <c r="H17"/>
  <c r="D17"/>
  <c r="F9" i="1"/>
  <c r="G9"/>
  <c r="H9"/>
  <c r="E9"/>
  <c r="D9"/>
  <c r="E37"/>
  <c r="E41" s="1"/>
  <c r="E42" s="1"/>
  <c r="E43" s="1"/>
  <c r="E44" s="1"/>
  <c r="E45" s="1"/>
  <c r="F37"/>
  <c r="F41" s="1"/>
  <c r="F42" s="1"/>
  <c r="F43" s="1"/>
  <c r="F44" s="1"/>
  <c r="F45" s="1"/>
  <c r="G37"/>
  <c r="G41" s="1"/>
  <c r="G42" s="1"/>
  <c r="G43" s="1"/>
  <c r="G44" s="1"/>
  <c r="G45" s="1"/>
  <c r="H37"/>
  <c r="H41" s="1"/>
  <c r="H42" s="1"/>
  <c r="H43" s="1"/>
  <c r="H44" s="1"/>
  <c r="H45" s="1"/>
  <c r="D37"/>
  <c r="D41" s="1"/>
  <c r="D42" s="1"/>
  <c r="D43" s="1"/>
  <c r="D44" s="1"/>
  <c r="D45" s="1"/>
  <c r="E26"/>
  <c r="F26"/>
  <c r="G26"/>
  <c r="H26"/>
  <c r="D26"/>
  <c r="D26" i="3" l="1"/>
  <c r="D51" s="1"/>
  <c r="D76" s="1"/>
  <c r="D101" s="1"/>
  <c r="D126" s="1"/>
  <c r="D135" s="1"/>
  <c r="D16"/>
  <c r="D6"/>
  <c r="D21"/>
  <c r="D46" s="1"/>
  <c r="D11"/>
  <c r="F123"/>
  <c r="F99"/>
  <c r="F20"/>
  <c r="F74"/>
  <c r="F48"/>
  <c r="D36" l="1"/>
  <c r="G11"/>
  <c r="H11" s="1"/>
  <c r="D71"/>
  <c r="G46"/>
  <c r="H46" s="1"/>
  <c r="D31"/>
  <c r="G6"/>
  <c r="H6" s="1"/>
  <c r="D17"/>
  <c r="D27"/>
  <c r="D52" s="1"/>
  <c r="D77" s="1"/>
  <c r="D102" s="1"/>
  <c r="D127" s="1"/>
  <c r="D12"/>
  <c r="D22"/>
  <c r="D47" s="1"/>
  <c r="D41"/>
  <c r="G16"/>
  <c r="H16" s="1"/>
  <c r="G135"/>
  <c r="H135" s="1"/>
  <c r="N135" s="1"/>
  <c r="F124"/>
  <c r="F100"/>
  <c r="F21"/>
  <c r="F75"/>
  <c r="F49"/>
  <c r="D66" l="1"/>
  <c r="G41"/>
  <c r="H41" s="1"/>
  <c r="D72"/>
  <c r="G47"/>
  <c r="H47" s="1"/>
  <c r="D37"/>
  <c r="G12"/>
  <c r="H12" s="1"/>
  <c r="D42"/>
  <c r="G17"/>
  <c r="H17" s="1"/>
  <c r="D56"/>
  <c r="G31"/>
  <c r="H31" s="1"/>
  <c r="D96"/>
  <c r="G71"/>
  <c r="H71" s="1"/>
  <c r="D61"/>
  <c r="G36"/>
  <c r="H36" s="1"/>
  <c r="E41" i="5"/>
  <c r="H5" i="12"/>
  <c r="D32" i="3"/>
  <c r="D23"/>
  <c r="D48" s="1"/>
  <c r="D13"/>
  <c r="D28"/>
  <c r="D53" s="1"/>
  <c r="D78" s="1"/>
  <c r="D103" s="1"/>
  <c r="D128" s="1"/>
  <c r="D18"/>
  <c r="F125"/>
  <c r="F101"/>
  <c r="F22"/>
  <c r="G21"/>
  <c r="H21" s="1"/>
  <c r="F76"/>
  <c r="F50"/>
  <c r="D19" l="1"/>
  <c r="D20"/>
  <c r="D43"/>
  <c r="G18"/>
  <c r="H18" s="1"/>
  <c r="D38"/>
  <c r="G13"/>
  <c r="H13" s="1"/>
  <c r="D73"/>
  <c r="G48"/>
  <c r="H48" s="1"/>
  <c r="D57"/>
  <c r="G32"/>
  <c r="H32" s="1"/>
  <c r="F41" i="5"/>
  <c r="E47"/>
  <c r="D86" i="3"/>
  <c r="G61"/>
  <c r="H61" s="1"/>
  <c r="D121"/>
  <c r="G96"/>
  <c r="H96" s="1"/>
  <c r="G56"/>
  <c r="H56" s="1"/>
  <c r="D81"/>
  <c r="D67"/>
  <c r="G42"/>
  <c r="H42" s="1"/>
  <c r="D62"/>
  <c r="G37"/>
  <c r="H37" s="1"/>
  <c r="D97"/>
  <c r="G72"/>
  <c r="H72" s="1"/>
  <c r="D33"/>
  <c r="D91"/>
  <c r="G66"/>
  <c r="H66" s="1"/>
  <c r="D29"/>
  <c r="D54" s="1"/>
  <c r="D79" s="1"/>
  <c r="D104" s="1"/>
  <c r="D129" s="1"/>
  <c r="D30"/>
  <c r="D55" s="1"/>
  <c r="D80" s="1"/>
  <c r="D105" s="1"/>
  <c r="D130" s="1"/>
  <c r="D14"/>
  <c r="D15"/>
  <c r="D24"/>
  <c r="D49" s="1"/>
  <c r="D25"/>
  <c r="D50" s="1"/>
  <c r="D75" s="1"/>
  <c r="H6" i="12"/>
  <c r="F126" i="3"/>
  <c r="F102"/>
  <c r="G101"/>
  <c r="H101" s="1"/>
  <c r="F23"/>
  <c r="G22"/>
  <c r="H22" s="1"/>
  <c r="F77"/>
  <c r="G76"/>
  <c r="H76" s="1"/>
  <c r="F51"/>
  <c r="H7" i="12" l="1"/>
  <c r="D34" i="3"/>
  <c r="D74"/>
  <c r="G49"/>
  <c r="H49" s="1"/>
  <c r="D39"/>
  <c r="G14"/>
  <c r="H14" s="1"/>
  <c r="D116"/>
  <c r="G91"/>
  <c r="H91" s="1"/>
  <c r="D58"/>
  <c r="G33"/>
  <c r="H33" s="1"/>
  <c r="D122"/>
  <c r="G122" s="1"/>
  <c r="H122" s="1"/>
  <c r="G97"/>
  <c r="H97" s="1"/>
  <c r="D87"/>
  <c r="G62"/>
  <c r="H62" s="1"/>
  <c r="D92"/>
  <c r="G67"/>
  <c r="H67" s="1"/>
  <c r="D134"/>
  <c r="G121"/>
  <c r="H121" s="1"/>
  <c r="D111"/>
  <c r="G86"/>
  <c r="H86" s="1"/>
  <c r="F47" i="5"/>
  <c r="G41"/>
  <c r="D82" i="3"/>
  <c r="G57"/>
  <c r="H57" s="1"/>
  <c r="D98"/>
  <c r="G73"/>
  <c r="H73" s="1"/>
  <c r="N73" s="1"/>
  <c r="D63"/>
  <c r="G38"/>
  <c r="H38" s="1"/>
  <c r="D68"/>
  <c r="G43"/>
  <c r="H43" s="1"/>
  <c r="D44"/>
  <c r="G19"/>
  <c r="H19" s="1"/>
  <c r="G50"/>
  <c r="H50" s="1"/>
  <c r="D35"/>
  <c r="D100"/>
  <c r="G75"/>
  <c r="H75" s="1"/>
  <c r="N75" s="1"/>
  <c r="D40"/>
  <c r="G15"/>
  <c r="H15" s="1"/>
  <c r="D106"/>
  <c r="G81"/>
  <c r="H81" s="1"/>
  <c r="D45"/>
  <c r="G20"/>
  <c r="H20" s="1"/>
  <c r="F127"/>
  <c r="G126"/>
  <c r="H126" s="1"/>
  <c r="F103"/>
  <c r="G102"/>
  <c r="H102" s="1"/>
  <c r="F24"/>
  <c r="G23"/>
  <c r="H23" s="1"/>
  <c r="F78"/>
  <c r="G77"/>
  <c r="H77" s="1"/>
  <c r="F52"/>
  <c r="G51"/>
  <c r="H51" s="1"/>
  <c r="I8" i="10" l="1"/>
  <c r="G8"/>
  <c r="D65" i="3"/>
  <c r="G40"/>
  <c r="H40" s="1"/>
  <c r="D125"/>
  <c r="G125" s="1"/>
  <c r="H125" s="1"/>
  <c r="G100"/>
  <c r="H100" s="1"/>
  <c r="D60"/>
  <c r="G35"/>
  <c r="H35" s="1"/>
  <c r="D70"/>
  <c r="G45"/>
  <c r="H45" s="1"/>
  <c r="D69"/>
  <c r="G44"/>
  <c r="H44" s="1"/>
  <c r="D93"/>
  <c r="G68"/>
  <c r="H68" s="1"/>
  <c r="N68" s="1"/>
  <c r="D88"/>
  <c r="G63"/>
  <c r="H63" s="1"/>
  <c r="N63" s="1"/>
  <c r="D123"/>
  <c r="G123" s="1"/>
  <c r="H123" s="1"/>
  <c r="G98"/>
  <c r="H98" s="1"/>
  <c r="D107"/>
  <c r="G82"/>
  <c r="H82" s="1"/>
  <c r="D132"/>
  <c r="G111"/>
  <c r="H111" s="1"/>
  <c r="G134"/>
  <c r="H134" s="1"/>
  <c r="N134" s="1"/>
  <c r="D117"/>
  <c r="G117" s="1"/>
  <c r="H117" s="1"/>
  <c r="G92"/>
  <c r="H92" s="1"/>
  <c r="D112"/>
  <c r="G112" s="1"/>
  <c r="H112" s="1"/>
  <c r="G87"/>
  <c r="H87" s="1"/>
  <c r="D83"/>
  <c r="G58"/>
  <c r="H58" s="1"/>
  <c r="N58" s="1"/>
  <c r="D133"/>
  <c r="G116"/>
  <c r="H116" s="1"/>
  <c r="D64"/>
  <c r="G39"/>
  <c r="H39" s="1"/>
  <c r="D99"/>
  <c r="G74"/>
  <c r="H74" s="1"/>
  <c r="N74" s="1"/>
  <c r="D59"/>
  <c r="G34"/>
  <c r="H34" s="1"/>
  <c r="H8" i="12"/>
  <c r="D131" i="3"/>
  <c r="G131" s="1"/>
  <c r="H131" s="1"/>
  <c r="N131" s="1"/>
  <c r="G106"/>
  <c r="H106" s="1"/>
  <c r="H41" i="5"/>
  <c r="G47"/>
  <c r="F128" i="3"/>
  <c r="G127"/>
  <c r="H127" s="1"/>
  <c r="F104"/>
  <c r="G103"/>
  <c r="H103" s="1"/>
  <c r="F25"/>
  <c r="G24"/>
  <c r="H24" s="1"/>
  <c r="F79"/>
  <c r="G78"/>
  <c r="H78" s="1"/>
  <c r="N78" s="1"/>
  <c r="F53"/>
  <c r="G52"/>
  <c r="H52" s="1"/>
  <c r="G9" i="10" l="1"/>
  <c r="H8"/>
  <c r="G6"/>
  <c r="G7"/>
  <c r="G5"/>
  <c r="G5" i="12"/>
  <c r="E40" i="5"/>
  <c r="H9" i="12"/>
  <c r="D108" i="3"/>
  <c r="G83"/>
  <c r="H83" s="1"/>
  <c r="I41" i="5"/>
  <c r="I47" s="1"/>
  <c r="S5" i="12" s="1"/>
  <c r="H47" i="5"/>
  <c r="E37"/>
  <c r="D5" i="12"/>
  <c r="D84" i="3"/>
  <c r="G59"/>
  <c r="H59" s="1"/>
  <c r="N59" s="1"/>
  <c r="D124"/>
  <c r="G124" s="1"/>
  <c r="H124" s="1"/>
  <c r="G99"/>
  <c r="H99" s="1"/>
  <c r="D89"/>
  <c r="G64"/>
  <c r="H64" s="1"/>
  <c r="N64" s="1"/>
  <c r="G133"/>
  <c r="H133" s="1"/>
  <c r="N133" s="1"/>
  <c r="G107"/>
  <c r="H107" s="1"/>
  <c r="D113"/>
  <c r="G113" s="1"/>
  <c r="H113" s="1"/>
  <c r="G88"/>
  <c r="H88" s="1"/>
  <c r="D118"/>
  <c r="G118" s="1"/>
  <c r="H118" s="1"/>
  <c r="G93"/>
  <c r="H93" s="1"/>
  <c r="D94"/>
  <c r="G69"/>
  <c r="H69" s="1"/>
  <c r="N69" s="1"/>
  <c r="D95"/>
  <c r="G70"/>
  <c r="H70" s="1"/>
  <c r="N70" s="1"/>
  <c r="D85"/>
  <c r="G60"/>
  <c r="H60" s="1"/>
  <c r="N60" s="1"/>
  <c r="D90"/>
  <c r="G65"/>
  <c r="H65" s="1"/>
  <c r="N65" s="1"/>
  <c r="G132"/>
  <c r="H132" s="1"/>
  <c r="N132" s="1"/>
  <c r="F129"/>
  <c r="G128"/>
  <c r="H128" s="1"/>
  <c r="F105"/>
  <c r="G105" s="1"/>
  <c r="H105" s="1"/>
  <c r="G104"/>
  <c r="H104" s="1"/>
  <c r="F26"/>
  <c r="G25"/>
  <c r="H25" s="1"/>
  <c r="F80"/>
  <c r="G80" s="1"/>
  <c r="H80" s="1"/>
  <c r="N80" s="1"/>
  <c r="G79"/>
  <c r="H79" s="1"/>
  <c r="N79" s="1"/>
  <c r="F54"/>
  <c r="G53"/>
  <c r="H53" s="1"/>
  <c r="I9" i="10" l="1"/>
  <c r="H6"/>
  <c r="H5"/>
  <c r="H9"/>
  <c r="I6"/>
  <c r="I5"/>
  <c r="I7"/>
  <c r="H7"/>
  <c r="E5" i="12"/>
  <c r="E38" i="5"/>
  <c r="D115" i="3"/>
  <c r="G115" s="1"/>
  <c r="H115" s="1"/>
  <c r="G90"/>
  <c r="H90" s="1"/>
  <c r="D110"/>
  <c r="G110" s="1"/>
  <c r="H110" s="1"/>
  <c r="G85"/>
  <c r="H85" s="1"/>
  <c r="D120"/>
  <c r="G120" s="1"/>
  <c r="H120" s="1"/>
  <c r="G95"/>
  <c r="H95" s="1"/>
  <c r="D119"/>
  <c r="G119" s="1"/>
  <c r="H119" s="1"/>
  <c r="G94"/>
  <c r="H94" s="1"/>
  <c r="D114"/>
  <c r="G114" s="1"/>
  <c r="H114" s="1"/>
  <c r="G89"/>
  <c r="H89" s="1"/>
  <c r="D109"/>
  <c r="G84"/>
  <c r="H84" s="1"/>
  <c r="E43" i="5"/>
  <c r="F37"/>
  <c r="X5" i="12"/>
  <c r="S6"/>
  <c r="G108" i="3"/>
  <c r="H108" s="1"/>
  <c r="H10" i="12"/>
  <c r="G6"/>
  <c r="E39" i="5"/>
  <c r="F5" i="12"/>
  <c r="D6"/>
  <c r="F40" i="5"/>
  <c r="E46"/>
  <c r="F130" i="3"/>
  <c r="G130" s="1"/>
  <c r="H130" s="1"/>
  <c r="G129"/>
  <c r="H129" s="1"/>
  <c r="F27"/>
  <c r="G26"/>
  <c r="H26" s="1"/>
  <c r="F55"/>
  <c r="G55" s="1"/>
  <c r="H55" s="1"/>
  <c r="G54"/>
  <c r="H54" s="1"/>
  <c r="D7" i="12" l="1"/>
  <c r="F6"/>
  <c r="H11"/>
  <c r="S7"/>
  <c r="X6"/>
  <c r="F43" i="5"/>
  <c r="G37"/>
  <c r="G109" i="3"/>
  <c r="H109" s="1"/>
  <c r="E6" i="12"/>
  <c r="G40" i="5"/>
  <c r="F46"/>
  <c r="F39"/>
  <c r="E45"/>
  <c r="G7" i="12"/>
  <c r="E44" i="5"/>
  <c r="F38"/>
  <c r="F28" i="3"/>
  <c r="G27"/>
  <c r="H27" s="1"/>
  <c r="F45" i="5" l="1"/>
  <c r="G39"/>
  <c r="G46"/>
  <c r="H40"/>
  <c r="E7" i="12"/>
  <c r="S8"/>
  <c r="X7"/>
  <c r="H12"/>
  <c r="F44" i="5"/>
  <c r="G38"/>
  <c r="G8" i="12"/>
  <c r="H37" i="5"/>
  <c r="G43"/>
  <c r="F7" i="12"/>
  <c r="D8"/>
  <c r="F29" i="3"/>
  <c r="G28"/>
  <c r="H28" s="1"/>
  <c r="F8" i="12" l="1"/>
  <c r="I37" i="5"/>
  <c r="I43" s="1"/>
  <c r="O5" i="12" s="1"/>
  <c r="H43" i="5"/>
  <c r="S9" i="12"/>
  <c r="X8"/>
  <c r="E8"/>
  <c r="D9"/>
  <c r="G9"/>
  <c r="H38" i="5"/>
  <c r="G44"/>
  <c r="H13" i="12"/>
  <c r="I40" i="5"/>
  <c r="I46" s="1"/>
  <c r="R5" i="12" s="1"/>
  <c r="H46" i="5"/>
  <c r="H39"/>
  <c r="G45"/>
  <c r="F30" i="3"/>
  <c r="G30" s="1"/>
  <c r="H30" s="1"/>
  <c r="G29"/>
  <c r="H29" s="1"/>
  <c r="I39" i="5" l="1"/>
  <c r="I45" s="1"/>
  <c r="Q5" i="12" s="1"/>
  <c r="H45" i="5"/>
  <c r="W5" i="12"/>
  <c r="R6"/>
  <c r="H14"/>
  <c r="I38" i="5"/>
  <c r="I44" s="1"/>
  <c r="P5" i="12" s="1"/>
  <c r="H44" i="5"/>
  <c r="G10" i="12"/>
  <c r="E9"/>
  <c r="X9"/>
  <c r="S10"/>
  <c r="O6"/>
  <c r="T5"/>
  <c r="D10"/>
  <c r="F9"/>
  <c r="F10" l="1"/>
  <c r="O7"/>
  <c r="T6"/>
  <c r="E10"/>
  <c r="G11"/>
  <c r="P6"/>
  <c r="U5"/>
  <c r="H15"/>
  <c r="Q6"/>
  <c r="V5"/>
  <c r="D11"/>
  <c r="X10"/>
  <c r="S11"/>
  <c r="W6"/>
  <c r="R7"/>
  <c r="D12" l="1"/>
  <c r="Q7"/>
  <c r="V6"/>
  <c r="H16"/>
  <c r="P7"/>
  <c r="U6"/>
  <c r="O8"/>
  <c r="T7"/>
  <c r="R8"/>
  <c r="W7"/>
  <c r="S12"/>
  <c r="X11"/>
  <c r="G12"/>
  <c r="E11"/>
  <c r="F11"/>
  <c r="F12" l="1"/>
  <c r="E12"/>
  <c r="S13"/>
  <c r="X12"/>
  <c r="R9"/>
  <c r="W8"/>
  <c r="O9"/>
  <c r="T8"/>
  <c r="P8"/>
  <c r="U7"/>
  <c r="H17"/>
  <c r="H18" s="1"/>
  <c r="Q8"/>
  <c r="V7"/>
  <c r="D13"/>
  <c r="G13"/>
  <c r="G14" l="1"/>
  <c r="D14"/>
  <c r="Q9"/>
  <c r="V8"/>
  <c r="P9"/>
  <c r="U8"/>
  <c r="T9"/>
  <c r="O10"/>
  <c r="R10"/>
  <c r="W9"/>
  <c r="S14"/>
  <c r="F13"/>
  <c r="H20"/>
  <c r="E13"/>
  <c r="H21" l="1"/>
  <c r="F14"/>
  <c r="E14"/>
  <c r="S15"/>
  <c r="W10"/>
  <c r="R11"/>
  <c r="P10"/>
  <c r="U9"/>
  <c r="V9"/>
  <c r="Q10"/>
  <c r="G15"/>
  <c r="T10"/>
  <c r="O11"/>
  <c r="D15"/>
  <c r="D16" l="1"/>
  <c r="G16"/>
  <c r="U10"/>
  <c r="P11"/>
  <c r="H22"/>
  <c r="T11"/>
  <c r="O12"/>
  <c r="Q11"/>
  <c r="V10"/>
  <c r="R12"/>
  <c r="W11"/>
  <c r="S16"/>
  <c r="E15"/>
  <c r="F15"/>
  <c r="E16" l="1"/>
  <c r="X16"/>
  <c r="S17"/>
  <c r="S18" s="1"/>
  <c r="X18" s="1"/>
  <c r="R13"/>
  <c r="W12"/>
  <c r="Q12"/>
  <c r="V11"/>
  <c r="H23"/>
  <c r="G17"/>
  <c r="G18" s="1"/>
  <c r="F16"/>
  <c r="T12"/>
  <c r="O13"/>
  <c r="U11"/>
  <c r="P12"/>
  <c r="D17"/>
  <c r="D18" s="1"/>
  <c r="D20" l="1"/>
  <c r="F17"/>
  <c r="F18" s="1"/>
  <c r="G20"/>
  <c r="H24"/>
  <c r="Q13"/>
  <c r="V12"/>
  <c r="R14"/>
  <c r="E17"/>
  <c r="E18" s="1"/>
  <c r="P13"/>
  <c r="U12"/>
  <c r="O14"/>
  <c r="S20"/>
  <c r="P14" l="1"/>
  <c r="E20"/>
  <c r="R15"/>
  <c r="Q14"/>
  <c r="F20"/>
  <c r="D21"/>
  <c r="X20"/>
  <c r="S21"/>
  <c r="O15"/>
  <c r="G21"/>
  <c r="D22" l="1"/>
  <c r="P15"/>
  <c r="G22"/>
  <c r="O16"/>
  <c r="S22"/>
  <c r="X21"/>
  <c r="F21"/>
  <c r="Q15"/>
  <c r="R16"/>
  <c r="E21"/>
  <c r="S23" l="1"/>
  <c r="T16"/>
  <c r="O17"/>
  <c r="O18" s="1"/>
  <c r="T18" s="1"/>
  <c r="P16"/>
  <c r="E22"/>
  <c r="R17"/>
  <c r="R18" s="1"/>
  <c r="W18" s="1"/>
  <c r="W16"/>
  <c r="Q16"/>
  <c r="F22"/>
  <c r="G23"/>
  <c r="D23"/>
  <c r="F23" l="1"/>
  <c r="R20"/>
  <c r="P17"/>
  <c r="P18" s="1"/>
  <c r="U18" s="1"/>
  <c r="U16"/>
  <c r="S24"/>
  <c r="D24"/>
  <c r="G24"/>
  <c r="V16"/>
  <c r="Q17"/>
  <c r="Q18" s="1"/>
  <c r="V18" s="1"/>
  <c r="E23"/>
  <c r="O20"/>
  <c r="O21" l="1"/>
  <c r="T20"/>
  <c r="P20"/>
  <c r="E24"/>
  <c r="Q20"/>
  <c r="R21"/>
  <c r="W20"/>
  <c r="F24"/>
  <c r="W21" l="1"/>
  <c r="R22"/>
  <c r="V20"/>
  <c r="Q21"/>
  <c r="O22"/>
  <c r="T21"/>
  <c r="P21"/>
  <c r="U20"/>
  <c r="U21" l="1"/>
  <c r="P22"/>
  <c r="O23"/>
  <c r="V21"/>
  <c r="Q22"/>
  <c r="R23"/>
  <c r="O24" l="1"/>
  <c r="R24"/>
  <c r="Q23"/>
  <c r="P23"/>
  <c r="E22" i="7"/>
  <c r="E24"/>
  <c r="E26"/>
  <c r="E23"/>
  <c r="E25"/>
  <c r="Q24" i="12" l="1"/>
  <c r="P24"/>
  <c r="F22" i="7" l="1"/>
  <c r="F26"/>
  <c r="F23"/>
  <c r="F25"/>
  <c r="F24"/>
  <c r="G24"/>
  <c r="G26"/>
  <c r="G23"/>
  <c r="G25"/>
  <c r="G22"/>
  <c r="H24" l="1"/>
  <c r="H22"/>
  <c r="H26"/>
  <c r="H23"/>
  <c r="H25"/>
  <c r="I22"/>
  <c r="I23"/>
  <c r="I24"/>
  <c r="I26"/>
  <c r="I25"/>
  <c r="K12" i="3" l="1"/>
  <c r="M7"/>
  <c r="N7" s="1"/>
  <c r="F6" i="7" s="1"/>
  <c r="K38" i="3"/>
  <c r="M33"/>
  <c r="N33" s="1"/>
  <c r="K40"/>
  <c r="M35"/>
  <c r="N35" s="1"/>
  <c r="K62"/>
  <c r="M57"/>
  <c r="N57" s="1"/>
  <c r="K86"/>
  <c r="M81"/>
  <c r="N81" s="1"/>
  <c r="K88"/>
  <c r="M83"/>
  <c r="N83" s="1"/>
  <c r="K90"/>
  <c r="M85"/>
  <c r="N85" s="1"/>
  <c r="K111"/>
  <c r="M106"/>
  <c r="N106" s="1"/>
  <c r="E5" i="11" s="1"/>
  <c r="K112" i="3"/>
  <c r="M107"/>
  <c r="N107" s="1"/>
  <c r="F5" i="11" s="1"/>
  <c r="K114" i="3"/>
  <c r="M109"/>
  <c r="N109" s="1"/>
  <c r="H5" i="11" s="1"/>
  <c r="K11" i="3"/>
  <c r="M6"/>
  <c r="N6" s="1"/>
  <c r="E6" i="7" s="1"/>
  <c r="K15" i="3"/>
  <c r="M10"/>
  <c r="N10" s="1"/>
  <c r="I6" i="7" s="1"/>
  <c r="K14" i="3"/>
  <c r="M9"/>
  <c r="N9" s="1"/>
  <c r="H6" i="7" s="1"/>
  <c r="M8" i="3"/>
  <c r="N8" s="1"/>
  <c r="G6" i="7" s="1"/>
  <c r="K13" i="3"/>
  <c r="K36"/>
  <c r="M31"/>
  <c r="N31" s="1"/>
  <c r="K37"/>
  <c r="M32"/>
  <c r="N32" s="1"/>
  <c r="K39"/>
  <c r="M34"/>
  <c r="N34" s="1"/>
  <c r="K61"/>
  <c r="M56"/>
  <c r="N56" s="1"/>
  <c r="K87"/>
  <c r="M82"/>
  <c r="N82" s="1"/>
  <c r="K89"/>
  <c r="M84"/>
  <c r="N84" s="1"/>
  <c r="K113"/>
  <c r="M108"/>
  <c r="N108" s="1"/>
  <c r="G5" i="11" s="1"/>
  <c r="K115" i="3"/>
  <c r="M110"/>
  <c r="N110" s="1"/>
  <c r="I5" i="11" s="1"/>
  <c r="E5" i="10" l="1"/>
  <c r="F5"/>
  <c r="H5" i="14"/>
  <c r="H5" i="9"/>
  <c r="H20" i="5"/>
  <c r="F5" i="14"/>
  <c r="F5" i="9"/>
  <c r="F20" i="5"/>
  <c r="H5" i="13"/>
  <c r="H3" i="5"/>
  <c r="H5" i="8"/>
  <c r="K120" i="3"/>
  <c r="M115"/>
  <c r="N115" s="1"/>
  <c r="I6" i="11" s="1"/>
  <c r="K118" i="3"/>
  <c r="M113"/>
  <c r="N113" s="1"/>
  <c r="G6" i="11" s="1"/>
  <c r="K94" i="3"/>
  <c r="M89"/>
  <c r="N89" s="1"/>
  <c r="K92"/>
  <c r="M87"/>
  <c r="N87" s="1"/>
  <c r="K66"/>
  <c r="M61"/>
  <c r="N61" s="1"/>
  <c r="K44"/>
  <c r="M39"/>
  <c r="N39" s="1"/>
  <c r="K42"/>
  <c r="M37"/>
  <c r="N37" s="1"/>
  <c r="K41"/>
  <c r="M36"/>
  <c r="N36" s="1"/>
  <c r="K19"/>
  <c r="M14"/>
  <c r="N14" s="1"/>
  <c r="H7" i="7" s="1"/>
  <c r="K20" i="3"/>
  <c r="M15"/>
  <c r="N15" s="1"/>
  <c r="I7" i="7" s="1"/>
  <c r="K16" i="3"/>
  <c r="M11"/>
  <c r="N11" s="1"/>
  <c r="E7" i="7" s="1"/>
  <c r="K119" i="3"/>
  <c r="M114"/>
  <c r="N114" s="1"/>
  <c r="H6" i="11" s="1"/>
  <c r="K117" i="3"/>
  <c r="M112"/>
  <c r="N112" s="1"/>
  <c r="F6" i="11" s="1"/>
  <c r="K116" i="3"/>
  <c r="M111"/>
  <c r="N111" s="1"/>
  <c r="E6" i="11" s="1"/>
  <c r="K95" i="3"/>
  <c r="M90"/>
  <c r="N90" s="1"/>
  <c r="K93"/>
  <c r="M88"/>
  <c r="N88" s="1"/>
  <c r="K91"/>
  <c r="M86"/>
  <c r="N86" s="1"/>
  <c r="K67"/>
  <c r="M62"/>
  <c r="N62" s="1"/>
  <c r="K45"/>
  <c r="M40"/>
  <c r="N40" s="1"/>
  <c r="K43"/>
  <c r="M38"/>
  <c r="N38" s="1"/>
  <c r="K17"/>
  <c r="M12"/>
  <c r="N12" s="1"/>
  <c r="F7" i="7" s="1"/>
  <c r="F5" i="13"/>
  <c r="F5" i="8"/>
  <c r="F3" i="5"/>
  <c r="E5" i="13"/>
  <c r="E5" i="8"/>
  <c r="E3" i="5"/>
  <c r="K18" i="3"/>
  <c r="M13"/>
  <c r="N13" s="1"/>
  <c r="G7" i="7" s="1"/>
  <c r="I5" i="14"/>
  <c r="I5" i="9"/>
  <c r="I20" i="5"/>
  <c r="G5" i="14"/>
  <c r="G5" i="9"/>
  <c r="G20" i="5"/>
  <c r="E5" i="14"/>
  <c r="E5" i="9"/>
  <c r="E20" i="5"/>
  <c r="I5" i="13"/>
  <c r="I3" i="5"/>
  <c r="I5" i="8"/>
  <c r="G5" i="13"/>
  <c r="G3" i="5"/>
  <c r="G5" i="8"/>
  <c r="E6" i="10" l="1"/>
  <c r="F6"/>
  <c r="G10" i="5"/>
  <c r="G15"/>
  <c r="G6" i="14"/>
  <c r="G6" i="9"/>
  <c r="G21" i="5"/>
  <c r="I6" i="14"/>
  <c r="I6" i="9"/>
  <c r="I21" i="5"/>
  <c r="E6" i="13"/>
  <c r="E4" i="5"/>
  <c r="E6" i="8"/>
  <c r="F6" i="13"/>
  <c r="F6" i="8"/>
  <c r="F4" i="5"/>
  <c r="H6" i="13"/>
  <c r="H6" i="8"/>
  <c r="H4" i="5"/>
  <c r="F6" i="14"/>
  <c r="F6" i="9"/>
  <c r="F21" i="5"/>
  <c r="H6" i="14"/>
  <c r="H6" i="9"/>
  <c r="H21" i="5"/>
  <c r="H32"/>
  <c r="H27"/>
  <c r="G27"/>
  <c r="G32"/>
  <c r="E10"/>
  <c r="E15"/>
  <c r="G6" i="13"/>
  <c r="G6" i="8"/>
  <c r="G4" i="5"/>
  <c r="I6" i="13"/>
  <c r="I6" i="8"/>
  <c r="I4" i="5"/>
  <c r="E6" i="14"/>
  <c r="E6" i="9"/>
  <c r="E21" i="5"/>
  <c r="I15"/>
  <c r="I10"/>
  <c r="E27"/>
  <c r="E32"/>
  <c r="I27"/>
  <c r="I32"/>
  <c r="K23" i="3"/>
  <c r="M18"/>
  <c r="N18" s="1"/>
  <c r="G8" i="7" s="1"/>
  <c r="F10" i="5"/>
  <c r="F15"/>
  <c r="K22" i="3"/>
  <c r="M17"/>
  <c r="N17" s="1"/>
  <c r="F8" i="7" s="1"/>
  <c r="K48" i="3"/>
  <c r="M43"/>
  <c r="N43" s="1"/>
  <c r="K50"/>
  <c r="M45"/>
  <c r="N45" s="1"/>
  <c r="K72"/>
  <c r="M67"/>
  <c r="N67" s="1"/>
  <c r="K96"/>
  <c r="M91"/>
  <c r="N91" s="1"/>
  <c r="K98"/>
  <c r="M93"/>
  <c r="N93" s="1"/>
  <c r="K100"/>
  <c r="M95"/>
  <c r="N95" s="1"/>
  <c r="K121"/>
  <c r="M116"/>
  <c r="N116" s="1"/>
  <c r="E7" i="11" s="1"/>
  <c r="K122" i="3"/>
  <c r="M117"/>
  <c r="N117" s="1"/>
  <c r="F7" i="11" s="1"/>
  <c r="K124" i="3"/>
  <c r="M119"/>
  <c r="N119" s="1"/>
  <c r="H7" i="11" s="1"/>
  <c r="K21" i="3"/>
  <c r="M16"/>
  <c r="N16" s="1"/>
  <c r="E8" i="7" s="1"/>
  <c r="K25" i="3"/>
  <c r="M20"/>
  <c r="N20" s="1"/>
  <c r="I8" i="7" s="1"/>
  <c r="K24" i="3"/>
  <c r="M19"/>
  <c r="N19" s="1"/>
  <c r="H8" i="7" s="1"/>
  <c r="K46" i="3"/>
  <c r="M41"/>
  <c r="N41" s="1"/>
  <c r="K47"/>
  <c r="M42"/>
  <c r="N42" s="1"/>
  <c r="K49"/>
  <c r="M44"/>
  <c r="N44" s="1"/>
  <c r="K71"/>
  <c r="M66"/>
  <c r="N66" s="1"/>
  <c r="K97"/>
  <c r="M92"/>
  <c r="N92" s="1"/>
  <c r="K99"/>
  <c r="M94"/>
  <c r="N94" s="1"/>
  <c r="K123"/>
  <c r="M118"/>
  <c r="N118" s="1"/>
  <c r="G7" i="11" s="1"/>
  <c r="K125" i="3"/>
  <c r="M120"/>
  <c r="N120" s="1"/>
  <c r="I7" i="11" s="1"/>
  <c r="H10" i="5"/>
  <c r="H15"/>
  <c r="F27"/>
  <c r="F32"/>
  <c r="E7" i="10" l="1"/>
  <c r="F7"/>
  <c r="H29" i="13"/>
  <c r="H29" i="8"/>
  <c r="H7" i="14"/>
  <c r="H7" i="9"/>
  <c r="H22" i="5"/>
  <c r="F7" i="14"/>
  <c r="F22" i="5"/>
  <c r="F7" i="9"/>
  <c r="H7" i="13"/>
  <c r="H5" i="5"/>
  <c r="H7" i="8"/>
  <c r="I7" i="14"/>
  <c r="I22" i="5"/>
  <c r="I7" i="9"/>
  <c r="E7" i="14"/>
  <c r="E7" i="9"/>
  <c r="E22" i="5"/>
  <c r="I7" i="13"/>
  <c r="I5" i="5"/>
  <c r="I7" i="8"/>
  <c r="G7" i="13"/>
  <c r="G7" i="8"/>
  <c r="G5" i="5"/>
  <c r="F29" i="8"/>
  <c r="F29" i="13"/>
  <c r="I29" i="14"/>
  <c r="I34" s="1"/>
  <c r="I29" i="9"/>
  <c r="E29" i="14"/>
  <c r="E34" s="1"/>
  <c r="E29" i="9"/>
  <c r="I17" i="8"/>
  <c r="I17" i="13"/>
  <c r="E33" i="5"/>
  <c r="E28"/>
  <c r="G16"/>
  <c r="G11"/>
  <c r="E17" i="8"/>
  <c r="E17" i="13"/>
  <c r="G17" i="14"/>
  <c r="G22" s="1"/>
  <c r="G17" i="9"/>
  <c r="H17" i="14"/>
  <c r="H22" s="1"/>
  <c r="H17" i="9"/>
  <c r="H28" i="5"/>
  <c r="H33"/>
  <c r="H16"/>
  <c r="H11"/>
  <c r="G33"/>
  <c r="G28"/>
  <c r="G17" i="13"/>
  <c r="G17" i="8"/>
  <c r="F29" i="14"/>
  <c r="F34" s="1"/>
  <c r="F29" i="9"/>
  <c r="F7" i="13"/>
  <c r="F7" i="8"/>
  <c r="F5" i="5"/>
  <c r="E7" i="13"/>
  <c r="E5" i="5"/>
  <c r="E7" i="8"/>
  <c r="G7" i="14"/>
  <c r="G22" i="5"/>
  <c r="G7" i="9"/>
  <c r="F17" i="14"/>
  <c r="F22" s="1"/>
  <c r="F17" i="9"/>
  <c r="H17" i="13"/>
  <c r="H17" i="8"/>
  <c r="K130" i="3"/>
  <c r="M130" s="1"/>
  <c r="N130" s="1"/>
  <c r="I9" i="11" s="1"/>
  <c r="M125" i="3"/>
  <c r="N125" s="1"/>
  <c r="I8" i="11" s="1"/>
  <c r="K128" i="3"/>
  <c r="M128" s="1"/>
  <c r="N128" s="1"/>
  <c r="G9" i="11" s="1"/>
  <c r="M123" i="3"/>
  <c r="N123" s="1"/>
  <c r="G8" i="11" s="1"/>
  <c r="K104" i="3"/>
  <c r="M104" s="1"/>
  <c r="N104" s="1"/>
  <c r="M99"/>
  <c r="N99" s="1"/>
  <c r="K102"/>
  <c r="M102" s="1"/>
  <c r="N102" s="1"/>
  <c r="M97"/>
  <c r="N97" s="1"/>
  <c r="K76"/>
  <c r="M76" s="1"/>
  <c r="N76" s="1"/>
  <c r="M71"/>
  <c r="N71" s="1"/>
  <c r="K54"/>
  <c r="M54" s="1"/>
  <c r="N54" s="1"/>
  <c r="M49"/>
  <c r="N49" s="1"/>
  <c r="K52"/>
  <c r="M52" s="1"/>
  <c r="N52" s="1"/>
  <c r="M47"/>
  <c r="N47" s="1"/>
  <c r="K51"/>
  <c r="M51" s="1"/>
  <c r="N51" s="1"/>
  <c r="M46"/>
  <c r="N46" s="1"/>
  <c r="K29"/>
  <c r="M29" s="1"/>
  <c r="N29" s="1"/>
  <c r="H10" i="7" s="1"/>
  <c r="M24" i="3"/>
  <c r="N24" s="1"/>
  <c r="H9" i="7" s="1"/>
  <c r="K30" i="3"/>
  <c r="M30" s="1"/>
  <c r="N30" s="1"/>
  <c r="I10" i="7" s="1"/>
  <c r="M25" i="3"/>
  <c r="N25" s="1"/>
  <c r="I9" i="7" s="1"/>
  <c r="K26" i="3"/>
  <c r="M26" s="1"/>
  <c r="N26" s="1"/>
  <c r="E10" i="7" s="1"/>
  <c r="M21" i="3"/>
  <c r="N21" s="1"/>
  <c r="E9" i="7" s="1"/>
  <c r="K129" i="3"/>
  <c r="M129" s="1"/>
  <c r="N129" s="1"/>
  <c r="H9" i="11" s="1"/>
  <c r="M124" i="3"/>
  <c r="N124" s="1"/>
  <c r="H8" i="11" s="1"/>
  <c r="K127" i="3"/>
  <c r="M127" s="1"/>
  <c r="N127" s="1"/>
  <c r="F9" i="11" s="1"/>
  <c r="M122" i="3"/>
  <c r="N122" s="1"/>
  <c r="F8" i="11" s="1"/>
  <c r="K126" i="3"/>
  <c r="M126" s="1"/>
  <c r="N126" s="1"/>
  <c r="E9" i="11" s="1"/>
  <c r="M121" i="3"/>
  <c r="N121" s="1"/>
  <c r="E8" i="11" s="1"/>
  <c r="K105" i="3"/>
  <c r="M105" s="1"/>
  <c r="N105" s="1"/>
  <c r="M100"/>
  <c r="N100" s="1"/>
  <c r="K103"/>
  <c r="M103" s="1"/>
  <c r="N103" s="1"/>
  <c r="M98"/>
  <c r="N98" s="1"/>
  <c r="K101"/>
  <c r="M101" s="1"/>
  <c r="N101" s="1"/>
  <c r="M96"/>
  <c r="N96" s="1"/>
  <c r="K77"/>
  <c r="M77" s="1"/>
  <c r="N77" s="1"/>
  <c r="M72"/>
  <c r="N72" s="1"/>
  <c r="K55"/>
  <c r="M55" s="1"/>
  <c r="N55" s="1"/>
  <c r="M50"/>
  <c r="N50" s="1"/>
  <c r="K53"/>
  <c r="M53" s="1"/>
  <c r="N53" s="1"/>
  <c r="M48"/>
  <c r="N48" s="1"/>
  <c r="K27"/>
  <c r="M27" s="1"/>
  <c r="N27" s="1"/>
  <c r="F10" i="7" s="1"/>
  <c r="M22" i="3"/>
  <c r="N22" s="1"/>
  <c r="F9" i="7" s="1"/>
  <c r="F17" i="8"/>
  <c r="F17" i="13"/>
  <c r="K28" i="3"/>
  <c r="M28" s="1"/>
  <c r="N28" s="1"/>
  <c r="G10" i="7" s="1"/>
  <c r="M23" i="3"/>
  <c r="N23" s="1"/>
  <c r="G9" i="7" s="1"/>
  <c r="I17" i="14"/>
  <c r="I22" s="1"/>
  <c r="I17" i="9"/>
  <c r="E17" i="14"/>
  <c r="E22" s="1"/>
  <c r="E17" i="9"/>
  <c r="I29" i="13"/>
  <c r="I29" i="8"/>
  <c r="I16" i="5"/>
  <c r="I11"/>
  <c r="E29" i="8"/>
  <c r="E29" i="13"/>
  <c r="G29" i="14"/>
  <c r="G34" s="1"/>
  <c r="G29" i="9"/>
  <c r="H29" i="14"/>
  <c r="H34" s="1"/>
  <c r="H29" i="9"/>
  <c r="F28" i="5"/>
  <c r="F33"/>
  <c r="F16"/>
  <c r="F11"/>
  <c r="E16"/>
  <c r="E11"/>
  <c r="I28"/>
  <c r="I33"/>
  <c r="G29" i="13"/>
  <c r="G29" i="8"/>
  <c r="F9" i="10" l="1"/>
  <c r="E9"/>
  <c r="F8"/>
  <c r="E8"/>
  <c r="I18" i="14"/>
  <c r="I23" s="1"/>
  <c r="I18" i="9"/>
  <c r="F30" i="13"/>
  <c r="F30" i="8"/>
  <c r="I30" i="14"/>
  <c r="I35" s="1"/>
  <c r="I30" i="9"/>
  <c r="E18" i="13"/>
  <c r="E18" i="8"/>
  <c r="F18" i="13"/>
  <c r="F18" i="8"/>
  <c r="F30" i="14"/>
  <c r="F35" s="1"/>
  <c r="F30" i="9"/>
  <c r="I18" i="13"/>
  <c r="I18" i="8"/>
  <c r="G8" i="13"/>
  <c r="G8" i="8"/>
  <c r="G6" i="5"/>
  <c r="I8" i="13"/>
  <c r="I6" i="5"/>
  <c r="I8" i="8"/>
  <c r="E8" i="14"/>
  <c r="E23" i="5"/>
  <c r="E8" i="9"/>
  <c r="G8" i="14"/>
  <c r="G8" i="9"/>
  <c r="G23" i="5"/>
  <c r="I8" i="14"/>
  <c r="I23" i="5"/>
  <c r="I8" i="9"/>
  <c r="E8" i="13"/>
  <c r="E6" i="5"/>
  <c r="E8" i="8"/>
  <c r="F8" i="13"/>
  <c r="F8" i="8"/>
  <c r="F6" i="5"/>
  <c r="H8" i="13"/>
  <c r="H8" i="8"/>
  <c r="H6" i="5"/>
  <c r="F8" i="14"/>
  <c r="F8" i="9"/>
  <c r="F23" i="5"/>
  <c r="H8" i="14"/>
  <c r="H23" i="5"/>
  <c r="H8" i="9"/>
  <c r="E12" i="5"/>
  <c r="E17"/>
  <c r="F12"/>
  <c r="F17"/>
  <c r="G18" i="14"/>
  <c r="G23" s="1"/>
  <c r="G18" i="9"/>
  <c r="H18" i="8"/>
  <c r="H18" i="13"/>
  <c r="H30" i="14"/>
  <c r="H35" s="1"/>
  <c r="H30" i="9"/>
  <c r="G18" i="8"/>
  <c r="G18" i="13"/>
  <c r="E18" i="14"/>
  <c r="E23" s="1"/>
  <c r="E18" i="9"/>
  <c r="G12" i="5"/>
  <c r="G17"/>
  <c r="I17"/>
  <c r="I12"/>
  <c r="E29"/>
  <c r="E34"/>
  <c r="I29"/>
  <c r="I34"/>
  <c r="F29"/>
  <c r="F34"/>
  <c r="H34"/>
  <c r="H29"/>
  <c r="E30" i="13"/>
  <c r="E30" i="8"/>
  <c r="F18" i="14"/>
  <c r="F23" s="1"/>
  <c r="F18" i="9"/>
  <c r="I30" i="8"/>
  <c r="I30" i="13"/>
  <c r="G9"/>
  <c r="G9" i="8"/>
  <c r="G7" i="5"/>
  <c r="I9" i="13"/>
  <c r="I7" i="5"/>
  <c r="I9" i="8"/>
  <c r="E9" i="14"/>
  <c r="E9" i="9"/>
  <c r="E24" i="5"/>
  <c r="G9" i="14"/>
  <c r="G24" i="5"/>
  <c r="G9" i="9"/>
  <c r="I9" i="14"/>
  <c r="I9" i="9"/>
  <c r="I24" i="5"/>
  <c r="E9" i="13"/>
  <c r="E7" i="5"/>
  <c r="E9" i="8"/>
  <c r="F9" i="13"/>
  <c r="F7" i="5"/>
  <c r="F9" i="8"/>
  <c r="H9" i="13"/>
  <c r="H7" i="5"/>
  <c r="H9" i="8"/>
  <c r="F9" i="14"/>
  <c r="F9" i="9"/>
  <c r="F24" i="5"/>
  <c r="H9" i="14"/>
  <c r="H24" i="5"/>
  <c r="H9" i="9"/>
  <c r="G29" i="5"/>
  <c r="G34"/>
  <c r="G30" i="14"/>
  <c r="G35" s="1"/>
  <c r="G30" i="9"/>
  <c r="H30" i="8"/>
  <c r="H30" i="13"/>
  <c r="H18" i="14"/>
  <c r="H23" s="1"/>
  <c r="H18" i="9"/>
  <c r="G30" i="8"/>
  <c r="G30" i="13"/>
  <c r="E30" i="14"/>
  <c r="E35" s="1"/>
  <c r="E30" i="9"/>
  <c r="H17" i="5"/>
  <c r="H12"/>
  <c r="H19" i="13" l="1"/>
  <c r="H19" i="8"/>
  <c r="G31" i="14"/>
  <c r="G36" s="1"/>
  <c r="G31" i="9"/>
  <c r="H31" i="13"/>
  <c r="H31" i="8"/>
  <c r="G19" i="14"/>
  <c r="G24" s="1"/>
  <c r="G19" i="9"/>
  <c r="H36" i="5"/>
  <c r="H31"/>
  <c r="F31"/>
  <c r="F36"/>
  <c r="H14"/>
  <c r="H19"/>
  <c r="E14"/>
  <c r="E19"/>
  <c r="I31"/>
  <c r="I36"/>
  <c r="G36"/>
  <c r="G31"/>
  <c r="E31"/>
  <c r="E36"/>
  <c r="I19"/>
  <c r="I14"/>
  <c r="G14"/>
  <c r="G19"/>
  <c r="H31" i="14"/>
  <c r="H36" s="1"/>
  <c r="H31" i="9"/>
  <c r="F19" i="14"/>
  <c r="F24" s="1"/>
  <c r="F19" i="9"/>
  <c r="I19" i="14"/>
  <c r="I24" s="1"/>
  <c r="I19" i="9"/>
  <c r="E19" i="14"/>
  <c r="E24" s="1"/>
  <c r="E19" i="9"/>
  <c r="I31" i="8"/>
  <c r="I31" i="13"/>
  <c r="G19" i="8"/>
  <c r="G19" i="13"/>
  <c r="F19"/>
  <c r="F19" i="8"/>
  <c r="E19" i="13"/>
  <c r="E19" i="8"/>
  <c r="H30" i="5"/>
  <c r="H35"/>
  <c r="F35"/>
  <c r="F30"/>
  <c r="F18"/>
  <c r="F13"/>
  <c r="E13"/>
  <c r="E18"/>
  <c r="I18"/>
  <c r="I13"/>
  <c r="G13"/>
  <c r="G18"/>
  <c r="F19"/>
  <c r="F14"/>
  <c r="H19" i="14"/>
  <c r="H24" s="1"/>
  <c r="H19" i="9"/>
  <c r="F31" i="14"/>
  <c r="F36" s="1"/>
  <c r="F31" i="9"/>
  <c r="I31" i="14"/>
  <c r="I36" s="1"/>
  <c r="I31" i="9"/>
  <c r="E31" i="14"/>
  <c r="E36" s="1"/>
  <c r="E31" i="9"/>
  <c r="I19" i="8"/>
  <c r="I19" i="13"/>
  <c r="G31" i="8"/>
  <c r="G31" i="13"/>
  <c r="F31" i="8"/>
  <c r="F31" i="13"/>
  <c r="E31"/>
  <c r="E31" i="8"/>
  <c r="H18" i="5"/>
  <c r="H13"/>
  <c r="I35"/>
  <c r="I30"/>
  <c r="G30"/>
  <c r="G35"/>
  <c r="E35"/>
  <c r="E30"/>
  <c r="E20" i="14" l="1"/>
  <c r="E25" s="1"/>
  <c r="E20" i="9"/>
  <c r="E32" i="14"/>
  <c r="E37" s="1"/>
  <c r="E32" i="9"/>
  <c r="G20" i="14"/>
  <c r="G25" s="1"/>
  <c r="G20" i="9"/>
  <c r="I32" i="14"/>
  <c r="I37" s="1"/>
  <c r="I32" i="9"/>
  <c r="H32" i="13"/>
  <c r="H32" i="8"/>
  <c r="F33" i="13"/>
  <c r="F33" i="8"/>
  <c r="G20"/>
  <c r="G20" i="13"/>
  <c r="I32" i="8"/>
  <c r="I32" i="13"/>
  <c r="E20" i="8"/>
  <c r="E20" i="13"/>
  <c r="F32" i="8"/>
  <c r="F32" i="13"/>
  <c r="F32" i="14"/>
  <c r="F37" s="1"/>
  <c r="F32" i="9"/>
  <c r="H20" i="14"/>
  <c r="H25" s="1"/>
  <c r="H20" i="9"/>
  <c r="G21" i="13"/>
  <c r="G21" i="8"/>
  <c r="I33"/>
  <c r="I33" i="13"/>
  <c r="E21" i="14"/>
  <c r="E26" s="1"/>
  <c r="E21" i="9"/>
  <c r="G33" i="14"/>
  <c r="G38" s="1"/>
  <c r="G33" i="9"/>
  <c r="I21" i="14"/>
  <c r="I26" s="1"/>
  <c r="I21" i="9"/>
  <c r="E21" i="8"/>
  <c r="E21" i="13"/>
  <c r="H21" i="8"/>
  <c r="H21" i="13"/>
  <c r="F21" i="14"/>
  <c r="F26" s="1"/>
  <c r="F21" i="9"/>
  <c r="H33" i="14"/>
  <c r="H38" s="1"/>
  <c r="H33" i="9"/>
  <c r="G32" i="14"/>
  <c r="G37" s="1"/>
  <c r="G32" i="9"/>
  <c r="I20" i="14"/>
  <c r="I25" s="1"/>
  <c r="I20" i="9"/>
  <c r="H20" i="8"/>
  <c r="H20" i="13"/>
  <c r="F21" i="8"/>
  <c r="F21" i="13"/>
  <c r="G32"/>
  <c r="G32" i="8"/>
  <c r="I20"/>
  <c r="I20" i="13"/>
  <c r="E32" i="8"/>
  <c r="E32" i="13"/>
  <c r="F20" i="8"/>
  <c r="F20" i="13"/>
  <c r="F20" i="14"/>
  <c r="F25" s="1"/>
  <c r="F20" i="9"/>
  <c r="H32" i="14"/>
  <c r="H37" s="1"/>
  <c r="H32" i="9"/>
  <c r="G33" i="13"/>
  <c r="G33" i="8"/>
  <c r="I21"/>
  <c r="I21" i="13"/>
  <c r="E33" i="14"/>
  <c r="E38" s="1"/>
  <c r="E33" i="9"/>
  <c r="G21" i="14"/>
  <c r="G26" s="1"/>
  <c r="G21" i="9"/>
  <c r="I33" i="14"/>
  <c r="I38" s="1"/>
  <c r="I33" i="9"/>
  <c r="E33" i="8"/>
  <c r="E33" i="13"/>
  <c r="H33" i="8"/>
  <c r="H33" i="13"/>
  <c r="F33" i="14"/>
  <c r="F38" s="1"/>
  <c r="F33" i="9"/>
  <c r="H21" i="14"/>
  <c r="H26" s="1"/>
  <c r="H21" i="9"/>
  <c r="E10" i="13" l="1"/>
  <c r="E12"/>
  <c r="E13"/>
  <c r="E11"/>
  <c r="E14"/>
  <c r="G22" i="9" l="1"/>
  <c r="G23"/>
  <c r="G24"/>
  <c r="G25"/>
  <c r="G26"/>
  <c r="G34"/>
  <c r="G35"/>
  <c r="G36"/>
  <c r="G37"/>
  <c r="G38"/>
  <c r="E34"/>
  <c r="E35"/>
  <c r="E36"/>
  <c r="E38"/>
  <c r="E37"/>
  <c r="I22"/>
  <c r="I23"/>
  <c r="I24"/>
  <c r="I26"/>
  <c r="I25"/>
  <c r="I34"/>
  <c r="I35"/>
  <c r="I36"/>
  <c r="I38"/>
  <c r="I37"/>
  <c r="E22"/>
  <c r="E23"/>
  <c r="E24"/>
  <c r="E26"/>
  <c r="E25"/>
  <c r="H22"/>
  <c r="H23"/>
  <c r="H24"/>
  <c r="H25"/>
  <c r="H26"/>
  <c r="F22"/>
  <c r="F23"/>
  <c r="F24"/>
  <c r="F25"/>
  <c r="F26"/>
  <c r="H34"/>
  <c r="H35"/>
  <c r="H36"/>
  <c r="H38"/>
  <c r="H37"/>
  <c r="F34"/>
  <c r="F35"/>
  <c r="F36"/>
  <c r="F37"/>
  <c r="F38"/>
  <c r="E10" i="10" l="1"/>
  <c r="E28" s="1"/>
  <c r="E12"/>
  <c r="E30" s="1"/>
  <c r="E13"/>
  <c r="E31" s="1"/>
  <c r="E11"/>
  <c r="E29" s="1"/>
  <c r="E14"/>
  <c r="E32" s="1"/>
  <c r="E11" i="8" l="1"/>
  <c r="E13"/>
  <c r="E10"/>
  <c r="E12"/>
  <c r="E14"/>
  <c r="F36" l="1"/>
  <c r="F34"/>
  <c r="F38"/>
  <c r="F37"/>
  <c r="F35"/>
  <c r="F23"/>
  <c r="F22"/>
  <c r="F25"/>
  <c r="F26"/>
  <c r="F24"/>
  <c r="F22" i="13" l="1"/>
  <c r="F26"/>
  <c r="F23"/>
  <c r="F24"/>
  <c r="F25"/>
  <c r="F38"/>
  <c r="F36"/>
  <c r="F35"/>
  <c r="F34"/>
  <c r="F37"/>
  <c r="E24" i="8" l="1"/>
  <c r="E23"/>
  <c r="E26"/>
  <c r="E22"/>
  <c r="E25"/>
  <c r="E37" i="13"/>
  <c r="E36"/>
  <c r="E35"/>
  <c r="E34"/>
  <c r="E38"/>
  <c r="E35" i="8"/>
  <c r="E34"/>
  <c r="E38"/>
  <c r="E37"/>
  <c r="E36"/>
  <c r="E26" i="13"/>
  <c r="E22"/>
  <c r="E23"/>
  <c r="E25"/>
  <c r="E24"/>
  <c r="E56" l="1"/>
  <c r="E52"/>
  <c r="E53"/>
  <c r="E55"/>
  <c r="E54"/>
  <c r="G22"/>
  <c r="G23"/>
  <c r="G26"/>
  <c r="G24"/>
  <c r="G25"/>
  <c r="G35" i="8"/>
  <c r="G34"/>
  <c r="G38"/>
  <c r="G37"/>
  <c r="G36"/>
  <c r="E55"/>
  <c r="E56"/>
  <c r="E54"/>
  <c r="G34" i="13"/>
  <c r="G37"/>
  <c r="G35"/>
  <c r="G36"/>
  <c r="G38"/>
  <c r="G26" i="8"/>
  <c r="G24"/>
  <c r="G23"/>
  <c r="G22"/>
  <c r="G25"/>
  <c r="E52"/>
  <c r="E53"/>
  <c r="H24" i="13" l="1"/>
  <c r="H23"/>
  <c r="H22"/>
  <c r="H26"/>
  <c r="H25"/>
  <c r="H35" i="8"/>
  <c r="H34"/>
  <c r="H37"/>
  <c r="H38"/>
  <c r="H36"/>
  <c r="H35" i="13"/>
  <c r="H34"/>
  <c r="H38"/>
  <c r="H37"/>
  <c r="H36"/>
  <c r="H23" i="8"/>
  <c r="H22"/>
  <c r="H25"/>
  <c r="H26"/>
  <c r="H24"/>
  <c r="I23" i="13" l="1"/>
  <c r="I22"/>
  <c r="I26"/>
  <c r="I25"/>
  <c r="I24"/>
  <c r="I35"/>
  <c r="I38"/>
  <c r="I37"/>
  <c r="I36"/>
  <c r="I34"/>
  <c r="I23" i="8"/>
  <c r="I22"/>
  <c r="I25"/>
  <c r="I26"/>
  <c r="I24"/>
  <c r="I34"/>
  <c r="I38"/>
  <c r="I37"/>
  <c r="I36"/>
  <c r="I35"/>
  <c r="X17" i="12" l="1"/>
  <c r="T17"/>
  <c r="W17"/>
  <c r="V17"/>
  <c r="U17"/>
  <c r="X24" l="1"/>
  <c r="W24"/>
  <c r="T24"/>
  <c r="U24"/>
  <c r="V24"/>
  <c r="X22"/>
  <c r="T22"/>
  <c r="W22"/>
  <c r="U22"/>
  <c r="V22"/>
  <c r="X14"/>
  <c r="W14"/>
  <c r="T14"/>
  <c r="V14"/>
  <c r="U14"/>
  <c r="X23"/>
  <c r="T23"/>
  <c r="W23"/>
  <c r="V23"/>
  <c r="U23"/>
  <c r="X13"/>
  <c r="T13"/>
  <c r="W13"/>
  <c r="U13"/>
  <c r="V13"/>
  <c r="X15"/>
  <c r="W15"/>
  <c r="T15"/>
  <c r="V15"/>
  <c r="U15"/>
  <c r="H39" i="13" l="1"/>
  <c r="G47"/>
  <c r="G49"/>
  <c r="G45"/>
  <c r="G48"/>
  <c r="G46"/>
  <c r="G46" i="8"/>
  <c r="G49"/>
  <c r="G45"/>
  <c r="G48"/>
  <c r="G47"/>
  <c r="H47" i="13" l="1"/>
  <c r="H48"/>
  <c r="H49"/>
  <c r="H45"/>
  <c r="H46"/>
  <c r="I39"/>
  <c r="H45" i="8"/>
  <c r="H48"/>
  <c r="H46"/>
  <c r="H47"/>
  <c r="H49"/>
  <c r="I48" i="13" l="1"/>
  <c r="I49"/>
  <c r="I45"/>
  <c r="I46"/>
  <c r="I47"/>
  <c r="I45" i="8"/>
  <c r="I46"/>
  <c r="I48"/>
  <c r="I47"/>
  <c r="I49"/>
  <c r="F12" i="10" l="1"/>
  <c r="F30" s="1"/>
  <c r="F14"/>
  <c r="F32" s="1"/>
  <c r="F10"/>
  <c r="F28" s="1"/>
  <c r="F11"/>
  <c r="F29" s="1"/>
  <c r="F13"/>
  <c r="F31" s="1"/>
  <c r="I13" l="1"/>
  <c r="I31" s="1"/>
  <c r="I11"/>
  <c r="I29" s="1"/>
  <c r="I12"/>
  <c r="I30" s="1"/>
  <c r="I14"/>
  <c r="I32" s="1"/>
  <c r="I10"/>
  <c r="I28" s="1"/>
  <c r="G11" i="13"/>
  <c r="G53" s="1"/>
  <c r="G10"/>
  <c r="G52" s="1"/>
  <c r="G14"/>
  <c r="G56" s="1"/>
  <c r="G12"/>
  <c r="G54" s="1"/>
  <c r="G13"/>
  <c r="G55" s="1"/>
  <c r="I13"/>
  <c r="I55" s="1"/>
  <c r="I10"/>
  <c r="I52" s="1"/>
  <c r="I14"/>
  <c r="I56" s="1"/>
  <c r="I12"/>
  <c r="I54" s="1"/>
  <c r="I11"/>
  <c r="I53" s="1"/>
  <c r="H14"/>
  <c r="H56" s="1"/>
  <c r="H11"/>
  <c r="H53" s="1"/>
  <c r="H12"/>
  <c r="H54" s="1"/>
  <c r="H10"/>
  <c r="H52" s="1"/>
  <c r="H13"/>
  <c r="H55" s="1"/>
  <c r="I10" i="8"/>
  <c r="I52" s="1"/>
  <c r="I11"/>
  <c r="I53" s="1"/>
  <c r="I13"/>
  <c r="I55" s="1"/>
  <c r="I14"/>
  <c r="I56" s="1"/>
  <c r="I12"/>
  <c r="I54" s="1"/>
  <c r="F11"/>
  <c r="F53" s="1"/>
  <c r="F12"/>
  <c r="F54" s="1"/>
  <c r="F13"/>
  <c r="F55" s="1"/>
  <c r="F10"/>
  <c r="F52" s="1"/>
  <c r="F14"/>
  <c r="F56" s="1"/>
  <c r="F13" i="13"/>
  <c r="F55" s="1"/>
  <c r="F10"/>
  <c r="F52" s="1"/>
  <c r="F12"/>
  <c r="F54" s="1"/>
  <c r="F14"/>
  <c r="F56" s="1"/>
  <c r="F11"/>
  <c r="F53" s="1"/>
  <c r="H13" i="10"/>
  <c r="H31" s="1"/>
  <c r="H11"/>
  <c r="H29" s="1"/>
  <c r="H12"/>
  <c r="H30" s="1"/>
  <c r="H10"/>
  <c r="H28" s="1"/>
  <c r="H14"/>
  <c r="H32" s="1"/>
  <c r="G14" i="8"/>
  <c r="G56" s="1"/>
  <c r="G12"/>
  <c r="G54" s="1"/>
  <c r="G13"/>
  <c r="G55" s="1"/>
  <c r="G11"/>
  <c r="G53" s="1"/>
  <c r="G10"/>
  <c r="G52" s="1"/>
  <c r="G14" i="10"/>
  <c r="G32" s="1"/>
  <c r="G10"/>
  <c r="G28" s="1"/>
  <c r="G12"/>
  <c r="G30" s="1"/>
  <c r="G11"/>
  <c r="G29" s="1"/>
  <c r="G13"/>
  <c r="G31" s="1"/>
  <c r="H14" i="8"/>
  <c r="H56" s="1"/>
  <c r="H12"/>
  <c r="H54" s="1"/>
  <c r="H10"/>
  <c r="H52" s="1"/>
  <c r="H13"/>
  <c r="H55" s="1"/>
  <c r="H11"/>
  <c r="H53" s="1"/>
  <c r="F3" i="11" l="1"/>
  <c r="G3"/>
  <c r="H3"/>
  <c r="I3"/>
  <c r="E3"/>
  <c r="F3" i="9"/>
  <c r="G3"/>
  <c r="H3"/>
  <c r="I3"/>
  <c r="E3"/>
  <c r="E3" i="14" l="1"/>
  <c r="E13" i="9"/>
  <c r="E44" s="1"/>
  <c r="E14"/>
  <c r="E45" s="1"/>
  <c r="E12"/>
  <c r="E43" s="1"/>
  <c r="E11"/>
  <c r="E42" s="1"/>
  <c r="E10"/>
  <c r="E41" s="1"/>
  <c r="G13" i="11"/>
  <c r="G20" s="1"/>
  <c r="G12"/>
  <c r="G19" s="1"/>
  <c r="G10"/>
  <c r="G17" s="1"/>
  <c r="G14"/>
  <c r="G21" s="1"/>
  <c r="G11"/>
  <c r="G18" s="1"/>
  <c r="H11"/>
  <c r="H18" s="1"/>
  <c r="H14"/>
  <c r="H21" s="1"/>
  <c r="H10"/>
  <c r="H17" s="1"/>
  <c r="H13"/>
  <c r="H20" s="1"/>
  <c r="H12"/>
  <c r="H19" s="1"/>
  <c r="I10"/>
  <c r="I17" s="1"/>
  <c r="I13"/>
  <c r="I20" s="1"/>
  <c r="I11"/>
  <c r="I18" s="1"/>
  <c r="I14"/>
  <c r="I21" s="1"/>
  <c r="I12"/>
  <c r="I19" s="1"/>
  <c r="E14"/>
  <c r="E21" s="1"/>
  <c r="E13"/>
  <c r="E20" s="1"/>
  <c r="E12"/>
  <c r="E19" s="1"/>
  <c r="E11"/>
  <c r="E18" s="1"/>
  <c r="E10"/>
  <c r="E17" s="1"/>
  <c r="F3" i="14"/>
  <c r="F10" i="9"/>
  <c r="F41" s="1"/>
  <c r="F13"/>
  <c r="F44" s="1"/>
  <c r="F11"/>
  <c r="F42" s="1"/>
  <c r="F12"/>
  <c r="F43" s="1"/>
  <c r="F14"/>
  <c r="F45" s="1"/>
  <c r="G3" i="14"/>
  <c r="G10" i="9"/>
  <c r="G41" s="1"/>
  <c r="G11"/>
  <c r="G42" s="1"/>
  <c r="G12"/>
  <c r="G43" s="1"/>
  <c r="G14"/>
  <c r="G45" s="1"/>
  <c r="G13"/>
  <c r="G44" s="1"/>
  <c r="H3" i="14"/>
  <c r="H11" i="9"/>
  <c r="H42" s="1"/>
  <c r="H10"/>
  <c r="H41" s="1"/>
  <c r="H12"/>
  <c r="H43" s="1"/>
  <c r="H13"/>
  <c r="H44" s="1"/>
  <c r="H14"/>
  <c r="H45" s="1"/>
  <c r="I3" i="14"/>
  <c r="I12" i="9"/>
  <c r="I43" s="1"/>
  <c r="I10"/>
  <c r="I41" s="1"/>
  <c r="I11"/>
  <c r="I42" s="1"/>
  <c r="I14"/>
  <c r="I45" s="1"/>
  <c r="I13"/>
  <c r="I44" s="1"/>
  <c r="F14" i="11"/>
  <c r="F21" s="1"/>
  <c r="F10"/>
  <c r="F17" s="1"/>
  <c r="F13"/>
  <c r="F20" s="1"/>
  <c r="F11"/>
  <c r="F18" s="1"/>
  <c r="F12"/>
  <c r="F19" s="1"/>
  <c r="H14" i="14" l="1"/>
  <c r="H45" s="1"/>
  <c r="H13"/>
  <c r="H44" s="1"/>
  <c r="H10"/>
  <c r="H41" s="1"/>
  <c r="H11"/>
  <c r="H42" s="1"/>
  <c r="H12"/>
  <c r="H43" s="1"/>
  <c r="G13"/>
  <c r="G44" s="1"/>
  <c r="G10"/>
  <c r="G41" s="1"/>
  <c r="G11"/>
  <c r="G42" s="1"/>
  <c r="G12"/>
  <c r="G43" s="1"/>
  <c r="G14"/>
  <c r="G45" s="1"/>
  <c r="E10"/>
  <c r="E41" s="1"/>
  <c r="E14"/>
  <c r="E45" s="1"/>
  <c r="E13"/>
  <c r="E44" s="1"/>
  <c r="E12"/>
  <c r="E43" s="1"/>
  <c r="E11"/>
  <c r="E42" s="1"/>
  <c r="F12"/>
  <c r="F43" s="1"/>
  <c r="F13"/>
  <c r="F44" s="1"/>
  <c r="F11"/>
  <c r="F42" s="1"/>
  <c r="F14"/>
  <c r="F45" s="1"/>
  <c r="F10"/>
  <c r="F41" s="1"/>
  <c r="I10"/>
  <c r="I41" s="1"/>
  <c r="I11"/>
  <c r="I42" s="1"/>
  <c r="I12"/>
  <c r="I43" s="1"/>
  <c r="I14"/>
  <c r="I45" s="1"/>
  <c r="I13"/>
  <c r="I44" s="1"/>
  <c r="E50" i="13" l="1"/>
  <c r="E4" i="8"/>
  <c r="E4" i="13" s="1"/>
  <c r="E50" i="8"/>
  <c r="I4" i="7" l="1"/>
  <c r="H4"/>
  <c r="G4"/>
  <c r="H50" i="8" l="1"/>
  <c r="H4"/>
  <c r="G4"/>
  <c r="G13" i="7"/>
  <c r="G42" s="1"/>
  <c r="G12"/>
  <c r="G41" s="1"/>
  <c r="G11"/>
  <c r="G40" s="1"/>
  <c r="G15"/>
  <c r="G44" s="1"/>
  <c r="G14"/>
  <c r="G43" s="1"/>
  <c r="I4" i="8"/>
  <c r="G50"/>
  <c r="I15" i="7"/>
  <c r="I44" s="1"/>
  <c r="I11"/>
  <c r="I40" s="1"/>
  <c r="I12"/>
  <c r="I41" s="1"/>
  <c r="I14"/>
  <c r="I43" s="1"/>
  <c r="I13"/>
  <c r="I42" s="1"/>
  <c r="I50" i="8"/>
  <c r="H12" i="7"/>
  <c r="H41" s="1"/>
  <c r="H13"/>
  <c r="H42" s="1"/>
  <c r="H11"/>
  <c r="H40" s="1"/>
  <c r="H15"/>
  <c r="H44" s="1"/>
  <c r="H14"/>
  <c r="H43" s="1"/>
  <c r="I4" i="13" l="1"/>
  <c r="H50"/>
  <c r="H5" i="7"/>
  <c r="H39" s="1"/>
  <c r="H49" s="1"/>
  <c r="H56" s="1"/>
  <c r="H38"/>
  <c r="I50" i="13"/>
  <c r="I5" i="7"/>
  <c r="I38"/>
  <c r="G50" i="13"/>
  <c r="G38" i="7"/>
  <c r="G4" i="13"/>
  <c r="G5" i="7"/>
  <c r="G39" s="1"/>
  <c r="G48" s="1"/>
  <c r="G55" s="1"/>
  <c r="H4" i="13"/>
  <c r="H45" i="7" l="1"/>
  <c r="H52" s="1"/>
  <c r="H46"/>
  <c r="H53" s="1"/>
  <c r="H48"/>
  <c r="H55" s="1"/>
  <c r="H47"/>
  <c r="H54" s="1"/>
  <c r="G47"/>
  <c r="G54" s="1"/>
  <c r="G49"/>
  <c r="G56" s="1"/>
  <c r="G46"/>
  <c r="G53" s="1"/>
  <c r="I39"/>
  <c r="G45"/>
  <c r="G52" s="1"/>
  <c r="I49" l="1"/>
  <c r="I56" s="1"/>
  <c r="I48"/>
  <c r="I55" s="1"/>
  <c r="I46"/>
  <c r="I53" s="1"/>
  <c r="I47"/>
  <c r="I54" s="1"/>
  <c r="I45"/>
  <c r="I52" s="1"/>
  <c r="F4" i="8"/>
  <c r="F50"/>
  <c r="F4" i="13" l="1"/>
  <c r="F50"/>
  <c r="F4" i="7" l="1"/>
  <c r="F15" l="1"/>
  <c r="F44" s="1"/>
  <c r="F14"/>
  <c r="F43" s="1"/>
  <c r="F12"/>
  <c r="F41" s="1"/>
  <c r="F11"/>
  <c r="F40" s="1"/>
  <c r="F13"/>
  <c r="F42" s="1"/>
  <c r="F38" l="1"/>
  <c r="E4"/>
  <c r="F5" l="1"/>
  <c r="F39" s="1"/>
  <c r="E11"/>
  <c r="E40" s="1"/>
  <c r="E14"/>
  <c r="E43" s="1"/>
  <c r="E12"/>
  <c r="E41" s="1"/>
  <c r="E13"/>
  <c r="E42" s="1"/>
  <c r="E15"/>
  <c r="E44" s="1"/>
  <c r="F46" l="1"/>
  <c r="F53" s="1"/>
  <c r="F48"/>
  <c r="F55" s="1"/>
  <c r="F47"/>
  <c r="F54" s="1"/>
  <c r="F45"/>
  <c r="F52" s="1"/>
  <c r="F49"/>
  <c r="F56" s="1"/>
  <c r="E38"/>
  <c r="E5"/>
  <c r="E39" l="1"/>
  <c r="E47" l="1"/>
  <c r="E54" s="1"/>
  <c r="E46"/>
  <c r="E53" s="1"/>
  <c r="E48"/>
  <c r="E55" s="1"/>
  <c r="E49"/>
  <c r="E56" s="1"/>
  <c r="E45"/>
  <c r="E52" s="1"/>
  <c r="C21" i="12"/>
  <c r="C22"/>
  <c r="C23"/>
  <c r="C8"/>
  <c r="C14"/>
  <c r="C20"/>
  <c r="C16"/>
  <c r="C17"/>
  <c r="C5"/>
  <c r="C15"/>
  <c r="C24"/>
  <c r="Y17" l="1"/>
  <c r="Y22"/>
  <c r="Y16"/>
  <c r="Y20"/>
  <c r="C13"/>
  <c r="C12"/>
  <c r="Y12"/>
  <c r="C9"/>
  <c r="C7"/>
  <c r="Y7"/>
  <c r="I22"/>
  <c r="Z22" s="1"/>
  <c r="J22"/>
  <c r="AA22" s="1"/>
  <c r="K22"/>
  <c r="AB22" s="1"/>
  <c r="AG22" s="1"/>
  <c r="M22"/>
  <c r="AD22" s="1"/>
  <c r="L22"/>
  <c r="AC22" s="1"/>
  <c r="AH22" s="1"/>
  <c r="J21"/>
  <c r="AA21" s="1"/>
  <c r="K21"/>
  <c r="AB21" s="1"/>
  <c r="M21"/>
  <c r="AD21" s="1"/>
  <c r="L21"/>
  <c r="AC21" s="1"/>
  <c r="I21"/>
  <c r="Z21" s="1"/>
  <c r="J5"/>
  <c r="AA5" s="1"/>
  <c r="K5"/>
  <c r="AB5" s="1"/>
  <c r="I5"/>
  <c r="Z5" s="1"/>
  <c r="L5"/>
  <c r="AC5" s="1"/>
  <c r="M5"/>
  <c r="AD5" s="1"/>
  <c r="J15"/>
  <c r="AA15" s="1"/>
  <c r="L15"/>
  <c r="AC15" s="1"/>
  <c r="K15"/>
  <c r="AB15" s="1"/>
  <c r="M15"/>
  <c r="AD15" s="1"/>
  <c r="I15"/>
  <c r="Z15" s="1"/>
  <c r="I14"/>
  <c r="Z14" s="1"/>
  <c r="K14"/>
  <c r="AB14" s="1"/>
  <c r="J14"/>
  <c r="AA14" s="1"/>
  <c r="M14"/>
  <c r="AD14" s="1"/>
  <c r="L14"/>
  <c r="AC14" s="1"/>
  <c r="Y15"/>
  <c r="Y21"/>
  <c r="K16"/>
  <c r="AB16" s="1"/>
  <c r="AG16" s="1"/>
  <c r="J16"/>
  <c r="AA16" s="1"/>
  <c r="AF16" s="1"/>
  <c r="M16"/>
  <c r="AD16" s="1"/>
  <c r="AI16" s="1"/>
  <c r="L16"/>
  <c r="AC16" s="1"/>
  <c r="AH16" s="1"/>
  <c r="I16"/>
  <c r="Z16" s="1"/>
  <c r="AE16" s="1"/>
  <c r="J20"/>
  <c r="AA20" s="1"/>
  <c r="AF20" s="1"/>
  <c r="M20"/>
  <c r="AD20" s="1"/>
  <c r="AI20" s="1"/>
  <c r="I20"/>
  <c r="Z20" s="1"/>
  <c r="AE20" s="1"/>
  <c r="K20"/>
  <c r="AB20" s="1"/>
  <c r="AG20" s="1"/>
  <c r="L20"/>
  <c r="AC20" s="1"/>
  <c r="AH20" s="1"/>
  <c r="M24"/>
  <c r="AD24" s="1"/>
  <c r="L24"/>
  <c r="AC24" s="1"/>
  <c r="K24"/>
  <c r="AB24" s="1"/>
  <c r="I24"/>
  <c r="Z24" s="1"/>
  <c r="J24"/>
  <c r="AA24" s="1"/>
  <c r="K23"/>
  <c r="AB23" s="1"/>
  <c r="L23"/>
  <c r="AC23" s="1"/>
  <c r="M23"/>
  <c r="AD23" s="1"/>
  <c r="I23"/>
  <c r="Z23" s="1"/>
  <c r="J23"/>
  <c r="AA23" s="1"/>
  <c r="Y24"/>
  <c r="L17"/>
  <c r="AC17" s="1"/>
  <c r="AH17" s="1"/>
  <c r="I17"/>
  <c r="Z17" s="1"/>
  <c r="AE17" s="1"/>
  <c r="K17"/>
  <c r="AB17" s="1"/>
  <c r="AG17" s="1"/>
  <c r="M17"/>
  <c r="AD17" s="1"/>
  <c r="AI17" s="1"/>
  <c r="J17"/>
  <c r="AA17" s="1"/>
  <c r="AF17" s="1"/>
  <c r="K8"/>
  <c r="AB8" s="1"/>
  <c r="J8"/>
  <c r="AA8" s="1"/>
  <c r="M8"/>
  <c r="AD8" s="1"/>
  <c r="I8"/>
  <c r="Z8" s="1"/>
  <c r="L8"/>
  <c r="AC8" s="1"/>
  <c r="AI22" l="1"/>
  <c r="AF22"/>
  <c r="AE22"/>
  <c r="AI15"/>
  <c r="Y8"/>
  <c r="AG8" s="1"/>
  <c r="AI24"/>
  <c r="AG24"/>
  <c r="C10"/>
  <c r="Y10"/>
  <c r="M13"/>
  <c r="AD13" s="1"/>
  <c r="L13"/>
  <c r="AC13" s="1"/>
  <c r="K13"/>
  <c r="AB13" s="1"/>
  <c r="I13"/>
  <c r="Z13" s="1"/>
  <c r="J13"/>
  <c r="AA13" s="1"/>
  <c r="AG15"/>
  <c r="AE21"/>
  <c r="C18"/>
  <c r="Y13"/>
  <c r="I12"/>
  <c r="Z12" s="1"/>
  <c r="AE12" s="1"/>
  <c r="J12"/>
  <c r="AA12" s="1"/>
  <c r="AF12" s="1"/>
  <c r="M12"/>
  <c r="AD12" s="1"/>
  <c r="AI12" s="1"/>
  <c r="L12"/>
  <c r="AC12" s="1"/>
  <c r="AH12" s="1"/>
  <c r="K12"/>
  <c r="AB12" s="1"/>
  <c r="AG12" s="1"/>
  <c r="AH24"/>
  <c r="AE15"/>
  <c r="Y14"/>
  <c r="AG14" s="1"/>
  <c r="L7"/>
  <c r="AC7" s="1"/>
  <c r="AH7" s="1"/>
  <c r="I7"/>
  <c r="Z7" s="1"/>
  <c r="AE7" s="1"/>
  <c r="K7"/>
  <c r="AB7" s="1"/>
  <c r="AG7" s="1"/>
  <c r="J7"/>
  <c r="AA7" s="1"/>
  <c r="AF7" s="1"/>
  <c r="M7"/>
  <c r="AD7" s="1"/>
  <c r="AI7" s="1"/>
  <c r="AE24"/>
  <c r="AF21"/>
  <c r="L9"/>
  <c r="AC9" s="1"/>
  <c r="AH9" s="1"/>
  <c r="J9"/>
  <c r="AA9" s="1"/>
  <c r="AF9" s="1"/>
  <c r="K9"/>
  <c r="AB9" s="1"/>
  <c r="M9"/>
  <c r="AD9" s="1"/>
  <c r="I9"/>
  <c r="Z9" s="1"/>
  <c r="AF24"/>
  <c r="AG21"/>
  <c r="Y23"/>
  <c r="AE23" s="1"/>
  <c r="Y9"/>
  <c r="AF15"/>
  <c r="AI21"/>
  <c r="Y5"/>
  <c r="AG5" s="1"/>
  <c r="C11"/>
  <c r="C6"/>
  <c r="AH14"/>
  <c r="AH15"/>
  <c r="AH21"/>
  <c r="AF14" l="1"/>
  <c r="AE14"/>
  <c r="AI14"/>
  <c r="AH23"/>
  <c r="AI5"/>
  <c r="AI8"/>
  <c r="AE8"/>
  <c r="AH8"/>
  <c r="AG23"/>
  <c r="AF8"/>
  <c r="AG9"/>
  <c r="AH5"/>
  <c r="AF13"/>
  <c r="K11"/>
  <c r="AB11" s="1"/>
  <c r="I11"/>
  <c r="Z11" s="1"/>
  <c r="M11"/>
  <c r="AD11" s="1"/>
  <c r="J11"/>
  <c r="AA11" s="1"/>
  <c r="L11"/>
  <c r="AC11" s="1"/>
  <c r="AI23"/>
  <c r="I10"/>
  <c r="Z10" s="1"/>
  <c r="AE10" s="1"/>
  <c r="K10"/>
  <c r="AB10" s="1"/>
  <c r="AG10" s="1"/>
  <c r="J10"/>
  <c r="AA10" s="1"/>
  <c r="AF10" s="1"/>
  <c r="M10"/>
  <c r="AD10" s="1"/>
  <c r="AI10" s="1"/>
  <c r="L10"/>
  <c r="AC10" s="1"/>
  <c r="AH10" s="1"/>
  <c r="AF23"/>
  <c r="Y6"/>
  <c r="AE5"/>
  <c r="AI13"/>
  <c r="Y11"/>
  <c r="K6"/>
  <c r="AB6" s="1"/>
  <c r="J6"/>
  <c r="AA6" s="1"/>
  <c r="I6"/>
  <c r="Z6" s="1"/>
  <c r="M6"/>
  <c r="AD6" s="1"/>
  <c r="L6"/>
  <c r="AC6" s="1"/>
  <c r="AF5"/>
  <c r="AH13"/>
  <c r="K18"/>
  <c r="AB18" s="1"/>
  <c r="J18"/>
  <c r="AA18" s="1"/>
  <c r="I18"/>
  <c r="Z18" s="1"/>
  <c r="L18"/>
  <c r="AC18" s="1"/>
  <c r="M18"/>
  <c r="AD18" s="1"/>
  <c r="AI9"/>
  <c r="AG13"/>
  <c r="Y18"/>
  <c r="AE9"/>
  <c r="AE13"/>
  <c r="AE6" l="1"/>
  <c r="AF18"/>
  <c r="AE18"/>
  <c r="AF6"/>
  <c r="AI6"/>
  <c r="AH6"/>
  <c r="AG18"/>
  <c r="AG6"/>
  <c r="AG11"/>
  <c r="AE11"/>
  <c r="AI11"/>
  <c r="AF11"/>
  <c r="AH18"/>
  <c r="AH11"/>
  <c r="AI18"/>
  <c r="F16" i="8" l="1"/>
  <c r="F16" i="13" l="1"/>
  <c r="F28" i="8"/>
  <c r="F51" s="1"/>
  <c r="F16" i="9"/>
  <c r="F28" i="13"/>
  <c r="F61" i="8" l="1"/>
  <c r="F68" s="1"/>
  <c r="F57"/>
  <c r="F64" s="1"/>
  <c r="F60"/>
  <c r="F67" s="1"/>
  <c r="F59"/>
  <c r="F66" s="1"/>
  <c r="F58"/>
  <c r="F65" s="1"/>
  <c r="F51" i="13"/>
  <c r="F60" l="1"/>
  <c r="F67" s="1"/>
  <c r="F58"/>
  <c r="F65" s="1"/>
  <c r="F59"/>
  <c r="F66" s="1"/>
  <c r="F61"/>
  <c r="F68" s="1"/>
  <c r="F57"/>
  <c r="F64" s="1"/>
  <c r="F28" i="9" l="1"/>
  <c r="E4" i="11" l="1"/>
  <c r="E4" i="10" l="1"/>
  <c r="E16" i="9"/>
  <c r="E28" l="1"/>
  <c r="G16"/>
  <c r="G28"/>
  <c r="H16" l="1"/>
  <c r="H28"/>
  <c r="I28" l="1"/>
  <c r="I16"/>
  <c r="G28" i="8" l="1"/>
  <c r="G16"/>
  <c r="G51" s="1"/>
  <c r="G59" l="1"/>
  <c r="G66" s="1"/>
  <c r="G57"/>
  <c r="G64" s="1"/>
  <c r="G61"/>
  <c r="G68" s="1"/>
  <c r="G58"/>
  <c r="G65" s="1"/>
  <c r="G60"/>
  <c r="G67" s="1"/>
  <c r="G28" i="13"/>
  <c r="G16"/>
  <c r="G51" l="1"/>
  <c r="E16"/>
  <c r="E51" s="1"/>
  <c r="E28" i="8"/>
  <c r="E16"/>
  <c r="E28" i="13"/>
  <c r="G60" l="1"/>
  <c r="G67" s="1"/>
  <c r="G59"/>
  <c r="G66" s="1"/>
  <c r="G61"/>
  <c r="G68" s="1"/>
  <c r="G58"/>
  <c r="G65" s="1"/>
  <c r="G57"/>
  <c r="G64" s="1"/>
  <c r="E51" i="8"/>
  <c r="E57" i="13"/>
  <c r="E64" s="1"/>
  <c r="E60"/>
  <c r="E67" s="1"/>
  <c r="E61"/>
  <c r="E68" s="1"/>
  <c r="E58"/>
  <c r="E65" s="1"/>
  <c r="E59"/>
  <c r="E66" s="1"/>
  <c r="H16"/>
  <c r="H51" s="1"/>
  <c r="H16" i="8"/>
  <c r="H28"/>
  <c r="H28" i="13"/>
  <c r="E61" i="8" l="1"/>
  <c r="E68" s="1"/>
  <c r="E58"/>
  <c r="E65" s="1"/>
  <c r="E57"/>
  <c r="E64" s="1"/>
  <c r="E60"/>
  <c r="E67" s="1"/>
  <c r="E59"/>
  <c r="E66" s="1"/>
  <c r="H58" i="13"/>
  <c r="H65" s="1"/>
  <c r="H60"/>
  <c r="H67" s="1"/>
  <c r="H59"/>
  <c r="H66" s="1"/>
  <c r="H57"/>
  <c r="H64" s="1"/>
  <c r="H61"/>
  <c r="H68" s="1"/>
  <c r="H51" i="8"/>
  <c r="I28" i="13"/>
  <c r="I16" i="8"/>
  <c r="I16" i="13"/>
  <c r="I51" s="1"/>
  <c r="I28" i="8"/>
  <c r="I51" l="1"/>
  <c r="H57"/>
  <c r="H64" s="1"/>
  <c r="H58"/>
  <c r="H65" s="1"/>
  <c r="H59"/>
  <c r="H66" s="1"/>
  <c r="H61"/>
  <c r="H68" s="1"/>
  <c r="H60"/>
  <c r="H67" s="1"/>
  <c r="I57" i="13"/>
  <c r="I64" s="1"/>
  <c r="I60"/>
  <c r="I67" s="1"/>
  <c r="I58"/>
  <c r="I65" s="1"/>
  <c r="I59"/>
  <c r="I66" s="1"/>
  <c r="I61"/>
  <c r="I68" s="1"/>
  <c r="I57" i="8" l="1"/>
  <c r="I64" s="1"/>
  <c r="I60"/>
  <c r="I67" s="1"/>
  <c r="I61"/>
  <c r="I68" s="1"/>
  <c r="I58"/>
  <c r="I65" s="1"/>
  <c r="I59"/>
  <c r="I66" s="1"/>
  <c r="H4" i="11" l="1"/>
  <c r="I4"/>
  <c r="G4"/>
  <c r="H4" i="10" l="1"/>
  <c r="I4"/>
  <c r="G4"/>
  <c r="F4" i="11"/>
  <c r="F4" i="10" l="1"/>
  <c r="F15" i="11" l="1"/>
  <c r="F16" s="1"/>
  <c r="G15"/>
  <c r="G16" s="1"/>
  <c r="E15"/>
  <c r="E16" s="1"/>
  <c r="F26" l="1"/>
  <c r="F33" s="1"/>
  <c r="F22"/>
  <c r="F29" s="1"/>
  <c r="F25"/>
  <c r="F32" s="1"/>
  <c r="F23"/>
  <c r="F30" s="1"/>
  <c r="F24"/>
  <c r="F31" s="1"/>
  <c r="G24"/>
  <c r="G31" s="1"/>
  <c r="G25"/>
  <c r="G32" s="1"/>
  <c r="G22"/>
  <c r="G29" s="1"/>
  <c r="G26"/>
  <c r="G33" s="1"/>
  <c r="G23"/>
  <c r="G30" s="1"/>
  <c r="E26"/>
  <c r="E33" s="1"/>
  <c r="E25"/>
  <c r="E32" s="1"/>
  <c r="E24"/>
  <c r="E31" s="1"/>
  <c r="E23"/>
  <c r="E30" s="1"/>
  <c r="E22"/>
  <c r="E29" s="1"/>
  <c r="H15" l="1"/>
  <c r="H16" s="1"/>
  <c r="E26" i="10"/>
  <c r="E27" s="1"/>
  <c r="H23" i="11" l="1"/>
  <c r="H30" s="1"/>
  <c r="H24"/>
  <c r="H31" s="1"/>
  <c r="H25"/>
  <c r="H32" s="1"/>
  <c r="H26"/>
  <c r="H33" s="1"/>
  <c r="H22"/>
  <c r="H29" s="1"/>
  <c r="F26" i="10"/>
  <c r="F27" s="1"/>
  <c r="E36"/>
  <c r="E43" s="1"/>
  <c r="E33"/>
  <c r="E40" s="1"/>
  <c r="E35"/>
  <c r="E42" s="1"/>
  <c r="E34"/>
  <c r="E41" s="1"/>
  <c r="E37"/>
  <c r="E44" s="1"/>
  <c r="E39" i="9"/>
  <c r="E39" i="14" s="1"/>
  <c r="E4" i="9"/>
  <c r="I15" i="11" l="1"/>
  <c r="I16" s="1"/>
  <c r="F34" i="10"/>
  <c r="F41" s="1"/>
  <c r="F37"/>
  <c r="F44" s="1"/>
  <c r="F33"/>
  <c r="F40" s="1"/>
  <c r="F36"/>
  <c r="F43" s="1"/>
  <c r="F35"/>
  <c r="F42" s="1"/>
  <c r="G26"/>
  <c r="G27" s="1"/>
  <c r="F39" i="9"/>
  <c r="F39" i="14" s="1"/>
  <c r="F4" i="9"/>
  <c r="E4" i="14"/>
  <c r="E40" s="1"/>
  <c r="E40" i="9"/>
  <c r="I24" i="11" l="1"/>
  <c r="I31" s="1"/>
  <c r="I25"/>
  <c r="I32" s="1"/>
  <c r="I26"/>
  <c r="I33" s="1"/>
  <c r="I22"/>
  <c r="I29" s="1"/>
  <c r="I23"/>
  <c r="I30" s="1"/>
  <c r="H26" i="10"/>
  <c r="H27" s="1"/>
  <c r="G37"/>
  <c r="G44" s="1"/>
  <c r="G35"/>
  <c r="G42" s="1"/>
  <c r="G36"/>
  <c r="G43" s="1"/>
  <c r="G34"/>
  <c r="G41" s="1"/>
  <c r="G33"/>
  <c r="G40" s="1"/>
  <c r="G39" i="9"/>
  <c r="G39" i="14" s="1"/>
  <c r="G4" i="9"/>
  <c r="F4" i="14"/>
  <c r="F40" s="1"/>
  <c r="F40" i="9"/>
  <c r="E47" i="14"/>
  <c r="E54" s="1"/>
  <c r="E49"/>
  <c r="E56" s="1"/>
  <c r="E50"/>
  <c r="E57" s="1"/>
  <c r="E48"/>
  <c r="E55" s="1"/>
  <c r="E46"/>
  <c r="E53" s="1"/>
  <c r="E50" i="9"/>
  <c r="E57" s="1"/>
  <c r="E46"/>
  <c r="E53" s="1"/>
  <c r="E47"/>
  <c r="E54" s="1"/>
  <c r="E49"/>
  <c r="E56" s="1"/>
  <c r="E48"/>
  <c r="E55" s="1"/>
  <c r="H36" i="10" l="1"/>
  <c r="H43" s="1"/>
  <c r="H33"/>
  <c r="H40" s="1"/>
  <c r="H34"/>
  <c r="H41" s="1"/>
  <c r="H37"/>
  <c r="H44" s="1"/>
  <c r="H35"/>
  <c r="H42" s="1"/>
  <c r="H39" i="9"/>
  <c r="H39" i="14" s="1"/>
  <c r="F46" i="9"/>
  <c r="F53" s="1"/>
  <c r="F50"/>
  <c r="F57" s="1"/>
  <c r="F47"/>
  <c r="F54" s="1"/>
  <c r="F49"/>
  <c r="F56" s="1"/>
  <c r="F48"/>
  <c r="F55" s="1"/>
  <c r="G4" i="14"/>
  <c r="G40" s="1"/>
  <c r="G40" i="9"/>
  <c r="H4"/>
  <c r="F49" i="14"/>
  <c r="F56" s="1"/>
  <c r="F50"/>
  <c r="F57" s="1"/>
  <c r="F47"/>
  <c r="F54" s="1"/>
  <c r="F48"/>
  <c r="F55" s="1"/>
  <c r="F46"/>
  <c r="F53" s="1"/>
  <c r="I26" i="10" l="1"/>
  <c r="I27" s="1"/>
  <c r="G46" i="9"/>
  <c r="G53" s="1"/>
  <c r="G48"/>
  <c r="G55" s="1"/>
  <c r="G47"/>
  <c r="G54" s="1"/>
  <c r="G50"/>
  <c r="G57" s="1"/>
  <c r="G49"/>
  <c r="G56" s="1"/>
  <c r="H4" i="14"/>
  <c r="H40" s="1"/>
  <c r="H40" i="9"/>
  <c r="G50" i="14"/>
  <c r="G57" s="1"/>
  <c r="G47"/>
  <c r="G54" s="1"/>
  <c r="G46"/>
  <c r="G53" s="1"/>
  <c r="G48"/>
  <c r="G55" s="1"/>
  <c r="G49"/>
  <c r="G56" s="1"/>
  <c r="I36" i="10" l="1"/>
  <c r="I43" s="1"/>
  <c r="I35"/>
  <c r="I42" s="1"/>
  <c r="I34"/>
  <c r="I41" s="1"/>
  <c r="I33"/>
  <c r="I40" s="1"/>
  <c r="I37"/>
  <c r="I44" s="1"/>
  <c r="I39" i="9"/>
  <c r="I39" i="14" s="1"/>
  <c r="H50" i="9"/>
  <c r="H57" s="1"/>
  <c r="H46"/>
  <c r="H53" s="1"/>
  <c r="H49"/>
  <c r="H56" s="1"/>
  <c r="H48"/>
  <c r="H55" s="1"/>
  <c r="H47"/>
  <c r="H54" s="1"/>
  <c r="I4"/>
  <c r="H47" i="14"/>
  <c r="H54" s="1"/>
  <c r="H50"/>
  <c r="H57" s="1"/>
  <c r="H48"/>
  <c r="H55" s="1"/>
  <c r="H46"/>
  <c r="H53" s="1"/>
  <c r="H49"/>
  <c r="H56" s="1"/>
  <c r="I4" l="1"/>
  <c r="I40" s="1"/>
  <c r="I40" i="9"/>
  <c r="I50" i="14" l="1"/>
  <c r="I57" s="1"/>
  <c r="I48"/>
  <c r="I55" s="1"/>
  <c r="I47"/>
  <c r="I54" s="1"/>
  <c r="I49"/>
  <c r="I56" s="1"/>
  <c r="I46"/>
  <c r="I53" s="1"/>
  <c r="I50" i="9"/>
  <c r="I57" s="1"/>
  <c r="I46"/>
  <c r="I53" s="1"/>
  <c r="I48"/>
  <c r="I55" s="1"/>
  <c r="I49"/>
  <c r="I56" s="1"/>
  <c r="I47"/>
  <c r="I54" s="1"/>
</calcChain>
</file>

<file path=xl/sharedStrings.xml><?xml version="1.0" encoding="utf-8"?>
<sst xmlns="http://schemas.openxmlformats.org/spreadsheetml/2006/main" count="897" uniqueCount="254">
  <si>
    <t>구 분</t>
  </si>
  <si>
    <t>BOD</t>
  </si>
  <si>
    <t>COD</t>
  </si>
  <si>
    <t>SS</t>
  </si>
  <si>
    <t>T-N</t>
  </si>
  <si>
    <t>T-P</t>
  </si>
  <si>
    <t>비 고</t>
  </si>
  <si>
    <t>1981, 환경청</t>
  </si>
  <si>
    <t>-</t>
  </si>
  <si>
    <t>1983, 환경청</t>
  </si>
  <si>
    <t>1986, 환경청</t>
  </si>
  <si>
    <t>1991,한국환경과학연구협의회</t>
  </si>
  <si>
    <t>1994, 환경처</t>
  </si>
  <si>
    <t>1994,일본하수도협회</t>
  </si>
  <si>
    <t>평균</t>
    <phoneticPr fontId="1" type="noConversion"/>
  </si>
  <si>
    <t>평균</t>
    <phoneticPr fontId="1" type="noConversion"/>
  </si>
  <si>
    <t>국외</t>
    <phoneticPr fontId="1" type="noConversion"/>
  </si>
  <si>
    <t>Journal of the Envirnmental eng Division, ASEC,1974</t>
    <phoneticPr fontId="1" type="noConversion"/>
  </si>
  <si>
    <t>IAWPRC 아시안회의(1회)</t>
    <phoneticPr fontId="1" type="noConversion"/>
  </si>
  <si>
    <t>하수도시설 설계지침과 해설 (일본)</t>
    <phoneticPr fontId="1" type="noConversion"/>
  </si>
  <si>
    <t>WISCONSIN 및 포테이지 양시 가정오수 특성조사 (미국)</t>
    <phoneticPr fontId="1" type="noConversion"/>
  </si>
  <si>
    <t>가정잡배수의 오염 원단위</t>
    <phoneticPr fontId="1" type="noConversion"/>
  </si>
  <si>
    <t xml:space="preserve"> 전국 주요하천유역 기초조사</t>
    <phoneticPr fontId="1" type="noConversion"/>
  </si>
  <si>
    <t xml:space="preserve"> 하천오탁의 Modeling 해석</t>
    <phoneticPr fontId="1" type="noConversion"/>
  </si>
  <si>
    <t xml:space="preserve"> 한강유역 환경보전종합계획 사업</t>
    <phoneticPr fontId="1" type="noConversion"/>
  </si>
  <si>
    <t>영양염류 원단위 산정에 관한 연구</t>
    <phoneticPr fontId="1" type="noConversion"/>
  </si>
  <si>
    <t xml:space="preserve"> 하수발생량 절감 방안 등에 관한 연구</t>
    <phoneticPr fontId="1" type="noConversion"/>
  </si>
  <si>
    <t>국내</t>
    <phoneticPr fontId="1" type="noConversion"/>
  </si>
  <si>
    <t xml:space="preserve">  2) 유사지역의 가정잡배수 오염부하량 원단위</t>
    <phoneticPr fontId="1" type="noConversion"/>
  </si>
  <si>
    <t>청양군 통합 하수도정비 기본계획 수립(2006년)</t>
    <phoneticPr fontId="1" type="noConversion"/>
  </si>
  <si>
    <t>옹진군 하수도정비 기본계획(변경),2009년</t>
    <phoneticPr fontId="1" type="noConversion"/>
  </si>
  <si>
    <t>서산시 통합하수도정비 기본계획(2003년)</t>
    <phoneticPr fontId="1" type="noConversion"/>
  </si>
  <si>
    <t>1989, 일본, 기보당</t>
    <phoneticPr fontId="1" type="noConversion"/>
  </si>
  <si>
    <t>소도시 읍면 최적하수처리시스템</t>
    <phoneticPr fontId="1" type="noConversion"/>
  </si>
  <si>
    <t>연기군 하수도정비 기본계획(변경),2005년</t>
    <phoneticPr fontId="1" type="noConversion"/>
  </si>
  <si>
    <t>보령시 하수도정비 기본계획 변경(2003년)</t>
    <phoneticPr fontId="1" type="noConversion"/>
  </si>
  <si>
    <t>예산군 하수도정비 기본계획 변경(2007년)</t>
    <phoneticPr fontId="1" type="noConversion"/>
  </si>
  <si>
    <t>홍성군 하수도정비 기본계획 변경(2003년)</t>
    <phoneticPr fontId="1" type="noConversion"/>
  </si>
  <si>
    <t>충남도청 이전신도시 하수도정비 기본계획</t>
    <phoneticPr fontId="1" type="noConversion"/>
  </si>
  <si>
    <t>주택단지내 상수․오수발생량 원단위 산정 및 하수처리시설 소요비용연구(2001.7 환경부,한국토지공사, 단독주택지역)</t>
    <phoneticPr fontId="1" type="noConversion"/>
  </si>
  <si>
    <t>- 부천시</t>
    <phoneticPr fontId="1" type="noConversion"/>
  </si>
  <si>
    <t>- 과천시</t>
    <phoneticPr fontId="1" type="noConversion"/>
  </si>
  <si>
    <t>- 춘천시</t>
    <phoneticPr fontId="1" type="noConversion"/>
  </si>
  <si>
    <t>- 청주시</t>
    <phoneticPr fontId="1" type="noConversion"/>
  </si>
  <si>
    <t>- 대전시</t>
    <phoneticPr fontId="1" type="noConversion"/>
  </si>
  <si>
    <t>- 전주시</t>
    <phoneticPr fontId="1" type="noConversion"/>
  </si>
  <si>
    <t>- 광주시</t>
    <phoneticPr fontId="1" type="noConversion"/>
  </si>
  <si>
    <t>- 대구시</t>
    <phoneticPr fontId="1" type="noConversion"/>
  </si>
  <si>
    <t>- 부산시</t>
    <phoneticPr fontId="1" type="noConversion"/>
  </si>
  <si>
    <t>- 서귀포시</t>
    <phoneticPr fontId="1" type="noConversion"/>
  </si>
  <si>
    <t>2008년</t>
    <phoneticPr fontId="1" type="noConversion"/>
  </si>
  <si>
    <t>BOD</t>
    <phoneticPr fontId="1" type="noConversion"/>
  </si>
  <si>
    <t>COD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</si>
  <si>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</si>
  <si>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</si>
  <si>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</si>
  <si>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 xml:space="preserve">  1) 문헌상의 오염부하량 원단위</t>
    <phoneticPr fontId="1" type="noConversion"/>
  </si>
  <si>
    <t>서남해권환경종합계획</t>
    <phoneticPr fontId="1" type="noConversion"/>
  </si>
  <si>
    <t>하천오탁의 모델링해석</t>
    <phoneticPr fontId="1" type="noConversion"/>
  </si>
  <si>
    <t>하수도시설 계획지침과 해설</t>
    <phoneticPr fontId="1" type="noConversion"/>
  </si>
  <si>
    <t>유역별 하수도정비 종합계획조사</t>
    <phoneticPr fontId="1" type="noConversion"/>
  </si>
  <si>
    <t>Pollutant Load Factor of Household Wastewater in Japan</t>
    <phoneticPr fontId="1" type="noConversion"/>
  </si>
  <si>
    <t>1989,일본 기보당</t>
    <phoneticPr fontId="1" type="noConversion"/>
  </si>
  <si>
    <t>1994, 일본하수도협회</t>
    <phoneticPr fontId="1" type="noConversion"/>
  </si>
  <si>
    <t>1980, 일본하수도협회</t>
    <phoneticPr fontId="1" type="noConversion"/>
  </si>
  <si>
    <t>1974, 미국</t>
    <phoneticPr fontId="1" type="noConversion"/>
  </si>
  <si>
    <t>IAWPRC 1st Asian Conference</t>
    <phoneticPr fontId="1" type="noConversion"/>
  </si>
  <si>
    <t>전국주요하천유역 기초조사</t>
    <phoneticPr fontId="1" type="noConversion"/>
  </si>
  <si>
    <t>한강유역 환경보전 종합계획사업</t>
    <phoneticPr fontId="1" type="noConversion"/>
  </si>
  <si>
    <t>하수발생량 정감방안등에 관한 연구</t>
    <phoneticPr fontId="1" type="noConversion"/>
  </si>
  <si>
    <t>분뇨하폐수오니의 처리</t>
    <phoneticPr fontId="1" type="noConversion"/>
  </si>
  <si>
    <t>분뇨성분에 관한 조사연구</t>
    <phoneticPr fontId="1" type="noConversion"/>
  </si>
  <si>
    <t>분뇨처리시설구조 지침해설</t>
    <phoneticPr fontId="1" type="noConversion"/>
  </si>
  <si>
    <t>1981, 환경청</t>
    <phoneticPr fontId="1" type="noConversion"/>
  </si>
  <si>
    <t>1991, 환경과학연구 협의회</t>
    <phoneticPr fontId="1" type="noConversion"/>
  </si>
  <si>
    <t>1983, 환경청</t>
    <phoneticPr fontId="1" type="noConversion"/>
  </si>
  <si>
    <t>1994, 환경처</t>
    <phoneticPr fontId="1" type="noConversion"/>
  </si>
  <si>
    <t>1988, 건기원</t>
    <phoneticPr fontId="1" type="noConversion"/>
  </si>
  <si>
    <t>1980, 산업공해연구소</t>
    <phoneticPr fontId="1" type="noConversion"/>
  </si>
  <si>
    <t>1978, 보사부</t>
    <phoneticPr fontId="1" type="noConversion"/>
  </si>
  <si>
    <t>1981, 환경처</t>
    <phoneticPr fontId="1" type="noConversion"/>
  </si>
  <si>
    <t>공주시 통합하수도정비 기본계획(2003년)</t>
    <phoneticPr fontId="1" type="noConversion"/>
  </si>
  <si>
    <t>부여군 통합하수도정비 기본계획(2004년)</t>
    <phoneticPr fontId="1" type="noConversion"/>
  </si>
  <si>
    <t xml:space="preserve">  2) 유사지역의 오염부하량 원단위</t>
    <phoneticPr fontId="1" type="noConversion"/>
  </si>
  <si>
    <t xml:space="preserve">  3) 주요연도별 오염부하량 원단위</t>
    <phoneticPr fontId="1" type="noConversion"/>
  </si>
  <si>
    <t>구분</t>
    <phoneticPr fontId="1" type="noConversion"/>
  </si>
  <si>
    <t>청소면</t>
    <phoneticPr fontId="1" type="noConversion"/>
  </si>
  <si>
    <t>청라면</t>
    <phoneticPr fontId="1" type="noConversion"/>
  </si>
  <si>
    <t>동지역</t>
    <phoneticPr fontId="1" type="noConversion"/>
  </si>
  <si>
    <t>웅천읍</t>
    <phoneticPr fontId="1" type="noConversion"/>
  </si>
  <si>
    <t>성주면</t>
    <phoneticPr fontId="1" type="noConversion"/>
  </si>
  <si>
    <t>평균</t>
    <phoneticPr fontId="1" type="noConversion"/>
  </si>
  <si>
    <t>적용</t>
    <phoneticPr fontId="1" type="noConversion"/>
  </si>
  <si>
    <t xml:space="preserve">  1) 영업용수율 산정</t>
    <phoneticPr fontId="1" type="noConversion"/>
  </si>
  <si>
    <t>보령</t>
    <phoneticPr fontId="1" type="noConversion"/>
  </si>
  <si>
    <t>대천해수욕장</t>
    <phoneticPr fontId="1" type="noConversion"/>
  </si>
  <si>
    <t>웅천</t>
    <phoneticPr fontId="1" type="noConversion"/>
  </si>
  <si>
    <t>무창포</t>
    <phoneticPr fontId="1" type="noConversion"/>
  </si>
  <si>
    <t>성주</t>
    <phoneticPr fontId="1" type="noConversion"/>
  </si>
  <si>
    <t>영업용수율</t>
    <phoneticPr fontId="1" type="noConversion"/>
  </si>
  <si>
    <t>보령시</t>
    <phoneticPr fontId="1" type="noConversion"/>
  </si>
  <si>
    <t xml:space="preserve">  4) 정화조 처리효율 분석</t>
    <phoneticPr fontId="1" type="noConversion"/>
  </si>
  <si>
    <t>분뇨정화조의 효율검토 및 개선방안에 관한 연구</t>
    <phoneticPr fontId="1" type="noConversion"/>
  </si>
  <si>
    <t>영양염류 원단위 산정에 관한연구</t>
    <phoneticPr fontId="1" type="noConversion"/>
  </si>
  <si>
    <t>환경부고시 1999-143
오염총량관리계획수립지침</t>
    <phoneticPr fontId="1" type="noConversion"/>
  </si>
  <si>
    <t>환경부(199년)</t>
    <phoneticPr fontId="1" type="noConversion"/>
  </si>
  <si>
    <t>한국환경과학 연구협의회(1991)</t>
    <phoneticPr fontId="1" type="noConversion"/>
  </si>
  <si>
    <t>국립환경연구소(1982)</t>
    <phoneticPr fontId="1" type="noConversion"/>
  </si>
  <si>
    <t>주거지역</t>
    <phoneticPr fontId="1" type="noConversion"/>
  </si>
  <si>
    <t>준공업지역</t>
    <phoneticPr fontId="1" type="noConversion"/>
  </si>
  <si>
    <t>공업지역</t>
    <phoneticPr fontId="1" type="noConversion"/>
  </si>
  <si>
    <t>상업지역</t>
    <phoneticPr fontId="1" type="noConversion"/>
  </si>
  <si>
    <t>60~80</t>
    <phoneticPr fontId="1" type="noConversion"/>
  </si>
  <si>
    <t>주) 하수도설계 지침과 해설(1994, 일본 하수도협회)</t>
    <phoneticPr fontId="1" type="noConversion"/>
  </si>
  <si>
    <t xml:space="preserve">  2) 용도지역별 영업용수율관계</t>
    <phoneticPr fontId="1" type="noConversion"/>
  </si>
  <si>
    <t xml:space="preserve">  3) 영업 용수율 결정</t>
    <phoneticPr fontId="1" type="noConversion"/>
  </si>
  <si>
    <t>연도</t>
    <phoneticPr fontId="1" type="noConversion"/>
  </si>
  <si>
    <t>가정잡배수
(g/인ㆍ일)</t>
    <phoneticPr fontId="1" type="noConversion"/>
  </si>
  <si>
    <t>배출량
(g/인ㆍ일)</t>
    <phoneticPr fontId="1" type="noConversion"/>
  </si>
  <si>
    <t>분뇨
(g/인ㆍ일)</t>
    <phoneticPr fontId="1" type="noConversion"/>
  </si>
  <si>
    <t>발생량
(g/인ㆍ일)</t>
    <phoneticPr fontId="1" type="noConversion"/>
  </si>
  <si>
    <t>제거량
(g/인ㆍ일)</t>
    <phoneticPr fontId="1" type="noConversion"/>
  </si>
  <si>
    <t>영업오수</t>
    <phoneticPr fontId="1" type="noConversion"/>
  </si>
  <si>
    <t>발생 오염부하량</t>
    <phoneticPr fontId="1" type="noConversion"/>
  </si>
  <si>
    <t>배출오염부하량</t>
    <phoneticPr fontId="1" type="noConversion"/>
  </si>
  <si>
    <t>수거식 제거량</t>
    <phoneticPr fontId="1" type="noConversion"/>
  </si>
  <si>
    <t>정화조제거량</t>
    <phoneticPr fontId="1" type="noConversion"/>
  </si>
  <si>
    <t>오염부하량 원단위
(g/인ㆍ일)</t>
    <phoneticPr fontId="1" type="noConversion"/>
  </si>
  <si>
    <t>BOD</t>
    <phoneticPr fontId="1" type="noConversion"/>
  </si>
  <si>
    <t>COD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</si>
  <si>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</si>
  <si>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</si>
  <si>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</si>
  <si>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>보령
처리구역</t>
    <phoneticPr fontId="1" type="noConversion"/>
  </si>
  <si>
    <t>영업
용수율(%)</t>
    <phoneticPr fontId="1" type="noConversion"/>
  </si>
  <si>
    <t>대천
해수욕장
 처리분구</t>
    <phoneticPr fontId="1" type="noConversion"/>
  </si>
  <si>
    <t>수거식
보급률(%)</t>
    <phoneticPr fontId="1" type="noConversion"/>
  </si>
  <si>
    <t>정화조
보급률(%)</t>
    <phoneticPr fontId="1" type="noConversion"/>
  </si>
  <si>
    <t>제거율
(%)</t>
    <phoneticPr fontId="1" type="noConversion"/>
  </si>
  <si>
    <t>웅천
 처리분구</t>
    <phoneticPr fontId="1" type="noConversion"/>
  </si>
  <si>
    <t>무창포
 처리분구</t>
    <phoneticPr fontId="1" type="noConversion"/>
  </si>
  <si>
    <t>성주
 처리분구</t>
    <phoneticPr fontId="1" type="noConversion"/>
  </si>
  <si>
    <t>숙박객</t>
    <phoneticPr fontId="1" type="noConversion"/>
  </si>
  <si>
    <t>일귀객</t>
    <phoneticPr fontId="1" type="noConversion"/>
  </si>
  <si>
    <t>비율
(%)</t>
    <phoneticPr fontId="1" type="noConversion"/>
  </si>
  <si>
    <t>구분</t>
    <phoneticPr fontId="1" type="noConversion"/>
  </si>
  <si>
    <t>대천
해수욕장
처리분구</t>
    <phoneticPr fontId="1" type="noConversion"/>
  </si>
  <si>
    <t>무창포
처리분구</t>
    <phoneticPr fontId="1" type="noConversion"/>
  </si>
  <si>
    <t>청정지역</t>
    <phoneticPr fontId="1" type="noConversion"/>
  </si>
  <si>
    <t>"가"지역</t>
    <phoneticPr fontId="1" type="noConversion"/>
  </si>
  <si>
    <t>오천, 청라, 미산, 성주</t>
    <phoneticPr fontId="1" type="noConversion"/>
  </si>
  <si>
    <t>적용</t>
    <phoneticPr fontId="1" type="noConversion"/>
  </si>
  <si>
    <t xml:space="preserve">  2) 침출수 오염부하량 원단위</t>
    <phoneticPr fontId="1" type="noConversion"/>
  </si>
  <si>
    <t xml:space="preserve">  1) 분뇨연계처리수 오염부하량 원단위</t>
    <phoneticPr fontId="1" type="noConversion"/>
  </si>
  <si>
    <t>비고</t>
    <phoneticPr fontId="1" type="noConversion"/>
  </si>
  <si>
    <t>웅천, 주교, 천북, 남포, 
주교, 주산, 주포, 청소</t>
    <phoneticPr fontId="1" type="noConversion"/>
  </si>
  <si>
    <t>처리인구</t>
    <phoneticPr fontId="1" type="noConversion"/>
  </si>
  <si>
    <t>하수량(㎥/일)</t>
    <phoneticPr fontId="1" type="noConversion"/>
  </si>
  <si>
    <t>오염
부하량
원단위
(g/인ㆍ일)</t>
    <phoneticPr fontId="1" type="noConversion"/>
  </si>
  <si>
    <t>오염
부하량
(kg/일)</t>
    <phoneticPr fontId="1" type="noConversion"/>
  </si>
  <si>
    <t>생활하수</t>
    <phoneticPr fontId="1" type="noConversion"/>
  </si>
  <si>
    <t>계</t>
    <phoneticPr fontId="1" type="noConversion"/>
  </si>
  <si>
    <t>계획수질
(mg/L)</t>
    <phoneticPr fontId="1" type="noConversion"/>
  </si>
  <si>
    <t>지하수량</t>
    <phoneticPr fontId="1" type="noConversion"/>
  </si>
  <si>
    <t>연계수량(㎥/일)</t>
    <phoneticPr fontId="1" type="noConversion"/>
  </si>
  <si>
    <t>관광오수</t>
    <phoneticPr fontId="1" type="noConversion"/>
  </si>
  <si>
    <t>관광인구(숙박객)</t>
    <phoneticPr fontId="1" type="noConversion"/>
  </si>
  <si>
    <t>분뇨처리 연계수</t>
    <phoneticPr fontId="1" type="noConversion"/>
  </si>
  <si>
    <t>쓰레기 침출수</t>
    <phoneticPr fontId="1" type="noConversion"/>
  </si>
  <si>
    <t xml:space="preserve">  1)보령하수처리구역</t>
    <phoneticPr fontId="1" type="noConversion"/>
  </si>
  <si>
    <t xml:space="preserve">  3)웅천처리구역</t>
    <phoneticPr fontId="1" type="noConversion"/>
  </si>
  <si>
    <t xml:space="preserve">  5) 성주하수처리구역</t>
    <phoneticPr fontId="1" type="noConversion"/>
  </si>
  <si>
    <t>①</t>
    <phoneticPr fontId="1" type="noConversion"/>
  </si>
  <si>
    <t>②</t>
    <phoneticPr fontId="1" type="noConversion"/>
  </si>
  <si>
    <t>③</t>
    <phoneticPr fontId="1" type="noConversion"/>
  </si>
  <si>
    <t>④=①X③</t>
    <phoneticPr fontId="1" type="noConversion"/>
  </si>
  <si>
    <t>⑤=①+②+④</t>
    <phoneticPr fontId="1" type="noConversion"/>
  </si>
  <si>
    <t>⑥</t>
    <phoneticPr fontId="1" type="noConversion"/>
  </si>
  <si>
    <t>⑦=②X⑥</t>
    <phoneticPr fontId="1" type="noConversion"/>
  </si>
  <si>
    <t>⑧</t>
    <phoneticPr fontId="1" type="noConversion"/>
  </si>
  <si>
    <t>⑨</t>
    <phoneticPr fontId="1" type="noConversion"/>
  </si>
  <si>
    <t>⑩=②X⑧X⑨</t>
    <phoneticPr fontId="1" type="noConversion"/>
  </si>
  <si>
    <t>⑪=⑤-⑦-⑩</t>
    <phoneticPr fontId="1" type="noConversion"/>
  </si>
  <si>
    <t>소규모
하수도</t>
    <phoneticPr fontId="1" type="noConversion"/>
  </si>
  <si>
    <t>구분</t>
    <phoneticPr fontId="13" type="noConversion"/>
  </si>
  <si>
    <t>남포면</t>
  </si>
  <si>
    <t>죽도</t>
  </si>
  <si>
    <t>달산리</t>
  </si>
  <si>
    <t>미산면</t>
  </si>
  <si>
    <t>도화담</t>
  </si>
  <si>
    <t>내평리</t>
  </si>
  <si>
    <t>봉성리</t>
  </si>
  <si>
    <t>오천면</t>
  </si>
  <si>
    <t>소성리</t>
  </si>
  <si>
    <t>삽시도1리</t>
  </si>
  <si>
    <t>외연도리</t>
  </si>
  <si>
    <t>원산1리</t>
  </si>
  <si>
    <t>원산3리</t>
  </si>
  <si>
    <t>호도</t>
  </si>
  <si>
    <t>삽시도2리</t>
  </si>
  <si>
    <t>삽시도3리</t>
  </si>
  <si>
    <t>주교면</t>
  </si>
  <si>
    <t>주교1리</t>
  </si>
  <si>
    <t>주산면</t>
  </si>
  <si>
    <t>금암리</t>
  </si>
  <si>
    <t>천북면</t>
  </si>
  <si>
    <t>하만1,2리</t>
  </si>
  <si>
    <t>청라면</t>
  </si>
  <si>
    <t>의평리</t>
  </si>
  <si>
    <t>황룡리</t>
  </si>
  <si>
    <t>청소면</t>
  </si>
  <si>
    <t>진죽1,2리</t>
  </si>
  <si>
    <t>기타지역</t>
    <phoneticPr fontId="1" type="noConversion"/>
  </si>
  <si>
    <t>오염부하량원단위(g/인ㆍ일)</t>
    <phoneticPr fontId="1" type="noConversion"/>
  </si>
  <si>
    <t>오염부하량(kg/일)</t>
    <phoneticPr fontId="1" type="noConversion"/>
  </si>
  <si>
    <t>계획수질</t>
    <phoneticPr fontId="1" type="noConversion"/>
  </si>
  <si>
    <t>처리인구
(인)</t>
    <phoneticPr fontId="1" type="noConversion"/>
  </si>
  <si>
    <t>하수량
(㎥/일)</t>
    <phoneticPr fontId="1" type="noConversion"/>
  </si>
  <si>
    <t xml:space="preserve">  6) 소규모하수도 계획수질</t>
    <phoneticPr fontId="1" type="noConversion"/>
  </si>
  <si>
    <t>비율(%)</t>
    <phoneticPr fontId="1" type="noConversion"/>
  </si>
  <si>
    <t xml:space="preserve">  2-2) 대천해수욕장 하수처리구역(비수기)</t>
    <phoneticPr fontId="1" type="noConversion"/>
  </si>
  <si>
    <t>오염
부하량
원단위
(g/인ㆍ일)</t>
    <phoneticPr fontId="1" type="noConversion"/>
  </si>
  <si>
    <t>생활하수
오염부하량
원단위
(g/인ㆍ일)</t>
    <phoneticPr fontId="1" type="noConversion"/>
  </si>
  <si>
    <t>관광오수
오염부하량
원단위
(g/인ㆍ일)</t>
    <phoneticPr fontId="1" type="noConversion"/>
  </si>
  <si>
    <t>주) 1. 배출허용기준(폐수)적용을 위한 지역지정(고시 제2004-208호)
     2. 「하수도 시설기준(2005, 환경부)」의 오염물질 배출허용기준</t>
    <phoneticPr fontId="1" type="noConversion"/>
  </si>
  <si>
    <t xml:space="preserve">주) 1. 위생매립장에 침출수 전치리시설이 있으나 처리시설 불량으로 최근 유입수질이 
         높아지고 있음
     2. 년도별 오염부하량 변동폭이 커 평균수질 적용은 매립장내 폐기물 처리시설 시설
        개선이후 이루어 질것을 전제로 2007년 오염부하량 원단위 적용
 </t>
    <phoneticPr fontId="1" type="noConversion"/>
  </si>
  <si>
    <t>공장폐수</t>
    <phoneticPr fontId="1" type="noConversion"/>
  </si>
  <si>
    <t>(단위 : mg/L)</t>
    <phoneticPr fontId="1" type="noConversion"/>
  </si>
  <si>
    <t>오염
부하량
원단위
(mg/L)</t>
    <phoneticPr fontId="1" type="noConversion"/>
  </si>
  <si>
    <t>2008년</t>
    <phoneticPr fontId="1" type="noConversion"/>
  </si>
  <si>
    <t>2015년</t>
    <phoneticPr fontId="1" type="noConversion"/>
  </si>
  <si>
    <t>2020년</t>
    <phoneticPr fontId="1" type="noConversion"/>
  </si>
  <si>
    <t>2025년</t>
    <phoneticPr fontId="1" type="noConversion"/>
  </si>
  <si>
    <t>4.1 오염부하량원단위 산정</t>
    <phoneticPr fontId="13" type="noConversion"/>
  </si>
  <si>
    <t xml:space="preserve">   4.1.1 가정 잡배수에 의한 오염부하량 원단위</t>
    <phoneticPr fontId="13" type="noConversion"/>
  </si>
  <si>
    <t xml:space="preserve">  3) 주요연도별 가정잡배수에 의한 오염부하량 원단위</t>
    <phoneticPr fontId="1" type="noConversion"/>
  </si>
  <si>
    <t xml:space="preserve">   4.1.2 분뇨에 의한 오염부하량 원단위</t>
    <phoneticPr fontId="13" type="noConversion"/>
  </si>
  <si>
    <t xml:space="preserve">   4.1.3 영업용수율 산정</t>
    <phoneticPr fontId="13" type="noConversion"/>
  </si>
  <si>
    <t xml:space="preserve">  </t>
    <phoneticPr fontId="13" type="noConversion"/>
  </si>
  <si>
    <t xml:space="preserve">   4.1.4 생활하수 오염부하량 원단위</t>
    <phoneticPr fontId="1" type="noConversion"/>
  </si>
  <si>
    <t xml:space="preserve">   4.1.5 관광오수 오염부하량 원단위</t>
    <phoneticPr fontId="1" type="noConversion"/>
  </si>
  <si>
    <t xml:space="preserve">   4.1.6 공장폐수의 오염물질 배출허용기준</t>
    <phoneticPr fontId="1" type="noConversion"/>
  </si>
  <si>
    <t xml:space="preserve">   4.1.7 연계처리수 오염부하량 원단위</t>
    <phoneticPr fontId="1" type="noConversion"/>
  </si>
  <si>
    <t>4.2 계획하수수질 산정</t>
    <phoneticPr fontId="13" type="noConversion"/>
  </si>
  <si>
    <t xml:space="preserve">  2-1) 대천해수욕장 하수처리구역</t>
    <phoneticPr fontId="1" type="noConversion"/>
  </si>
  <si>
    <t xml:space="preserve">  4-1) 무창포하수처리구역</t>
    <phoneticPr fontId="1" type="noConversion"/>
  </si>
  <si>
    <t xml:space="preserve">  4-2) 무창포하수처리구역</t>
    <phoneticPr fontId="1" type="noConversion"/>
  </si>
  <si>
    <t>1단계(2010년)</t>
    <phoneticPr fontId="1" type="noConversion"/>
  </si>
  <si>
    <t>2단계(2015년)</t>
    <phoneticPr fontId="1" type="noConversion"/>
  </si>
  <si>
    <t>3단계(2020년)</t>
    <phoneticPr fontId="1" type="noConversion"/>
  </si>
  <si>
    <t>4단계(2025년)</t>
    <phoneticPr fontId="1" type="noConversion"/>
  </si>
  <si>
    <t>2010년</t>
    <phoneticPr fontId="1" type="noConversion"/>
  </si>
  <si>
    <t>주포면</t>
    <phoneticPr fontId="1" type="noConversion"/>
  </si>
  <si>
    <t>봉당리</t>
    <phoneticPr fontId="1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</si>
</sst>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0.0_ "/>
    <numFmt numFmtId="178" formatCode="0.0%"/>
    <numFmt numFmtId="179" formatCode="_-* #,##0.0_-;\-* #,##0.0_-;_-* &quot;-&quot;_-;_-@_-"/>
    <numFmt numFmtId="180" formatCode="_-* #,##0.00_-;\-* #,##0.00_-;_-* &quot;-&quot;_-;_-@_-"/>
    <numFmt numFmtId="181" formatCode="_-* #,##0.0_-;\-* #,##0.0_-;_-* &quot;-&quot;?_-;_-@_-"/>
    <numFmt numFmtId="182" formatCode="#,##0.0_ "/>
  </numFmts>
  <fonts count="1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3"/>
      <name val="돋움"/>
      <family val="3"/>
      <charset val="129"/>
    </font>
    <font>
      <sz val="10"/>
      <name val="돋움"/>
      <family val="3"/>
      <charset val="129"/>
    </font>
    <font>
      <b/>
      <sz val="10"/>
      <color theme="3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1"/>
      <name val="(한)문화방송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41" fontId="12" fillId="0" borderId="0" applyFont="0" applyFill="0" applyBorder="0" applyAlignment="0" applyProtection="0"/>
    <xf numFmtId="0" fontId="10" fillId="0" borderId="0"/>
    <xf numFmtId="0" fontId="10" fillId="0" borderId="0"/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left" vertical="center" wrapText="1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0" xfId="0" applyFo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76" fontId="2" fillId="0" borderId="10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4" fillId="0" borderId="8" xfId="0" applyFont="1" applyBorder="1" applyAlignment="1">
      <alignment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176" fontId="2" fillId="0" borderId="23" xfId="0" applyNumberFormat="1" applyFont="1" applyBorder="1">
      <alignment vertical="center"/>
    </xf>
    <xf numFmtId="9" fontId="2" fillId="0" borderId="23" xfId="2" applyFont="1" applyBorder="1">
      <alignment vertical="center"/>
    </xf>
    <xf numFmtId="178" fontId="5" fillId="0" borderId="23" xfId="0" applyNumberFormat="1" applyFont="1" applyBorder="1">
      <alignment vertical="center"/>
    </xf>
    <xf numFmtId="178" fontId="5" fillId="0" borderId="23" xfId="2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8" fontId="2" fillId="0" borderId="23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176" fontId="2" fillId="0" borderId="26" xfId="0" applyNumberFormat="1" applyFont="1" applyBorder="1">
      <alignment vertical="center"/>
    </xf>
    <xf numFmtId="9" fontId="2" fillId="0" borderId="26" xfId="2" applyFont="1" applyBorder="1">
      <alignment vertical="center"/>
    </xf>
    <xf numFmtId="178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8" fontId="5" fillId="0" borderId="26" xfId="2" applyNumberFormat="1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176" fontId="2" fillId="0" borderId="32" xfId="0" applyNumberFormat="1" applyFont="1" applyBorder="1">
      <alignment vertical="center"/>
    </xf>
    <xf numFmtId="9" fontId="2" fillId="0" borderId="32" xfId="2" applyFont="1" applyBorder="1">
      <alignment vertical="center"/>
    </xf>
    <xf numFmtId="178" fontId="5" fillId="0" borderId="32" xfId="0" applyNumberFormat="1" applyFont="1" applyBorder="1">
      <alignment vertical="center"/>
    </xf>
    <xf numFmtId="178" fontId="5" fillId="0" borderId="32" xfId="2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9" fontId="2" fillId="0" borderId="20" xfId="2" applyFont="1" applyBorder="1">
      <alignment vertical="center"/>
    </xf>
    <xf numFmtId="178" fontId="5" fillId="0" borderId="20" xfId="0" applyNumberFormat="1" applyFont="1" applyBorder="1">
      <alignment vertical="center"/>
    </xf>
    <xf numFmtId="178" fontId="5" fillId="0" borderId="20" xfId="2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176" fontId="2" fillId="0" borderId="29" xfId="0" applyNumberFormat="1" applyFont="1" applyBorder="1">
      <alignment vertical="center"/>
    </xf>
    <xf numFmtId="9" fontId="2" fillId="0" borderId="29" xfId="2" applyFont="1" applyBorder="1">
      <alignment vertical="center"/>
    </xf>
    <xf numFmtId="178" fontId="2" fillId="0" borderId="29" xfId="0" applyNumberFormat="1" applyFont="1" applyBorder="1">
      <alignment vertical="center"/>
    </xf>
    <xf numFmtId="178" fontId="5" fillId="0" borderId="29" xfId="2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9" fontId="5" fillId="0" borderId="23" xfId="2" applyFont="1" applyBorder="1">
      <alignment vertical="center"/>
    </xf>
    <xf numFmtId="9" fontId="5" fillId="0" borderId="24" xfId="2" applyFont="1" applyBorder="1">
      <alignment vertical="center"/>
    </xf>
    <xf numFmtId="0" fontId="2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180" fontId="2" fillId="0" borderId="23" xfId="1" applyNumberFormat="1" applyFont="1" applyBorder="1" applyAlignment="1">
      <alignment horizontal="center" vertical="center"/>
    </xf>
    <xf numFmtId="180" fontId="2" fillId="0" borderId="24" xfId="1" applyNumberFormat="1" applyFont="1" applyBorder="1" applyAlignment="1">
      <alignment horizontal="center" vertical="center"/>
    </xf>
    <xf numFmtId="180" fontId="2" fillId="0" borderId="26" xfId="1" applyNumberFormat="1" applyFont="1" applyBorder="1" applyAlignment="1">
      <alignment horizontal="center" vertical="center"/>
    </xf>
    <xf numFmtId="180" fontId="2" fillId="0" borderId="27" xfId="1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81" fontId="2" fillId="0" borderId="0" xfId="0" applyNumberFormat="1" applyFont="1">
      <alignment vertical="center"/>
    </xf>
    <xf numFmtId="41" fontId="2" fillId="0" borderId="23" xfId="1" applyFont="1" applyBorder="1">
      <alignment vertical="center"/>
    </xf>
    <xf numFmtId="41" fontId="2" fillId="0" borderId="24" xfId="1" applyFont="1" applyBorder="1">
      <alignment vertical="center"/>
    </xf>
    <xf numFmtId="180" fontId="2" fillId="0" borderId="23" xfId="1" applyNumberFormat="1" applyFont="1" applyBorder="1">
      <alignment vertical="center"/>
    </xf>
    <xf numFmtId="180" fontId="2" fillId="0" borderId="24" xfId="1" applyNumberFormat="1" applyFont="1" applyBorder="1">
      <alignment vertical="center"/>
    </xf>
    <xf numFmtId="41" fontId="9" fillId="0" borderId="23" xfId="1" applyFont="1" applyBorder="1">
      <alignment vertical="center"/>
    </xf>
    <xf numFmtId="41" fontId="9" fillId="0" borderId="24" xfId="1" applyFont="1" applyBorder="1">
      <alignment vertical="center"/>
    </xf>
    <xf numFmtId="41" fontId="5" fillId="0" borderId="23" xfId="1" applyFont="1" applyBorder="1">
      <alignment vertical="center"/>
    </xf>
    <xf numFmtId="41" fontId="5" fillId="0" borderId="24" xfId="1" applyFont="1" applyBorder="1">
      <alignment vertical="center"/>
    </xf>
    <xf numFmtId="180" fontId="11" fillId="0" borderId="23" xfId="1" applyNumberFormat="1" applyFont="1" applyBorder="1">
      <alignment vertical="center"/>
    </xf>
    <xf numFmtId="180" fontId="11" fillId="0" borderId="24" xfId="1" applyNumberFormat="1" applyFont="1" applyBorder="1">
      <alignment vertical="center"/>
    </xf>
    <xf numFmtId="180" fontId="11" fillId="0" borderId="26" xfId="1" applyNumberFormat="1" applyFont="1" applyBorder="1">
      <alignment vertical="center"/>
    </xf>
    <xf numFmtId="180" fontId="11" fillId="0" borderId="27" xfId="1" applyNumberFormat="1" applyFont="1" applyBorder="1">
      <alignment vertical="center"/>
    </xf>
    <xf numFmtId="179" fontId="2" fillId="0" borderId="23" xfId="1" applyNumberFormat="1" applyFont="1" applyBorder="1">
      <alignment vertical="center"/>
    </xf>
    <xf numFmtId="179" fontId="10" fillId="0" borderId="23" xfId="1" applyNumberFormat="1" applyFont="1" applyBorder="1">
      <alignment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179" fontId="10" fillId="0" borderId="24" xfId="1" applyNumberFormat="1" applyFont="1" applyBorder="1">
      <alignment vertical="center"/>
    </xf>
    <xf numFmtId="179" fontId="11" fillId="0" borderId="23" xfId="1" applyNumberFormat="1" applyFont="1" applyBorder="1">
      <alignment vertical="center"/>
    </xf>
    <xf numFmtId="179" fontId="11" fillId="0" borderId="24" xfId="1" applyNumberFormat="1" applyFont="1" applyBorder="1">
      <alignment vertical="center"/>
    </xf>
    <xf numFmtId="41" fontId="10" fillId="0" borderId="23" xfId="1" applyFont="1" applyBorder="1">
      <alignment vertical="center"/>
    </xf>
    <xf numFmtId="0" fontId="2" fillId="0" borderId="0" xfId="0" applyFont="1" applyAlignment="1">
      <alignment horizontal="right" vertical="center"/>
    </xf>
    <xf numFmtId="41" fontId="9" fillId="0" borderId="32" xfId="1" applyFont="1" applyBorder="1">
      <alignment vertical="center"/>
    </xf>
    <xf numFmtId="41" fontId="9" fillId="0" borderId="33" xfId="1" applyFont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41" fontId="16" fillId="0" borderId="0" xfId="5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7" fillId="0" borderId="0" xfId="7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1" fontId="10" fillId="0" borderId="24" xfId="1" applyFont="1" applyBorder="1">
      <alignment vertical="center"/>
    </xf>
    <xf numFmtId="41" fontId="2" fillId="0" borderId="20" xfId="1" applyFont="1" applyBorder="1">
      <alignment vertical="center"/>
    </xf>
    <xf numFmtId="41" fontId="2" fillId="0" borderId="32" xfId="1" applyFont="1" applyBorder="1">
      <alignment vertical="center"/>
    </xf>
    <xf numFmtId="41" fontId="2" fillId="0" borderId="33" xfId="1" applyFont="1" applyBorder="1">
      <alignment vertical="center"/>
    </xf>
    <xf numFmtId="41" fontId="5" fillId="0" borderId="26" xfId="1" applyFont="1" applyBorder="1">
      <alignment vertical="center"/>
    </xf>
    <xf numFmtId="41" fontId="5" fillId="0" borderId="27" xfId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41" fontId="18" fillId="0" borderId="0" xfId="5" applyFont="1" applyFill="1" applyAlignment="1">
      <alignment horizontal="left" vertical="center"/>
    </xf>
    <xf numFmtId="0" fontId="5" fillId="0" borderId="54" xfId="4" applyFont="1" applyBorder="1" applyAlignment="1">
      <alignment horizontal="center" vertical="center" wrapText="1"/>
    </xf>
    <xf numFmtId="41" fontId="2" fillId="0" borderId="22" xfId="1" applyFont="1" applyBorder="1">
      <alignment vertical="center"/>
    </xf>
    <xf numFmtId="179" fontId="11" fillId="0" borderId="22" xfId="1" applyNumberFormat="1" applyFont="1" applyBorder="1">
      <alignment vertical="center"/>
    </xf>
    <xf numFmtId="0" fontId="2" fillId="0" borderId="54" xfId="4" applyFont="1" applyBorder="1" applyAlignment="1">
      <alignment horizontal="center" vertical="center" wrapText="1"/>
    </xf>
    <xf numFmtId="0" fontId="2" fillId="0" borderId="53" xfId="4" applyFont="1" applyBorder="1" applyAlignment="1">
      <alignment horizontal="center" vertical="center" wrapText="1"/>
    </xf>
    <xf numFmtId="0" fontId="2" fillId="0" borderId="55" xfId="4" applyFont="1" applyBorder="1" applyAlignment="1">
      <alignment horizontal="center" vertical="center" wrapText="1"/>
    </xf>
    <xf numFmtId="0" fontId="5" fillId="0" borderId="56" xfId="4" applyFont="1" applyBorder="1" applyAlignment="1">
      <alignment horizontal="center" vertical="center" wrapText="1"/>
    </xf>
    <xf numFmtId="41" fontId="2" fillId="0" borderId="25" xfId="1" applyFont="1" applyBorder="1">
      <alignment vertical="center"/>
    </xf>
    <xf numFmtId="180" fontId="2" fillId="0" borderId="26" xfId="1" applyNumberFormat="1" applyFont="1" applyBorder="1">
      <alignment vertical="center"/>
    </xf>
    <xf numFmtId="180" fontId="2" fillId="0" borderId="27" xfId="1" applyNumberFormat="1" applyFont="1" applyBorder="1">
      <alignment vertical="center"/>
    </xf>
    <xf numFmtId="179" fontId="11" fillId="0" borderId="25" xfId="1" applyNumberFormat="1" applyFont="1" applyBorder="1">
      <alignment vertical="center"/>
    </xf>
    <xf numFmtId="179" fontId="11" fillId="0" borderId="26" xfId="1" applyNumberFormat="1" applyFont="1" applyBorder="1">
      <alignment vertical="center"/>
    </xf>
    <xf numFmtId="43" fontId="2" fillId="0" borderId="0" xfId="0" applyNumberFormat="1" applyFont="1">
      <alignment vertical="center"/>
    </xf>
    <xf numFmtId="178" fontId="2" fillId="0" borderId="0" xfId="2" applyNumberFormat="1" applyFont="1">
      <alignment vertical="center"/>
    </xf>
    <xf numFmtId="179" fontId="2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0" fontId="2" fillId="0" borderId="53" xfId="4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10" fillId="2" borderId="19" xfId="3" applyFont="1" applyFill="1" applyBorder="1" applyAlignment="1">
      <alignment horizontal="center" vertical="center" wrapText="1"/>
    </xf>
    <xf numFmtId="0" fontId="10" fillId="2" borderId="39" xfId="3" applyFont="1" applyFill="1" applyBorder="1" applyAlignment="1">
      <alignment horizontal="center" vertical="center" wrapText="1"/>
    </xf>
    <xf numFmtId="0" fontId="10" fillId="2" borderId="22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2" fillId="0" borderId="53" xfId="4" applyFont="1" applyBorder="1" applyAlignment="1">
      <alignment horizontal="center" vertical="center" wrapText="1"/>
    </xf>
  </cellXfs>
  <cellStyles count="8">
    <cellStyle name="백분율" xfId="2" builtinId="5"/>
    <cellStyle name="쉼표 [0]" xfId="1" builtinId="6"/>
    <cellStyle name="쉼표 [0] 2 2" xfId="5"/>
    <cellStyle name="표준" xfId="0" builtinId="0"/>
    <cellStyle name="표준 2 2" xfId="6"/>
    <cellStyle name="표준 3" xfId="4"/>
    <cellStyle name="표준_제1,2장 계획인구및오수량원단위산정" xfId="7"/>
    <cellStyle name="표준_Book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6&#50900;7&#51068;&#44592;&#51456;/03.%20&#48512;&#47197;/&#51228;1&#51109;%20&#51064;&#44396;&#44228;&#54925;/1.3%20&#44228;&#54925;&#51064;&#44396;_rev.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%20&#44228;&#54925;&#54616;&#49688;&#47049;%20&#49328;&#51221;_rev.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6&#50900;7&#51068;&#44592;&#51456;/03.%20&#48512;&#47197;/&#51228;3&#51109;%20&#44228;&#54925;&#54616;&#49688;&#47049;/3.4%20&#44228;&#54925;&#54616;&#49688;&#47049;%20&#49328;&#51221;_rev.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4&#50900;1&#51068;_2025&#45380;&#44592;&#51456;/03.%20&#48512;&#47197;/&#51228;3&#51109;%20&#44228;&#54925;&#54616;&#49688;&#47049;/3.5%20&#44228;&#54925;&#54616;&#49688;&#47049;%20&#49328;&#51221;_rev.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3.%20&#44228;&#54925;&#54616;&#49688;&#47049;%20&#49328;&#51221;_rev.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-1%20&#49548;&#44508;&#47784;&#54616;&#49688;&#46020;%20&#44228;&#54925;&#54616;&#49688;&#4704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.하수도보급율"/>
      <sheetName val="0. 계획인구 총괄"/>
      <sheetName val="0-2. 배제방식별 처리인구"/>
      <sheetName val="1. 과거인구현황"/>
      <sheetName val="2. 동별 계획인구 배분"/>
      <sheetName val="3. 처리구역별 계획인구"/>
      <sheetName val="4. 소규모처리구역 계획인구"/>
      <sheetName val="5. 관광인구산정(대천해수욕장)"/>
      <sheetName val="4. 관광인구산정(무창포)"/>
    </sheetNames>
    <sheetDataSet>
      <sheetData sheetId="0">
        <row r="5">
          <cell r="D5">
            <v>108182</v>
          </cell>
        </row>
        <row r="22">
          <cell r="D22">
            <v>0.72</v>
          </cell>
          <cell r="E22">
            <v>0.69</v>
          </cell>
          <cell r="F22">
            <v>0.28999999999999992</v>
          </cell>
          <cell r="G22">
            <v>0.27</v>
          </cell>
          <cell r="H22">
            <v>0.21999999999999997</v>
          </cell>
        </row>
        <row r="24">
          <cell r="D24">
            <v>7.0000000000000007E-2</v>
          </cell>
          <cell r="E24">
            <v>0.06</v>
          </cell>
          <cell r="F24">
            <v>0.03</v>
          </cell>
          <cell r="G24">
            <v>0</v>
          </cell>
          <cell r="H24">
            <v>0</v>
          </cell>
        </row>
        <row r="32">
          <cell r="D32">
            <v>0.11000000000000004</v>
          </cell>
          <cell r="E32">
            <v>0.11000000000000004</v>
          </cell>
          <cell r="F32">
            <v>7.9999999999999988E-2</v>
          </cell>
          <cell r="G32">
            <v>5.0000000000000044E-2</v>
          </cell>
          <cell r="H32">
            <v>0</v>
          </cell>
        </row>
        <row r="34">
          <cell r="D34">
            <v>7.0000000000000007E-2</v>
          </cell>
          <cell r="E34">
            <v>0.06</v>
          </cell>
          <cell r="F34">
            <v>0.03</v>
          </cell>
          <cell r="G34">
            <v>0</v>
          </cell>
          <cell r="H34">
            <v>0</v>
          </cell>
        </row>
        <row r="42">
          <cell r="D42">
            <v>0.71</v>
          </cell>
          <cell r="E42">
            <v>0.71</v>
          </cell>
          <cell r="F42">
            <v>0</v>
          </cell>
          <cell r="G42">
            <v>0</v>
          </cell>
          <cell r="H42">
            <v>0</v>
          </cell>
        </row>
        <row r="44">
          <cell r="D44">
            <v>7.0000000000000007E-2</v>
          </cell>
          <cell r="E44">
            <v>7.0000000000000007E-2</v>
          </cell>
          <cell r="F44">
            <v>0</v>
          </cell>
          <cell r="G44">
            <v>0</v>
          </cell>
          <cell r="H44">
            <v>0</v>
          </cell>
        </row>
        <row r="52">
          <cell r="D52">
            <v>7.0000000000000007E-2</v>
          </cell>
          <cell r="E52">
            <v>7.0000000000000007E-2</v>
          </cell>
        </row>
        <row r="54">
          <cell r="D54">
            <v>7.0000000000000007E-2</v>
          </cell>
          <cell r="E54">
            <v>7.0000000000000007E-2</v>
          </cell>
          <cell r="F54">
            <v>0.04</v>
          </cell>
          <cell r="G54">
            <v>0</v>
          </cell>
          <cell r="H54">
            <v>0</v>
          </cell>
        </row>
        <row r="62">
          <cell r="D62">
            <v>0.92999999999999994</v>
          </cell>
          <cell r="E62">
            <v>0.92999999999999994</v>
          </cell>
          <cell r="F62">
            <v>0</v>
          </cell>
          <cell r="G62">
            <v>0</v>
          </cell>
          <cell r="H62">
            <v>0</v>
          </cell>
        </row>
        <row r="64">
          <cell r="D64">
            <v>7.0000000000000007E-2</v>
          </cell>
          <cell r="E64">
            <v>7.0000000000000007E-2</v>
          </cell>
          <cell r="F64">
            <v>0</v>
          </cell>
          <cell r="G64">
            <v>0</v>
          </cell>
          <cell r="H64">
            <v>0</v>
          </cell>
        </row>
      </sheetData>
      <sheetData sheetId="1">
        <row r="15">
          <cell r="D15">
            <v>16700</v>
          </cell>
        </row>
      </sheetData>
      <sheetData sheetId="2">
        <row r="6">
          <cell r="P6">
            <v>24854</v>
          </cell>
        </row>
      </sheetData>
      <sheetData sheetId="3"/>
      <sheetData sheetId="4"/>
      <sheetData sheetId="5"/>
      <sheetData sheetId="6">
        <row r="4">
          <cell r="G4">
            <v>320</v>
          </cell>
        </row>
      </sheetData>
      <sheetData sheetId="7">
        <row r="90">
          <cell r="E90">
            <v>2500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4">
          <cell r="E4">
            <v>51218</v>
          </cell>
          <cell r="F4">
            <v>52570</v>
          </cell>
          <cell r="G4">
            <v>64251</v>
          </cell>
          <cell r="H4">
            <v>78000</v>
          </cell>
          <cell r="I4">
            <v>86300</v>
          </cell>
        </row>
        <row r="24">
          <cell r="E24">
            <v>14090</v>
          </cell>
          <cell r="F24">
            <v>14460</v>
          </cell>
          <cell r="G24">
            <v>17660</v>
          </cell>
          <cell r="H24">
            <v>21470</v>
          </cell>
          <cell r="I24">
            <v>23740</v>
          </cell>
        </row>
        <row r="30">
          <cell r="E30">
            <v>1430</v>
          </cell>
          <cell r="F30">
            <v>1470</v>
          </cell>
          <cell r="G30">
            <v>1800</v>
          </cell>
          <cell r="H30">
            <v>2180</v>
          </cell>
          <cell r="I30">
            <v>2420</v>
          </cell>
        </row>
      </sheetData>
      <sheetData sheetId="1">
        <row r="29">
          <cell r="E29">
            <v>1480</v>
          </cell>
          <cell r="F29">
            <v>1690</v>
          </cell>
          <cell r="G29">
            <v>1910</v>
          </cell>
          <cell r="H29">
            <v>2590</v>
          </cell>
          <cell r="I29">
            <v>2610</v>
          </cell>
        </row>
        <row r="34">
          <cell r="E34">
            <v>5350</v>
          </cell>
          <cell r="F34">
            <v>5350</v>
          </cell>
          <cell r="G34">
            <v>5350</v>
          </cell>
          <cell r="H34">
            <v>5350</v>
          </cell>
          <cell r="I34">
            <v>5350</v>
          </cell>
        </row>
        <row r="35">
          <cell r="E35">
            <v>1500</v>
          </cell>
          <cell r="F35">
            <v>1500</v>
          </cell>
          <cell r="G35">
            <v>1500</v>
          </cell>
          <cell r="H35">
            <v>1500</v>
          </cell>
          <cell r="I35">
            <v>1500</v>
          </cell>
        </row>
        <row r="37">
          <cell r="E37">
            <v>150</v>
          </cell>
          <cell r="F37">
            <v>170</v>
          </cell>
          <cell r="G37">
            <v>190</v>
          </cell>
          <cell r="H37">
            <v>260</v>
          </cell>
          <cell r="I37">
            <v>270</v>
          </cell>
        </row>
      </sheetData>
      <sheetData sheetId="2">
        <row r="33">
          <cell r="E33">
            <v>410</v>
          </cell>
          <cell r="F33">
            <v>450</v>
          </cell>
          <cell r="G33">
            <v>450</v>
          </cell>
          <cell r="H33">
            <v>450</v>
          </cell>
          <cell r="I33">
            <v>450</v>
          </cell>
        </row>
        <row r="34">
          <cell r="E34">
            <v>230</v>
          </cell>
          <cell r="F34">
            <v>230</v>
          </cell>
          <cell r="G34">
            <v>230</v>
          </cell>
          <cell r="H34">
            <v>230</v>
          </cell>
          <cell r="I34">
            <v>230</v>
          </cell>
        </row>
        <row r="36">
          <cell r="E36">
            <v>150</v>
          </cell>
          <cell r="F36">
            <v>170</v>
          </cell>
          <cell r="G36">
            <v>190</v>
          </cell>
          <cell r="H36">
            <v>260</v>
          </cell>
          <cell r="I36">
            <v>270</v>
          </cell>
        </row>
      </sheetData>
      <sheetData sheetId="3">
        <row r="20">
          <cell r="E20">
            <v>910</v>
          </cell>
          <cell r="F20">
            <v>910</v>
          </cell>
          <cell r="G20">
            <v>1230</v>
          </cell>
          <cell r="H20">
            <v>1230</v>
          </cell>
          <cell r="I20">
            <v>1230</v>
          </cell>
        </row>
        <row r="26">
          <cell r="E26">
            <v>90</v>
          </cell>
          <cell r="F26">
            <v>90</v>
          </cell>
          <cell r="G26">
            <v>120</v>
          </cell>
          <cell r="H26">
            <v>120</v>
          </cell>
          <cell r="I26">
            <v>120</v>
          </cell>
        </row>
      </sheetData>
      <sheetData sheetId="4">
        <row r="3">
          <cell r="E3">
            <v>309</v>
          </cell>
          <cell r="F3">
            <v>300</v>
          </cell>
          <cell r="G3">
            <v>800</v>
          </cell>
          <cell r="H3">
            <v>1900</v>
          </cell>
          <cell r="I3">
            <v>1900</v>
          </cell>
        </row>
        <row r="19">
          <cell r="E19">
            <v>80</v>
          </cell>
          <cell r="F19">
            <v>80</v>
          </cell>
          <cell r="G19">
            <v>220</v>
          </cell>
          <cell r="H19">
            <v>520</v>
          </cell>
          <cell r="I19">
            <v>520</v>
          </cell>
        </row>
        <row r="20">
          <cell r="E20">
            <v>660</v>
          </cell>
          <cell r="F20">
            <v>690</v>
          </cell>
          <cell r="G20">
            <v>690</v>
          </cell>
          <cell r="H20">
            <v>690</v>
          </cell>
          <cell r="I20">
            <v>690</v>
          </cell>
        </row>
        <row r="21">
          <cell r="E21">
            <v>230</v>
          </cell>
          <cell r="F21">
            <v>230</v>
          </cell>
          <cell r="G21">
            <v>230</v>
          </cell>
          <cell r="H21">
            <v>320</v>
          </cell>
          <cell r="I21">
            <v>320</v>
          </cell>
        </row>
        <row r="22">
          <cell r="E22">
            <v>10</v>
          </cell>
          <cell r="F22">
            <v>10</v>
          </cell>
          <cell r="G22">
            <v>20</v>
          </cell>
          <cell r="H22">
            <v>50</v>
          </cell>
          <cell r="I22">
            <v>50</v>
          </cell>
        </row>
      </sheetData>
      <sheetData sheetId="5">
        <row r="3">
          <cell r="E3">
            <v>2037</v>
          </cell>
          <cell r="F3">
            <v>2037</v>
          </cell>
          <cell r="G3">
            <v>2600</v>
          </cell>
          <cell r="H3">
            <v>2600</v>
          </cell>
          <cell r="I3">
            <v>2600</v>
          </cell>
        </row>
        <row r="19">
          <cell r="E19">
            <v>420</v>
          </cell>
          <cell r="F19">
            <v>420</v>
          </cell>
          <cell r="G19">
            <v>540</v>
          </cell>
          <cell r="H19">
            <v>540</v>
          </cell>
          <cell r="I19">
            <v>540</v>
          </cell>
        </row>
        <row r="22">
          <cell r="E22">
            <v>40</v>
          </cell>
          <cell r="F22">
            <v>40</v>
          </cell>
          <cell r="G22">
            <v>50</v>
          </cell>
          <cell r="H22">
            <v>50</v>
          </cell>
          <cell r="I22">
            <v>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4">
          <cell r="E4">
            <v>51218</v>
          </cell>
        </row>
        <row r="19">
          <cell r="E19">
            <v>300</v>
          </cell>
          <cell r="F19">
            <v>300</v>
          </cell>
          <cell r="G19">
            <v>300</v>
          </cell>
          <cell r="H19">
            <v>300</v>
          </cell>
          <cell r="I19">
            <v>300</v>
          </cell>
        </row>
        <row r="20">
          <cell r="E20">
            <v>150</v>
          </cell>
          <cell r="F20">
            <v>150</v>
          </cell>
          <cell r="G20">
            <v>150</v>
          </cell>
          <cell r="H20">
            <v>150</v>
          </cell>
          <cell r="I20">
            <v>150</v>
          </cell>
        </row>
      </sheetData>
      <sheetData sheetId="1">
        <row r="24">
          <cell r="F24">
            <v>9210</v>
          </cell>
        </row>
      </sheetData>
      <sheetData sheetId="2" refreshError="1"/>
      <sheetData sheetId="3">
        <row r="17">
          <cell r="F17">
            <v>800</v>
          </cell>
        </row>
      </sheetData>
      <sheetData sheetId="4">
        <row r="14">
          <cell r="F14">
            <v>1090</v>
          </cell>
        </row>
      </sheetData>
      <sheetData sheetId="5">
        <row r="14">
          <cell r="F14">
            <v>370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4">
          <cell r="E4">
            <v>50005</v>
          </cell>
        </row>
      </sheetData>
      <sheetData sheetId="1">
        <row r="4">
          <cell r="E4">
            <v>5370</v>
          </cell>
          <cell r="F4">
            <v>6144</v>
          </cell>
          <cell r="G4">
            <v>6958</v>
          </cell>
          <cell r="H4">
            <v>9405</v>
          </cell>
          <cell r="I4">
            <v>9500</v>
          </cell>
        </row>
        <row r="9">
          <cell r="E9">
            <v>198300</v>
          </cell>
          <cell r="F9">
            <v>198300</v>
          </cell>
          <cell r="G9">
            <v>198300</v>
          </cell>
          <cell r="H9">
            <v>198300</v>
          </cell>
          <cell r="I9">
            <v>198300</v>
          </cell>
        </row>
        <row r="10">
          <cell r="E10">
            <v>16700</v>
          </cell>
          <cell r="F10">
            <v>16700</v>
          </cell>
          <cell r="G10">
            <v>16700</v>
          </cell>
          <cell r="H10">
            <v>16700</v>
          </cell>
          <cell r="I10">
            <v>16700</v>
          </cell>
        </row>
        <row r="36">
          <cell r="H36">
            <v>80</v>
          </cell>
          <cell r="I36">
            <v>80</v>
          </cell>
        </row>
      </sheetData>
      <sheetData sheetId="2">
        <row r="8">
          <cell r="E8">
            <v>15026</v>
          </cell>
          <cell r="F8">
            <v>16500</v>
          </cell>
          <cell r="G8">
            <v>16500</v>
          </cell>
          <cell r="H8">
            <v>16500</v>
          </cell>
          <cell r="I8">
            <v>16500</v>
          </cell>
        </row>
        <row r="9">
          <cell r="E9">
            <v>2500</v>
          </cell>
          <cell r="F9">
            <v>2500</v>
          </cell>
          <cell r="G9">
            <v>2500</v>
          </cell>
          <cell r="H9">
            <v>2500</v>
          </cell>
          <cell r="I9">
            <v>2500</v>
          </cell>
        </row>
      </sheetData>
      <sheetData sheetId="3">
        <row r="3">
          <cell r="E3">
            <v>3323</v>
          </cell>
          <cell r="F3">
            <v>3348</v>
          </cell>
          <cell r="G3">
            <v>4500</v>
          </cell>
          <cell r="H3">
            <v>4500</v>
          </cell>
          <cell r="I3">
            <v>4500</v>
          </cell>
        </row>
      </sheetData>
      <sheetData sheetId="4">
        <row r="3">
          <cell r="E3">
            <v>309</v>
          </cell>
        </row>
        <row r="4">
          <cell r="E4">
            <v>24600</v>
          </cell>
          <cell r="F4">
            <v>25400</v>
          </cell>
          <cell r="G4">
            <v>25400</v>
          </cell>
          <cell r="H4">
            <v>25400</v>
          </cell>
          <cell r="I4">
            <v>25400</v>
          </cell>
        </row>
        <row r="5">
          <cell r="E5">
            <v>2600</v>
          </cell>
          <cell r="F5">
            <v>2600</v>
          </cell>
          <cell r="G5">
            <v>2600</v>
          </cell>
          <cell r="H5">
            <v>3600</v>
          </cell>
          <cell r="I5">
            <v>3600</v>
          </cell>
        </row>
      </sheetData>
      <sheetData sheetId="5">
        <row r="3">
          <cell r="E3">
            <v>2037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4">
          <cell r="E4">
            <v>50005</v>
          </cell>
        </row>
      </sheetData>
      <sheetData sheetId="1">
        <row r="3">
          <cell r="E3">
            <v>5370</v>
          </cell>
        </row>
        <row r="35">
          <cell r="E35">
            <v>0</v>
          </cell>
          <cell r="F35">
            <v>0</v>
          </cell>
          <cell r="H35">
            <v>80</v>
          </cell>
          <cell r="I35">
            <v>80</v>
          </cell>
        </row>
      </sheetData>
      <sheetData sheetId="2">
        <row r="3">
          <cell r="E3">
            <v>5370</v>
          </cell>
        </row>
      </sheetData>
      <sheetData sheetId="3">
        <row r="3">
          <cell r="E3">
            <v>3323</v>
          </cell>
        </row>
      </sheetData>
      <sheetData sheetId="4">
        <row r="3">
          <cell r="E3">
            <v>309</v>
          </cell>
        </row>
      </sheetData>
      <sheetData sheetId="5">
        <row r="3">
          <cell r="E3">
            <v>2037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 계획하수량(일평균)"/>
      <sheetName val="2. 계획하수량(일최대)"/>
      <sheetName val="3. 계획하수량(시간최대)"/>
      <sheetName val="3. 단계별 시설용량"/>
    </sheetNames>
    <sheetDataSet>
      <sheetData sheetId="0"/>
      <sheetData sheetId="1">
        <row r="6">
          <cell r="G6">
            <v>320</v>
          </cell>
          <cell r="H6">
            <v>0</v>
          </cell>
          <cell r="O6">
            <v>64</v>
          </cell>
        </row>
        <row r="7">
          <cell r="G7">
            <v>934</v>
          </cell>
          <cell r="O7">
            <v>187</v>
          </cell>
        </row>
        <row r="8">
          <cell r="G8">
            <v>423</v>
          </cell>
          <cell r="O8">
            <v>85</v>
          </cell>
        </row>
        <row r="9">
          <cell r="G9">
            <v>442</v>
          </cell>
          <cell r="O9">
            <v>88</v>
          </cell>
        </row>
        <row r="10">
          <cell r="G10">
            <v>525</v>
          </cell>
          <cell r="O10">
            <v>105</v>
          </cell>
        </row>
        <row r="11">
          <cell r="G11">
            <v>509</v>
          </cell>
          <cell r="H11">
            <v>100</v>
          </cell>
          <cell r="O11">
            <v>110</v>
          </cell>
        </row>
        <row r="12">
          <cell r="G12">
            <v>493</v>
          </cell>
          <cell r="H12">
            <v>200</v>
          </cell>
          <cell r="O12">
            <v>115</v>
          </cell>
        </row>
        <row r="13">
          <cell r="G13">
            <v>492</v>
          </cell>
          <cell r="O13">
            <v>98</v>
          </cell>
        </row>
        <row r="14">
          <cell r="G14">
            <v>315</v>
          </cell>
          <cell r="O14">
            <v>63</v>
          </cell>
        </row>
        <row r="15">
          <cell r="G15">
            <v>957</v>
          </cell>
          <cell r="H15">
            <v>300</v>
          </cell>
          <cell r="O15">
            <v>215</v>
          </cell>
        </row>
        <row r="16">
          <cell r="G16">
            <v>247</v>
          </cell>
          <cell r="H16">
            <v>200</v>
          </cell>
          <cell r="O16">
            <v>65</v>
          </cell>
        </row>
        <row r="17">
          <cell r="G17">
            <v>224</v>
          </cell>
          <cell r="H17">
            <v>100</v>
          </cell>
          <cell r="O17">
            <v>53</v>
          </cell>
        </row>
        <row r="18">
          <cell r="G18">
            <v>281</v>
          </cell>
          <cell r="H18">
            <v>100</v>
          </cell>
          <cell r="O18">
            <v>64</v>
          </cell>
        </row>
        <row r="19">
          <cell r="G19">
            <v>2190</v>
          </cell>
          <cell r="O19">
            <v>438</v>
          </cell>
        </row>
        <row r="20">
          <cell r="G20">
            <v>138</v>
          </cell>
          <cell r="O20">
            <v>28</v>
          </cell>
        </row>
        <row r="21">
          <cell r="G21">
            <v>646</v>
          </cell>
          <cell r="O21">
            <v>129</v>
          </cell>
        </row>
        <row r="22">
          <cell r="G22">
            <v>560</v>
          </cell>
          <cell r="O22">
            <v>112</v>
          </cell>
        </row>
        <row r="23">
          <cell r="G23">
            <v>1756</v>
          </cell>
          <cell r="O23">
            <v>351</v>
          </cell>
        </row>
        <row r="24">
          <cell r="G24">
            <v>502</v>
          </cell>
          <cell r="O24">
            <v>100</v>
          </cell>
        </row>
        <row r="25">
          <cell r="G25">
            <v>663</v>
          </cell>
          <cell r="O25">
            <v>133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X45"/>
  <sheetViews>
    <sheetView view="pageBreakPreview" topLeftCell="A22" zoomScaleNormal="100" zoomScaleSheetLayoutView="100" workbookViewId="0">
      <selection activeCell="A2" sqref="A2"/>
    </sheetView>
  </sheetViews>
  <sheetFormatPr defaultRowHeight="20.100000000000001" customHeight="1"/>
  <cols>
    <col min="1" max="1" width="9" style="1"/>
    <col min="2" max="2" width="4.875" style="1" customWidth="1"/>
    <col min="3" max="3" width="23.25" style="1" customWidth="1"/>
    <col min="4" max="4" width="9.5" style="1" bestFit="1" customWidth="1"/>
    <col min="5" max="8" width="9" style="1"/>
    <col min="9" max="9" width="23.875" style="1" customWidth="1"/>
    <col min="10" max="16384" width="9" style="1"/>
  </cols>
  <sheetData>
    <row r="1" spans="1:24" ht="20.100000000000001" customHeight="1">
      <c r="A1" s="151" t="s">
        <v>233</v>
      </c>
    </row>
    <row r="2" spans="1:24" ht="29.25" customHeight="1">
      <c r="A2" s="128" t="s">
        <v>234</v>
      </c>
    </row>
    <row r="3" spans="1:24" ht="20.100000000000001" customHeight="1">
      <c r="A3" s="16" t="s">
        <v>56</v>
      </c>
    </row>
    <row r="4" spans="1:24" ht="20.100000000000001" customHeight="1">
      <c r="A4" s="171" t="s">
        <v>0</v>
      </c>
      <c r="B4" s="172"/>
      <c r="C4" s="172"/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  <c r="I4" s="10" t="s">
        <v>6</v>
      </c>
    </row>
    <row r="5" spans="1:24" ht="20.100000000000001" customHeight="1">
      <c r="A5" s="175" t="s">
        <v>16</v>
      </c>
      <c r="B5" s="176" t="s">
        <v>19</v>
      </c>
      <c r="C5" s="176"/>
      <c r="D5" s="19">
        <v>39</v>
      </c>
      <c r="E5" s="19">
        <v>23</v>
      </c>
      <c r="F5" s="19">
        <v>23</v>
      </c>
      <c r="G5" s="19">
        <v>3</v>
      </c>
      <c r="H5" s="19">
        <v>0.3</v>
      </c>
      <c r="I5" s="2" t="s">
        <v>13</v>
      </c>
    </row>
    <row r="6" spans="1:24" ht="20.100000000000001" customHeight="1">
      <c r="A6" s="175"/>
      <c r="B6" s="176" t="s">
        <v>23</v>
      </c>
      <c r="C6" s="176"/>
      <c r="D6" s="20">
        <v>27</v>
      </c>
      <c r="E6" s="20">
        <v>15</v>
      </c>
      <c r="F6" s="20">
        <v>0</v>
      </c>
      <c r="G6" s="20">
        <v>1.45</v>
      </c>
      <c r="H6" s="20">
        <v>0.64</v>
      </c>
      <c r="I6" s="2" t="s">
        <v>32</v>
      </c>
    </row>
    <row r="7" spans="1:24" ht="25.5" customHeight="1">
      <c r="A7" s="175"/>
      <c r="B7" s="176" t="s">
        <v>20</v>
      </c>
      <c r="C7" s="176"/>
      <c r="D7" s="19">
        <v>24.34</v>
      </c>
      <c r="E7" s="19" t="s">
        <v>8</v>
      </c>
      <c r="F7" s="19">
        <v>15.96</v>
      </c>
      <c r="G7" s="19" t="s">
        <v>8</v>
      </c>
      <c r="H7" s="19" t="s">
        <v>8</v>
      </c>
      <c r="I7" s="2" t="s">
        <v>17</v>
      </c>
      <c r="K7" s="125"/>
      <c r="L7" s="126"/>
      <c r="M7" s="126"/>
      <c r="N7" s="127"/>
      <c r="O7" s="127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20.100000000000001" customHeight="1">
      <c r="A8" s="175"/>
      <c r="B8" s="176" t="s">
        <v>21</v>
      </c>
      <c r="C8" s="176"/>
      <c r="D8" s="19">
        <v>32</v>
      </c>
      <c r="E8" s="19">
        <v>16</v>
      </c>
      <c r="F8" s="19" t="s">
        <v>8</v>
      </c>
      <c r="G8" s="19">
        <v>1.45</v>
      </c>
      <c r="H8" s="19">
        <v>0.54</v>
      </c>
      <c r="I8" s="2" t="s">
        <v>18</v>
      </c>
      <c r="K8" s="128"/>
      <c r="L8" s="126"/>
      <c r="M8" s="126"/>
      <c r="N8" s="127"/>
      <c r="O8" s="127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20.100000000000001" customHeight="1">
      <c r="A9" s="175"/>
      <c r="B9" s="177" t="s">
        <v>15</v>
      </c>
      <c r="C9" s="177"/>
      <c r="D9" s="19">
        <f>AVERAGE(D5:D8)</f>
        <v>30.585000000000001</v>
      </c>
      <c r="E9" s="19">
        <f>AVERAGE(E5:E8)</f>
        <v>18</v>
      </c>
      <c r="F9" s="19">
        <f t="shared" ref="F9:H9" si="0">AVERAGE(F5:F8)</f>
        <v>12.986666666666666</v>
      </c>
      <c r="G9" s="19">
        <f t="shared" si="0"/>
        <v>1.9666666666666668</v>
      </c>
      <c r="H9" s="19">
        <f t="shared" si="0"/>
        <v>0.49333333333333335</v>
      </c>
      <c r="I9" s="2"/>
    </row>
    <row r="10" spans="1:24" ht="20.100000000000001" customHeight="1">
      <c r="A10" s="178" t="s">
        <v>27</v>
      </c>
      <c r="B10" s="176" t="s">
        <v>22</v>
      </c>
      <c r="C10" s="176"/>
      <c r="D10" s="12">
        <v>20.420000000000002</v>
      </c>
      <c r="E10" s="12">
        <v>18.78</v>
      </c>
      <c r="F10" s="12">
        <v>10.029999999999999</v>
      </c>
      <c r="G10" s="12">
        <v>0.57099999999999995</v>
      </c>
      <c r="H10" s="12">
        <v>2.0999999999999999E-3</v>
      </c>
      <c r="I10" s="2" t="s">
        <v>7</v>
      </c>
    </row>
    <row r="11" spans="1:24" ht="20.100000000000001" customHeight="1">
      <c r="A11" s="179"/>
      <c r="B11" s="176" t="s">
        <v>24</v>
      </c>
      <c r="C11" s="176"/>
      <c r="D11" s="12">
        <v>24</v>
      </c>
      <c r="E11" s="12"/>
      <c r="F11" s="12">
        <v>20</v>
      </c>
      <c r="G11" s="12"/>
      <c r="H11" s="12"/>
      <c r="I11" s="2" t="s">
        <v>9</v>
      </c>
    </row>
    <row r="12" spans="1:24" ht="20.100000000000001" customHeight="1">
      <c r="A12" s="179"/>
      <c r="B12" s="176" t="s">
        <v>57</v>
      </c>
      <c r="C12" s="176"/>
      <c r="D12" s="3">
        <v>16</v>
      </c>
      <c r="E12" s="3"/>
      <c r="F12" s="3">
        <v>12</v>
      </c>
      <c r="G12" s="3"/>
      <c r="H12" s="3"/>
      <c r="I12" s="2" t="s">
        <v>10</v>
      </c>
    </row>
    <row r="13" spans="1:24" ht="24.75" customHeight="1">
      <c r="A13" s="179"/>
      <c r="B13" s="176" t="s">
        <v>25</v>
      </c>
      <c r="C13" s="176"/>
      <c r="D13" s="12">
        <v>18.04</v>
      </c>
      <c r="E13" s="12">
        <v>16.77</v>
      </c>
      <c r="F13" s="12">
        <v>11.88</v>
      </c>
      <c r="G13" s="12">
        <v>1.0640000000000001</v>
      </c>
      <c r="H13" s="12">
        <v>0.20200000000000001</v>
      </c>
      <c r="I13" s="2" t="s">
        <v>11</v>
      </c>
    </row>
    <row r="14" spans="1:24" ht="21" customHeight="1">
      <c r="A14" s="179"/>
      <c r="B14" s="176" t="s">
        <v>26</v>
      </c>
      <c r="C14" s="176"/>
      <c r="D14" s="12">
        <v>26.8</v>
      </c>
      <c r="E14" s="12">
        <v>30.6</v>
      </c>
      <c r="F14" s="12">
        <v>23.9</v>
      </c>
      <c r="G14" s="12">
        <v>0.85</v>
      </c>
      <c r="H14" s="12">
        <v>0.33</v>
      </c>
      <c r="I14" s="2" t="s">
        <v>12</v>
      </c>
    </row>
    <row r="15" spans="1:24" ht="20.100000000000001" customHeight="1">
      <c r="A15" s="179"/>
      <c r="B15" s="187" t="s">
        <v>39</v>
      </c>
      <c r="C15" s="188"/>
      <c r="D15" s="188"/>
      <c r="E15" s="188"/>
      <c r="F15" s="188"/>
      <c r="G15" s="188"/>
      <c r="H15" s="188"/>
      <c r="I15" s="189"/>
    </row>
    <row r="16" spans="1:24" ht="20.100000000000001" customHeight="1">
      <c r="A16" s="179"/>
      <c r="B16" s="11"/>
      <c r="C16" s="13" t="s">
        <v>40</v>
      </c>
      <c r="D16" s="3">
        <v>26.8</v>
      </c>
      <c r="E16" s="3">
        <v>17.5</v>
      </c>
      <c r="F16" s="3">
        <v>15.6</v>
      </c>
      <c r="G16" s="3">
        <v>5.7</v>
      </c>
      <c r="H16" s="3">
        <v>0.8</v>
      </c>
      <c r="I16" s="6"/>
    </row>
    <row r="17" spans="1:9" ht="20.100000000000001" customHeight="1">
      <c r="A17" s="179"/>
      <c r="B17" s="11"/>
      <c r="C17" s="13" t="s">
        <v>41</v>
      </c>
      <c r="D17" s="3">
        <v>19.5</v>
      </c>
      <c r="E17" s="3">
        <v>17.7</v>
      </c>
      <c r="F17" s="3">
        <v>15.1</v>
      </c>
      <c r="G17" s="3">
        <v>9.6999999999999993</v>
      </c>
      <c r="H17" s="3">
        <v>0.6</v>
      </c>
      <c r="I17" s="6"/>
    </row>
    <row r="18" spans="1:9" ht="20.100000000000001" customHeight="1">
      <c r="A18" s="179"/>
      <c r="B18" s="11"/>
      <c r="C18" s="13" t="s">
        <v>42</v>
      </c>
      <c r="D18" s="3">
        <v>23.9</v>
      </c>
      <c r="E18" s="3">
        <v>27.8</v>
      </c>
      <c r="F18" s="3">
        <v>15.7</v>
      </c>
      <c r="G18" s="3">
        <v>6.5</v>
      </c>
      <c r="H18" s="3">
        <v>0.7</v>
      </c>
      <c r="I18" s="6"/>
    </row>
    <row r="19" spans="1:9" ht="20.100000000000001" customHeight="1">
      <c r="A19" s="179"/>
      <c r="B19" s="11"/>
      <c r="C19" s="13" t="s">
        <v>43</v>
      </c>
      <c r="D19" s="3">
        <v>23.3</v>
      </c>
      <c r="E19" s="3">
        <v>15.5</v>
      </c>
      <c r="F19" s="3">
        <v>16.600000000000001</v>
      </c>
      <c r="G19" s="3">
        <v>7</v>
      </c>
      <c r="H19" s="3">
        <v>1.2</v>
      </c>
      <c r="I19" s="6"/>
    </row>
    <row r="20" spans="1:9" ht="20.100000000000001" customHeight="1">
      <c r="A20" s="179"/>
      <c r="B20" s="11"/>
      <c r="C20" s="13" t="s">
        <v>44</v>
      </c>
      <c r="D20" s="3">
        <v>28.9</v>
      </c>
      <c r="E20" s="3">
        <v>12.7</v>
      </c>
      <c r="F20" s="3">
        <v>12</v>
      </c>
      <c r="G20" s="3">
        <v>7.4</v>
      </c>
      <c r="H20" s="3">
        <v>0.7</v>
      </c>
      <c r="I20" s="6"/>
    </row>
    <row r="21" spans="1:9" ht="20.100000000000001" customHeight="1">
      <c r="A21" s="179"/>
      <c r="B21" s="11"/>
      <c r="C21" s="13" t="s">
        <v>45</v>
      </c>
      <c r="D21" s="3">
        <v>23.1</v>
      </c>
      <c r="E21" s="3">
        <v>15.9</v>
      </c>
      <c r="F21" s="3">
        <v>15</v>
      </c>
      <c r="G21" s="3">
        <v>6.5</v>
      </c>
      <c r="H21" s="3">
        <v>0.6</v>
      </c>
      <c r="I21" s="6"/>
    </row>
    <row r="22" spans="1:9" ht="20.100000000000001" customHeight="1">
      <c r="A22" s="179"/>
      <c r="B22" s="11"/>
      <c r="C22" s="13" t="s">
        <v>46</v>
      </c>
      <c r="D22" s="3">
        <v>17.899999999999999</v>
      </c>
      <c r="E22" s="3">
        <v>11.7</v>
      </c>
      <c r="F22" s="3">
        <v>10.8</v>
      </c>
      <c r="G22" s="3">
        <v>7</v>
      </c>
      <c r="H22" s="3">
        <v>0.7</v>
      </c>
      <c r="I22" s="6"/>
    </row>
    <row r="23" spans="1:9" ht="20.100000000000001" customHeight="1">
      <c r="A23" s="179"/>
      <c r="B23" s="11"/>
      <c r="C23" s="13" t="s">
        <v>47</v>
      </c>
      <c r="D23" s="3">
        <v>27</v>
      </c>
      <c r="E23" s="3">
        <v>15.2</v>
      </c>
      <c r="F23" s="3">
        <v>11.6</v>
      </c>
      <c r="G23" s="3">
        <v>7.9</v>
      </c>
      <c r="H23" s="3">
        <v>0.6</v>
      </c>
      <c r="I23" s="6"/>
    </row>
    <row r="24" spans="1:9" ht="20.100000000000001" customHeight="1">
      <c r="A24" s="179"/>
      <c r="B24" s="11"/>
      <c r="C24" s="13" t="s">
        <v>48</v>
      </c>
      <c r="D24" s="3">
        <v>22</v>
      </c>
      <c r="E24" s="3">
        <v>19.100000000000001</v>
      </c>
      <c r="F24" s="3">
        <v>13.8</v>
      </c>
      <c r="G24" s="3">
        <v>6.5</v>
      </c>
      <c r="H24" s="3">
        <v>0.5</v>
      </c>
      <c r="I24" s="6"/>
    </row>
    <row r="25" spans="1:9" ht="20.100000000000001" customHeight="1">
      <c r="A25" s="179"/>
      <c r="B25" s="11"/>
      <c r="C25" s="13" t="s">
        <v>49</v>
      </c>
      <c r="D25" s="3">
        <v>19.8</v>
      </c>
      <c r="E25" s="3">
        <v>11.6</v>
      </c>
      <c r="F25" s="3">
        <v>13</v>
      </c>
      <c r="G25" s="3">
        <v>7.6</v>
      </c>
      <c r="H25" s="3">
        <v>0.7</v>
      </c>
      <c r="I25" s="6"/>
    </row>
    <row r="26" spans="1:9" ht="20.100000000000001" customHeight="1">
      <c r="A26" s="180"/>
      <c r="B26" s="181" t="s">
        <v>14</v>
      </c>
      <c r="C26" s="182"/>
      <c r="D26" s="7">
        <f>ROUND(AVERAGE(D10:D25),2)</f>
        <v>22.5</v>
      </c>
      <c r="E26" s="7">
        <f t="shared" ref="E26:H26" si="1">ROUND(AVERAGE(E10:E25),2)</f>
        <v>17.760000000000002</v>
      </c>
      <c r="F26" s="7">
        <f t="shared" si="1"/>
        <v>14.47</v>
      </c>
      <c r="G26" s="7">
        <f t="shared" si="1"/>
        <v>5.71</v>
      </c>
      <c r="H26" s="7">
        <f t="shared" si="1"/>
        <v>0.59</v>
      </c>
      <c r="I26" s="8"/>
    </row>
    <row r="28" spans="1:9" ht="20.100000000000001" customHeight="1">
      <c r="A28" s="16" t="s">
        <v>28</v>
      </c>
    </row>
    <row r="29" spans="1:9" ht="20.100000000000001" customHeight="1">
      <c r="A29" s="171" t="s">
        <v>0</v>
      </c>
      <c r="B29" s="172"/>
      <c r="C29" s="172"/>
      <c r="D29" s="9" t="s">
        <v>1</v>
      </c>
      <c r="E29" s="9" t="s">
        <v>2</v>
      </c>
      <c r="F29" s="9" t="s">
        <v>3</v>
      </c>
      <c r="G29" s="9" t="s">
        <v>4</v>
      </c>
      <c r="H29" s="9" t="s">
        <v>5</v>
      </c>
      <c r="I29" s="10" t="s">
        <v>6</v>
      </c>
    </row>
    <row r="30" spans="1:9" ht="20.100000000000001" customHeight="1">
      <c r="A30" s="183" t="s">
        <v>29</v>
      </c>
      <c r="B30" s="184"/>
      <c r="C30" s="184"/>
      <c r="D30" s="4">
        <v>19.2</v>
      </c>
      <c r="E30" s="4">
        <v>13.2</v>
      </c>
      <c r="F30" s="4">
        <v>13.2</v>
      </c>
      <c r="G30" s="4">
        <v>1.18</v>
      </c>
      <c r="H30" s="4">
        <v>0.21199999999999999</v>
      </c>
      <c r="I30" s="5"/>
    </row>
    <row r="31" spans="1:9" ht="20.100000000000001" customHeight="1">
      <c r="A31" s="183" t="s">
        <v>30</v>
      </c>
      <c r="B31" s="184"/>
      <c r="C31" s="184"/>
      <c r="D31" s="4">
        <v>24</v>
      </c>
      <c r="E31" s="4">
        <v>20</v>
      </c>
      <c r="F31" s="4">
        <v>17</v>
      </c>
      <c r="G31" s="4">
        <v>2.1</v>
      </c>
      <c r="H31" s="4">
        <v>0.3</v>
      </c>
      <c r="I31" s="5"/>
    </row>
    <row r="32" spans="1:9" ht="20.100000000000001" customHeight="1">
      <c r="A32" s="183" t="s">
        <v>34</v>
      </c>
      <c r="B32" s="184"/>
      <c r="C32" s="184"/>
      <c r="D32" s="4">
        <v>30</v>
      </c>
      <c r="E32" s="4">
        <v>24</v>
      </c>
      <c r="F32" s="4">
        <v>25</v>
      </c>
      <c r="G32" s="4">
        <v>3.5</v>
      </c>
      <c r="H32" s="4">
        <v>0.4</v>
      </c>
      <c r="I32" s="5"/>
    </row>
    <row r="33" spans="1:9" ht="20.100000000000001" customHeight="1">
      <c r="A33" s="183" t="s">
        <v>36</v>
      </c>
      <c r="B33" s="184"/>
      <c r="C33" s="184"/>
      <c r="D33" s="4">
        <v>31.5</v>
      </c>
      <c r="E33" s="4">
        <v>30</v>
      </c>
      <c r="F33" s="4">
        <v>24</v>
      </c>
      <c r="G33" s="4">
        <v>3.25</v>
      </c>
      <c r="H33" s="4">
        <v>0.35</v>
      </c>
      <c r="I33" s="5"/>
    </row>
    <row r="34" spans="1:9" ht="20.100000000000001" customHeight="1">
      <c r="A34" s="183" t="s">
        <v>37</v>
      </c>
      <c r="B34" s="184"/>
      <c r="C34" s="184"/>
      <c r="D34" s="4">
        <v>24.2</v>
      </c>
      <c r="E34" s="4">
        <v>21.2</v>
      </c>
      <c r="F34" s="4">
        <v>18.2</v>
      </c>
      <c r="G34" s="4">
        <v>1.7</v>
      </c>
      <c r="H34" s="4">
        <v>0.42</v>
      </c>
      <c r="I34" s="5"/>
    </row>
    <row r="35" spans="1:9" ht="20.100000000000001" customHeight="1">
      <c r="A35" s="183" t="s">
        <v>38</v>
      </c>
      <c r="B35" s="184"/>
      <c r="C35" s="184"/>
      <c r="D35" s="4">
        <v>29</v>
      </c>
      <c r="E35" s="4">
        <v>24</v>
      </c>
      <c r="F35" s="4">
        <v>24</v>
      </c>
      <c r="G35" s="4">
        <v>2.5</v>
      </c>
      <c r="H35" s="4">
        <v>0.4</v>
      </c>
      <c r="I35" s="5"/>
    </row>
    <row r="36" spans="1:9" ht="20.100000000000001" customHeight="1">
      <c r="A36" s="183" t="s">
        <v>35</v>
      </c>
      <c r="B36" s="184"/>
      <c r="C36" s="184"/>
      <c r="D36" s="4">
        <v>20.100000000000001</v>
      </c>
      <c r="E36" s="4">
        <v>18.8</v>
      </c>
      <c r="F36" s="4">
        <v>16.8</v>
      </c>
      <c r="G36" s="4">
        <v>1.41</v>
      </c>
      <c r="H36" s="4">
        <v>0.27</v>
      </c>
      <c r="I36" s="5"/>
    </row>
    <row r="37" spans="1:9" ht="20.100000000000001" customHeight="1">
      <c r="A37" s="185" t="s">
        <v>14</v>
      </c>
      <c r="B37" s="186"/>
      <c r="C37" s="186"/>
      <c r="D37" s="14">
        <f>ROUND(AVERAGE(D30:D36),1)</f>
        <v>25.4</v>
      </c>
      <c r="E37" s="14">
        <f t="shared" ref="E37:H37" si="2">ROUND(AVERAGE(E30:E36),1)</f>
        <v>21.6</v>
      </c>
      <c r="F37" s="14">
        <f t="shared" si="2"/>
        <v>19.7</v>
      </c>
      <c r="G37" s="14">
        <f t="shared" si="2"/>
        <v>2.2000000000000002</v>
      </c>
      <c r="H37" s="14">
        <f t="shared" si="2"/>
        <v>0.3</v>
      </c>
      <c r="I37" s="15"/>
    </row>
    <row r="39" spans="1:9" ht="20.100000000000001" customHeight="1">
      <c r="A39" s="16" t="s">
        <v>235</v>
      </c>
    </row>
    <row r="40" spans="1:9" ht="33" customHeight="1">
      <c r="A40" s="171" t="s">
        <v>0</v>
      </c>
      <c r="B40" s="172"/>
      <c r="C40" s="172"/>
      <c r="D40" s="123" t="s">
        <v>1</v>
      </c>
      <c r="E40" s="123" t="s">
        <v>2</v>
      </c>
      <c r="F40" s="123" t="s">
        <v>3</v>
      </c>
      <c r="G40" s="123" t="s">
        <v>4</v>
      </c>
      <c r="H40" s="123" t="s">
        <v>5</v>
      </c>
      <c r="I40" s="10" t="s">
        <v>6</v>
      </c>
    </row>
    <row r="41" spans="1:9" ht="20.100000000000001" customHeight="1">
      <c r="A41" s="173" t="s">
        <v>50</v>
      </c>
      <c r="B41" s="174"/>
      <c r="C41" s="174"/>
      <c r="D41" s="17">
        <f>D37</f>
        <v>25.4</v>
      </c>
      <c r="E41" s="17">
        <f t="shared" ref="E41:H41" si="3">E37</f>
        <v>21.6</v>
      </c>
      <c r="F41" s="17">
        <f t="shared" si="3"/>
        <v>19.7</v>
      </c>
      <c r="G41" s="17">
        <f t="shared" si="3"/>
        <v>2.2000000000000002</v>
      </c>
      <c r="H41" s="17">
        <f t="shared" si="3"/>
        <v>0.3</v>
      </c>
      <c r="I41" s="5"/>
    </row>
    <row r="42" spans="1:9" ht="20.100000000000001" customHeight="1">
      <c r="A42" s="173" t="s">
        <v>247</v>
      </c>
      <c r="B42" s="174"/>
      <c r="C42" s="174"/>
      <c r="D42" s="17">
        <f>D41</f>
        <v>25.4</v>
      </c>
      <c r="E42" s="17">
        <f t="shared" ref="E42:H42" si="4">E41</f>
        <v>21.6</v>
      </c>
      <c r="F42" s="17">
        <f t="shared" si="4"/>
        <v>19.7</v>
      </c>
      <c r="G42" s="17">
        <f t="shared" si="4"/>
        <v>2.2000000000000002</v>
      </c>
      <c r="H42" s="17">
        <f t="shared" si="4"/>
        <v>0.3</v>
      </c>
      <c r="I42" s="5"/>
    </row>
    <row r="43" spans="1:9" ht="20.100000000000001" customHeight="1">
      <c r="A43" s="173" t="s">
        <v>248</v>
      </c>
      <c r="B43" s="174"/>
      <c r="C43" s="174"/>
      <c r="D43" s="17">
        <f t="shared" ref="D43:D45" si="5">D42</f>
        <v>25.4</v>
      </c>
      <c r="E43" s="17">
        <f t="shared" ref="E43:E45" si="6">E42</f>
        <v>21.6</v>
      </c>
      <c r="F43" s="17">
        <f t="shared" ref="F43:F45" si="7">F42</f>
        <v>19.7</v>
      </c>
      <c r="G43" s="17">
        <f t="shared" ref="G43:G45" si="8">G42</f>
        <v>2.2000000000000002</v>
      </c>
      <c r="H43" s="17">
        <f t="shared" ref="H43:H45" si="9">H42</f>
        <v>0.3</v>
      </c>
      <c r="I43" s="5"/>
    </row>
    <row r="44" spans="1:9" ht="20.100000000000001" customHeight="1">
      <c r="A44" s="173" t="s">
        <v>249</v>
      </c>
      <c r="B44" s="174"/>
      <c r="C44" s="174"/>
      <c r="D44" s="17">
        <f t="shared" si="5"/>
        <v>25.4</v>
      </c>
      <c r="E44" s="17">
        <f t="shared" si="6"/>
        <v>21.6</v>
      </c>
      <c r="F44" s="17">
        <f t="shared" si="7"/>
        <v>19.7</v>
      </c>
      <c r="G44" s="17">
        <f t="shared" si="8"/>
        <v>2.2000000000000002</v>
      </c>
      <c r="H44" s="17">
        <f t="shared" si="9"/>
        <v>0.3</v>
      </c>
      <c r="I44" s="5"/>
    </row>
    <row r="45" spans="1:9" ht="20.100000000000001" customHeight="1">
      <c r="A45" s="169" t="s">
        <v>250</v>
      </c>
      <c r="B45" s="170"/>
      <c r="C45" s="170"/>
      <c r="D45" s="18">
        <f t="shared" si="5"/>
        <v>25.4</v>
      </c>
      <c r="E45" s="18">
        <f t="shared" si="6"/>
        <v>21.6</v>
      </c>
      <c r="F45" s="18">
        <f t="shared" si="7"/>
        <v>19.7</v>
      </c>
      <c r="G45" s="18">
        <f t="shared" si="8"/>
        <v>2.2000000000000002</v>
      </c>
      <c r="H45" s="18">
        <f t="shared" si="9"/>
        <v>0.3</v>
      </c>
      <c r="I45" s="15"/>
    </row>
  </sheetData>
  <mergeCells count="30">
    <mergeCell ref="A40:C40"/>
    <mergeCell ref="B6:C6"/>
    <mergeCell ref="A10:A26"/>
    <mergeCell ref="B26:C26"/>
    <mergeCell ref="A35:C35"/>
    <mergeCell ref="A36:C36"/>
    <mergeCell ref="A37:C37"/>
    <mergeCell ref="B15:I15"/>
    <mergeCell ref="A30:C30"/>
    <mergeCell ref="A31:C31"/>
    <mergeCell ref="A32:C32"/>
    <mergeCell ref="A33:C33"/>
    <mergeCell ref="A34:C34"/>
    <mergeCell ref="A29:C29"/>
    <mergeCell ref="A45:C45"/>
    <mergeCell ref="A4:C4"/>
    <mergeCell ref="A41:C41"/>
    <mergeCell ref="A42:C42"/>
    <mergeCell ref="A43:C43"/>
    <mergeCell ref="A44:C44"/>
    <mergeCell ref="A5:A9"/>
    <mergeCell ref="B5:C5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4"/>
  <sheetViews>
    <sheetView view="pageBreakPreview" topLeftCell="A34" zoomScale="85" zoomScaleNormal="100" zoomScaleSheetLayoutView="85" workbookViewId="0">
      <selection activeCell="E40" sqref="E40:I44"/>
    </sheetView>
  </sheetViews>
  <sheetFormatPr defaultRowHeight="24.95" customHeight="1"/>
  <cols>
    <col min="1" max="3" width="9" style="1"/>
    <col min="4" max="4" width="10.625" style="1" customWidth="1"/>
    <col min="5" max="9" width="12.5" style="1" customWidth="1"/>
    <col min="10" max="16384" width="9" style="1"/>
  </cols>
  <sheetData>
    <row r="1" spans="1:9" ht="24.95" customHeight="1">
      <c r="A1" s="16" t="s">
        <v>170</v>
      </c>
    </row>
    <row r="2" spans="1:9" ht="24" customHeight="1">
      <c r="A2" s="223" t="s">
        <v>85</v>
      </c>
      <c r="B2" s="224"/>
      <c r="C2" s="224"/>
      <c r="D2" s="224"/>
      <c r="E2" s="139" t="s">
        <v>229</v>
      </c>
      <c r="F2" s="139" t="s">
        <v>251</v>
      </c>
      <c r="G2" s="139" t="s">
        <v>230</v>
      </c>
      <c r="H2" s="139" t="s">
        <v>231</v>
      </c>
      <c r="I2" s="82" t="s">
        <v>232</v>
      </c>
    </row>
    <row r="3" spans="1:9" ht="24" customHeight="1">
      <c r="A3" s="194" t="s">
        <v>160</v>
      </c>
      <c r="B3" s="198"/>
      <c r="C3" s="198" t="s">
        <v>156</v>
      </c>
      <c r="D3" s="198"/>
      <c r="E3" s="101">
        <f>'[4]5.3 계획하수량(웅천)'!$E$3</f>
        <v>3323</v>
      </c>
      <c r="F3" s="101">
        <f>'[4]5.3 계획하수량(웅천)'!$F$3</f>
        <v>3348</v>
      </c>
      <c r="G3" s="101">
        <f>'[4]5.3 계획하수량(웅천)'!$G$3</f>
        <v>4500</v>
      </c>
      <c r="H3" s="101">
        <f>'[4]5.3 계획하수량(웅천)'!$H$3</f>
        <v>4500</v>
      </c>
      <c r="I3" s="102">
        <f>'[4]5.3 계획하수량(웅천)'!$I$3</f>
        <v>4500</v>
      </c>
    </row>
    <row r="4" spans="1:9" ht="24" customHeight="1">
      <c r="A4" s="194"/>
      <c r="B4" s="198"/>
      <c r="C4" s="198" t="s">
        <v>157</v>
      </c>
      <c r="D4" s="198"/>
      <c r="E4" s="97">
        <f>'[2]5.3 계획하수량(웅천)'!E20</f>
        <v>910</v>
      </c>
      <c r="F4" s="97">
        <f>'[2]5.3 계획하수량(웅천)'!F20</f>
        <v>910</v>
      </c>
      <c r="G4" s="97">
        <f>'[2]5.3 계획하수량(웅천)'!G20</f>
        <v>1230</v>
      </c>
      <c r="H4" s="97">
        <f>'[2]5.3 계획하수량(웅천)'!H20</f>
        <v>1230</v>
      </c>
      <c r="I4" s="97">
        <f>'[2]5.3 계획하수량(웅천)'!I20</f>
        <v>1230</v>
      </c>
    </row>
    <row r="5" spans="1:9" ht="24" customHeight="1">
      <c r="A5" s="194"/>
      <c r="B5" s="198"/>
      <c r="C5" s="218" t="s">
        <v>158</v>
      </c>
      <c r="D5" s="124" t="s">
        <v>51</v>
      </c>
      <c r="E5" s="99">
        <f>'4. 생활하수 오염부하량 원단위'!N56</f>
        <v>44.519999999999996</v>
      </c>
      <c r="F5" s="99">
        <f>'4. 생활하수 오염부하량 원단위'!N57</f>
        <v>44.519999999999996</v>
      </c>
      <c r="G5" s="99">
        <f>'4. 생활하수 오염부하량 원단위'!N58</f>
        <v>53.019999999999996</v>
      </c>
      <c r="H5" s="99">
        <f>'4. 생활하수 오염부하량 원단위'!N59</f>
        <v>53.019999999999996</v>
      </c>
      <c r="I5" s="100">
        <f>'4. 생활하수 오염부하량 원단위'!N60</f>
        <v>53.019999999999996</v>
      </c>
    </row>
    <row r="6" spans="1:9" ht="24" customHeight="1">
      <c r="A6" s="194"/>
      <c r="B6" s="198"/>
      <c r="C6" s="198"/>
      <c r="D6" s="124" t="s">
        <v>52</v>
      </c>
      <c r="E6" s="99">
        <f>'4. 생활하수 오염부하량 원단위'!$N61</f>
        <v>38.43</v>
      </c>
      <c r="F6" s="99">
        <f>'4. 생활하수 오염부하량 원단위'!$N62</f>
        <v>38.43</v>
      </c>
      <c r="G6" s="99">
        <f>'4. 생활하수 오염부하량 원단위'!$N63</f>
        <v>46.08</v>
      </c>
      <c r="H6" s="99">
        <f>'4. 생활하수 오염부하량 원단위'!$N64</f>
        <v>46.08</v>
      </c>
      <c r="I6" s="100">
        <f>'4. 생활하수 오염부하량 원단위'!$N65</f>
        <v>46.08</v>
      </c>
    </row>
    <row r="7" spans="1:9" ht="24" customHeight="1">
      <c r="A7" s="194"/>
      <c r="B7" s="198"/>
      <c r="C7" s="198"/>
      <c r="D7" s="124" t="s">
        <v>53</v>
      </c>
      <c r="E7" s="99">
        <f>'4. 생활하수 오염부하량 원단위'!$N66</f>
        <v>42.86</v>
      </c>
      <c r="F7" s="99">
        <f>'4. 생활하수 오염부하량 원단위'!$N67</f>
        <v>42.86</v>
      </c>
      <c r="G7" s="99">
        <f>'4. 생활하수 오염부하량 원단위'!$N68</f>
        <v>55.61</v>
      </c>
      <c r="H7" s="99">
        <f>'4. 생활하수 오염부하량 원단위'!$N69</f>
        <v>55.61</v>
      </c>
      <c r="I7" s="100">
        <f>'4. 생활하수 오염부하량 원단위'!$N70</f>
        <v>55.61</v>
      </c>
    </row>
    <row r="8" spans="1:9" ht="24" customHeight="1">
      <c r="A8" s="194"/>
      <c r="B8" s="198"/>
      <c r="C8" s="198"/>
      <c r="D8" s="124" t="s">
        <v>54</v>
      </c>
      <c r="E8" s="99">
        <f>'4. 생활하수 오염부하량 원단위'!$N71</f>
        <v>9.23</v>
      </c>
      <c r="F8" s="99">
        <f>'4. 생활하수 오염부하량 원단위'!$N72</f>
        <v>9.23</v>
      </c>
      <c r="G8" s="99">
        <f>'4. 생활하수 오염부하량 원단위'!$N73</f>
        <v>10.59</v>
      </c>
      <c r="H8" s="99">
        <f>'4. 생활하수 오염부하량 원단위'!$N74</f>
        <v>10.59</v>
      </c>
      <c r="I8" s="100">
        <f>'4. 생활하수 오염부하량 원단위'!$N75</f>
        <v>10.59</v>
      </c>
    </row>
    <row r="9" spans="1:9" ht="24" customHeight="1">
      <c r="A9" s="194"/>
      <c r="B9" s="198"/>
      <c r="C9" s="198"/>
      <c r="D9" s="124" t="s">
        <v>55</v>
      </c>
      <c r="E9" s="99">
        <f>'4. 생활하수 오염부하량 원단위'!$N76</f>
        <v>1.54</v>
      </c>
      <c r="F9" s="99">
        <f>'4. 생활하수 오염부하량 원단위'!$N77</f>
        <v>1.54</v>
      </c>
      <c r="G9" s="99">
        <f>'4. 생활하수 오염부하량 원단위'!$N78</f>
        <v>1.79</v>
      </c>
      <c r="H9" s="99">
        <f>'4. 생활하수 오염부하량 원단위'!$N79</f>
        <v>1.79</v>
      </c>
      <c r="I9" s="100">
        <f>'4. 생활하수 오염부하량 원단위'!$N80</f>
        <v>1.79</v>
      </c>
    </row>
    <row r="10" spans="1:9" ht="24" customHeight="1">
      <c r="A10" s="194"/>
      <c r="B10" s="198"/>
      <c r="C10" s="218" t="s">
        <v>159</v>
      </c>
      <c r="D10" s="124" t="s">
        <v>51</v>
      </c>
      <c r="E10" s="103">
        <f>ROUND(E$3*E5/1000,1)</f>
        <v>147.9</v>
      </c>
      <c r="F10" s="103">
        <f t="shared" ref="F10:I10" si="0">ROUND(F$3*F5/1000,1)</f>
        <v>149.1</v>
      </c>
      <c r="G10" s="103">
        <f t="shared" si="0"/>
        <v>238.6</v>
      </c>
      <c r="H10" s="103">
        <f t="shared" si="0"/>
        <v>238.6</v>
      </c>
      <c r="I10" s="104">
        <f t="shared" si="0"/>
        <v>238.6</v>
      </c>
    </row>
    <row r="11" spans="1:9" ht="24" customHeight="1">
      <c r="A11" s="194"/>
      <c r="B11" s="198"/>
      <c r="C11" s="198"/>
      <c r="D11" s="124" t="s">
        <v>52</v>
      </c>
      <c r="E11" s="103">
        <f t="shared" ref="E11:I14" si="1">ROUND(E$3*E6/1000,1)</f>
        <v>127.7</v>
      </c>
      <c r="F11" s="103">
        <f t="shared" si="1"/>
        <v>128.69999999999999</v>
      </c>
      <c r="G11" s="103">
        <f t="shared" si="1"/>
        <v>207.4</v>
      </c>
      <c r="H11" s="103">
        <f t="shared" si="1"/>
        <v>207.4</v>
      </c>
      <c r="I11" s="104">
        <f t="shared" si="1"/>
        <v>207.4</v>
      </c>
    </row>
    <row r="12" spans="1:9" ht="24" customHeight="1">
      <c r="A12" s="194"/>
      <c r="B12" s="198"/>
      <c r="C12" s="198"/>
      <c r="D12" s="124" t="s">
        <v>53</v>
      </c>
      <c r="E12" s="103">
        <f t="shared" si="1"/>
        <v>142.4</v>
      </c>
      <c r="F12" s="103">
        <f t="shared" si="1"/>
        <v>143.5</v>
      </c>
      <c r="G12" s="103">
        <f t="shared" si="1"/>
        <v>250.2</v>
      </c>
      <c r="H12" s="103">
        <f t="shared" si="1"/>
        <v>250.2</v>
      </c>
      <c r="I12" s="104">
        <f t="shared" si="1"/>
        <v>250.2</v>
      </c>
    </row>
    <row r="13" spans="1:9" ht="24" customHeight="1">
      <c r="A13" s="194"/>
      <c r="B13" s="198"/>
      <c r="C13" s="198"/>
      <c r="D13" s="124" t="s">
        <v>54</v>
      </c>
      <c r="E13" s="103">
        <f t="shared" si="1"/>
        <v>30.7</v>
      </c>
      <c r="F13" s="103">
        <f t="shared" si="1"/>
        <v>30.9</v>
      </c>
      <c r="G13" s="103">
        <f t="shared" si="1"/>
        <v>47.7</v>
      </c>
      <c r="H13" s="103">
        <f t="shared" si="1"/>
        <v>47.7</v>
      </c>
      <c r="I13" s="104">
        <f t="shared" si="1"/>
        <v>47.7</v>
      </c>
    </row>
    <row r="14" spans="1:9" ht="24" customHeight="1">
      <c r="A14" s="194"/>
      <c r="B14" s="198"/>
      <c r="C14" s="198"/>
      <c r="D14" s="124" t="s">
        <v>55</v>
      </c>
      <c r="E14" s="103">
        <f t="shared" si="1"/>
        <v>5.0999999999999996</v>
      </c>
      <c r="F14" s="103">
        <f t="shared" si="1"/>
        <v>5.2</v>
      </c>
      <c r="G14" s="103">
        <f t="shared" si="1"/>
        <v>8.1</v>
      </c>
      <c r="H14" s="103">
        <f t="shared" si="1"/>
        <v>8.1</v>
      </c>
      <c r="I14" s="104">
        <f t="shared" si="1"/>
        <v>8.1</v>
      </c>
    </row>
    <row r="15" spans="1:9" ht="24" customHeight="1">
      <c r="A15" s="226" t="s">
        <v>226</v>
      </c>
      <c r="B15" s="227"/>
      <c r="C15" s="198" t="s">
        <v>157</v>
      </c>
      <c r="D15" s="198"/>
      <c r="E15" s="101">
        <v>0</v>
      </c>
      <c r="F15" s="101">
        <v>0</v>
      </c>
      <c r="G15" s="101">
        <v>200</v>
      </c>
      <c r="H15" s="101">
        <v>200</v>
      </c>
      <c r="I15" s="102">
        <v>200</v>
      </c>
    </row>
    <row r="16" spans="1:9" ht="24" customHeight="1">
      <c r="A16" s="228"/>
      <c r="B16" s="229"/>
      <c r="C16" s="218" t="s">
        <v>228</v>
      </c>
      <c r="D16" s="124" t="s">
        <v>51</v>
      </c>
      <c r="E16" s="119">
        <v>120</v>
      </c>
      <c r="F16" s="119">
        <f>E16</f>
        <v>120</v>
      </c>
      <c r="G16" s="119">
        <f>F16</f>
        <v>120</v>
      </c>
      <c r="H16" s="119">
        <f>G16</f>
        <v>120</v>
      </c>
      <c r="I16" s="131">
        <f>H16</f>
        <v>120</v>
      </c>
    </row>
    <row r="17" spans="1:10" ht="24" customHeight="1">
      <c r="A17" s="228"/>
      <c r="B17" s="229"/>
      <c r="C17" s="198"/>
      <c r="D17" s="124" t="s">
        <v>52</v>
      </c>
      <c r="E17" s="119">
        <v>130</v>
      </c>
      <c r="F17" s="119">
        <f t="shared" ref="F17:G20" si="2">E17</f>
        <v>130</v>
      </c>
      <c r="G17" s="119">
        <f t="shared" si="2"/>
        <v>130</v>
      </c>
      <c r="H17" s="119">
        <f t="shared" ref="H17:I17" si="3">G17</f>
        <v>130</v>
      </c>
      <c r="I17" s="131">
        <f t="shared" si="3"/>
        <v>130</v>
      </c>
    </row>
    <row r="18" spans="1:10" ht="24" customHeight="1">
      <c r="A18" s="228"/>
      <c r="B18" s="229"/>
      <c r="C18" s="198"/>
      <c r="D18" s="124" t="s">
        <v>53</v>
      </c>
      <c r="E18" s="119">
        <v>120</v>
      </c>
      <c r="F18" s="119">
        <f t="shared" si="2"/>
        <v>120</v>
      </c>
      <c r="G18" s="119">
        <f t="shared" si="2"/>
        <v>120</v>
      </c>
      <c r="H18" s="119">
        <f t="shared" ref="H18:I18" si="4">G18</f>
        <v>120</v>
      </c>
      <c r="I18" s="131">
        <f t="shared" si="4"/>
        <v>120</v>
      </c>
    </row>
    <row r="19" spans="1:10" ht="24" customHeight="1">
      <c r="A19" s="228"/>
      <c r="B19" s="229"/>
      <c r="C19" s="198"/>
      <c r="D19" s="124" t="s">
        <v>54</v>
      </c>
      <c r="E19" s="119">
        <v>60</v>
      </c>
      <c r="F19" s="119">
        <f t="shared" si="2"/>
        <v>60</v>
      </c>
      <c r="G19" s="119">
        <f t="shared" si="2"/>
        <v>60</v>
      </c>
      <c r="H19" s="119">
        <f t="shared" ref="H19:I19" si="5">G19</f>
        <v>60</v>
      </c>
      <c r="I19" s="131">
        <f t="shared" si="5"/>
        <v>60</v>
      </c>
    </row>
    <row r="20" spans="1:10" ht="24" customHeight="1">
      <c r="A20" s="228"/>
      <c r="B20" s="229"/>
      <c r="C20" s="198"/>
      <c r="D20" s="124" t="s">
        <v>55</v>
      </c>
      <c r="E20" s="119">
        <v>8</v>
      </c>
      <c r="F20" s="119">
        <f t="shared" si="2"/>
        <v>8</v>
      </c>
      <c r="G20" s="119">
        <f t="shared" si="2"/>
        <v>8</v>
      </c>
      <c r="H20" s="119">
        <f t="shared" ref="H20:I20" si="6">G20</f>
        <v>8</v>
      </c>
      <c r="I20" s="131">
        <f t="shared" si="6"/>
        <v>8</v>
      </c>
    </row>
    <row r="21" spans="1:10" ht="24" customHeight="1">
      <c r="A21" s="228"/>
      <c r="B21" s="229"/>
      <c r="C21" s="218" t="s">
        <v>159</v>
      </c>
      <c r="D21" s="124" t="s">
        <v>51</v>
      </c>
      <c r="E21" s="103">
        <f>ROUND(E$15*E16/1000,0)</f>
        <v>0</v>
      </c>
      <c r="F21" s="103">
        <f t="shared" ref="F21:I21" si="7">ROUND(F$15*F16/1000,0)</f>
        <v>0</v>
      </c>
      <c r="G21" s="103">
        <f t="shared" si="7"/>
        <v>24</v>
      </c>
      <c r="H21" s="103">
        <f t="shared" si="7"/>
        <v>24</v>
      </c>
      <c r="I21" s="104">
        <f t="shared" si="7"/>
        <v>24</v>
      </c>
    </row>
    <row r="22" spans="1:10" ht="24" customHeight="1">
      <c r="A22" s="228"/>
      <c r="B22" s="229"/>
      <c r="C22" s="198"/>
      <c r="D22" s="124" t="s">
        <v>52</v>
      </c>
      <c r="E22" s="103">
        <f t="shared" ref="E22:I25" si="8">ROUND(E$15*E17/1000,0)</f>
        <v>0</v>
      </c>
      <c r="F22" s="103">
        <f t="shared" si="8"/>
        <v>0</v>
      </c>
      <c r="G22" s="103">
        <f t="shared" si="8"/>
        <v>26</v>
      </c>
      <c r="H22" s="103">
        <f t="shared" si="8"/>
        <v>26</v>
      </c>
      <c r="I22" s="104">
        <f t="shared" si="8"/>
        <v>26</v>
      </c>
    </row>
    <row r="23" spans="1:10" ht="24" customHeight="1">
      <c r="A23" s="228"/>
      <c r="B23" s="229"/>
      <c r="C23" s="198"/>
      <c r="D23" s="124" t="s">
        <v>53</v>
      </c>
      <c r="E23" s="103">
        <f t="shared" si="8"/>
        <v>0</v>
      </c>
      <c r="F23" s="103">
        <f t="shared" si="8"/>
        <v>0</v>
      </c>
      <c r="G23" s="103">
        <f t="shared" si="8"/>
        <v>24</v>
      </c>
      <c r="H23" s="103">
        <f t="shared" si="8"/>
        <v>24</v>
      </c>
      <c r="I23" s="104">
        <f t="shared" si="8"/>
        <v>24</v>
      </c>
    </row>
    <row r="24" spans="1:10" ht="24" customHeight="1">
      <c r="A24" s="228"/>
      <c r="B24" s="229"/>
      <c r="C24" s="198"/>
      <c r="D24" s="124" t="s">
        <v>54</v>
      </c>
      <c r="E24" s="103">
        <f t="shared" si="8"/>
        <v>0</v>
      </c>
      <c r="F24" s="103">
        <f t="shared" si="8"/>
        <v>0</v>
      </c>
      <c r="G24" s="103">
        <f t="shared" si="8"/>
        <v>12</v>
      </c>
      <c r="H24" s="103">
        <f t="shared" si="8"/>
        <v>12</v>
      </c>
      <c r="I24" s="104">
        <f t="shared" si="8"/>
        <v>12</v>
      </c>
    </row>
    <row r="25" spans="1:10" ht="24" customHeight="1">
      <c r="A25" s="230"/>
      <c r="B25" s="231"/>
      <c r="C25" s="198"/>
      <c r="D25" s="124" t="s">
        <v>55</v>
      </c>
      <c r="E25" s="103">
        <f t="shared" si="8"/>
        <v>0</v>
      </c>
      <c r="F25" s="103">
        <f t="shared" si="8"/>
        <v>0</v>
      </c>
      <c r="G25" s="103">
        <f t="shared" si="8"/>
        <v>2</v>
      </c>
      <c r="H25" s="103">
        <f t="shared" si="8"/>
        <v>2</v>
      </c>
      <c r="I25" s="104">
        <f t="shared" si="8"/>
        <v>2</v>
      </c>
    </row>
    <row r="26" spans="1:10" ht="24" customHeight="1">
      <c r="A26" s="194" t="s">
        <v>163</v>
      </c>
      <c r="B26" s="198"/>
      <c r="C26" s="198" t="s">
        <v>157</v>
      </c>
      <c r="D26" s="198"/>
      <c r="E26" s="97">
        <f>'[2]5.3 계획하수량(웅천)'!E26</f>
        <v>90</v>
      </c>
      <c r="F26" s="97">
        <f>'[2]5.3 계획하수량(웅천)'!F26</f>
        <v>90</v>
      </c>
      <c r="G26" s="97">
        <f>'[2]5.3 계획하수량(웅천)'!G26</f>
        <v>120</v>
      </c>
      <c r="H26" s="97">
        <f>'[2]5.3 계획하수량(웅천)'!H26</f>
        <v>120</v>
      </c>
      <c r="I26" s="97">
        <f>'[2]5.3 계획하수량(웅천)'!I26</f>
        <v>120</v>
      </c>
    </row>
    <row r="27" spans="1:10" ht="24" customHeight="1">
      <c r="A27" s="194" t="s">
        <v>161</v>
      </c>
      <c r="B27" s="198"/>
      <c r="C27" s="198" t="s">
        <v>157</v>
      </c>
      <c r="D27" s="198"/>
      <c r="E27" s="97">
        <f>E4+E26+E15</f>
        <v>1000</v>
      </c>
      <c r="F27" s="97">
        <f t="shared" ref="F27:I27" si="9">F4+F26+F15</f>
        <v>1000</v>
      </c>
      <c r="G27" s="97">
        <f t="shared" si="9"/>
        <v>1550</v>
      </c>
      <c r="H27" s="97">
        <f t="shared" si="9"/>
        <v>1550</v>
      </c>
      <c r="I27" s="98">
        <f t="shared" si="9"/>
        <v>1550</v>
      </c>
    </row>
    <row r="28" spans="1:10" ht="24" customHeight="1">
      <c r="A28" s="194"/>
      <c r="B28" s="198"/>
      <c r="C28" s="218" t="s">
        <v>159</v>
      </c>
      <c r="D28" s="124" t="s">
        <v>51</v>
      </c>
      <c r="E28" s="103">
        <f>E10+E21</f>
        <v>147.9</v>
      </c>
      <c r="F28" s="103">
        <f t="shared" ref="F28:I28" si="10">F10+F21</f>
        <v>149.1</v>
      </c>
      <c r="G28" s="103">
        <f t="shared" si="10"/>
        <v>262.60000000000002</v>
      </c>
      <c r="H28" s="103">
        <f t="shared" si="10"/>
        <v>262.60000000000002</v>
      </c>
      <c r="I28" s="104">
        <f t="shared" si="10"/>
        <v>262.60000000000002</v>
      </c>
      <c r="J28" s="96"/>
    </row>
    <row r="29" spans="1:10" ht="24" customHeight="1">
      <c r="A29" s="194"/>
      <c r="B29" s="198"/>
      <c r="C29" s="198"/>
      <c r="D29" s="124" t="s">
        <v>52</v>
      </c>
      <c r="E29" s="103">
        <f t="shared" ref="E29:I29" si="11">E11+E22</f>
        <v>127.7</v>
      </c>
      <c r="F29" s="103">
        <f t="shared" si="11"/>
        <v>128.69999999999999</v>
      </c>
      <c r="G29" s="103">
        <f t="shared" si="11"/>
        <v>233.4</v>
      </c>
      <c r="H29" s="103">
        <f t="shared" si="11"/>
        <v>233.4</v>
      </c>
      <c r="I29" s="104">
        <f t="shared" si="11"/>
        <v>233.4</v>
      </c>
      <c r="J29" s="96"/>
    </row>
    <row r="30" spans="1:10" ht="24" customHeight="1">
      <c r="A30" s="194"/>
      <c r="B30" s="198"/>
      <c r="C30" s="198"/>
      <c r="D30" s="124" t="s">
        <v>53</v>
      </c>
      <c r="E30" s="103">
        <f t="shared" ref="E30:I30" si="12">E12+E23</f>
        <v>142.4</v>
      </c>
      <c r="F30" s="103">
        <f t="shared" si="12"/>
        <v>143.5</v>
      </c>
      <c r="G30" s="103">
        <f t="shared" si="12"/>
        <v>274.2</v>
      </c>
      <c r="H30" s="103">
        <f t="shared" si="12"/>
        <v>274.2</v>
      </c>
      <c r="I30" s="104">
        <f t="shared" si="12"/>
        <v>274.2</v>
      </c>
      <c r="J30" s="96"/>
    </row>
    <row r="31" spans="1:10" ht="24" customHeight="1">
      <c r="A31" s="194"/>
      <c r="B31" s="198"/>
      <c r="C31" s="198"/>
      <c r="D31" s="124" t="s">
        <v>54</v>
      </c>
      <c r="E31" s="103">
        <f t="shared" ref="E31:I31" si="13">E13+E24</f>
        <v>30.7</v>
      </c>
      <c r="F31" s="103">
        <f t="shared" si="13"/>
        <v>30.9</v>
      </c>
      <c r="G31" s="103">
        <f t="shared" si="13"/>
        <v>59.7</v>
      </c>
      <c r="H31" s="103">
        <f t="shared" si="13"/>
        <v>59.7</v>
      </c>
      <c r="I31" s="104">
        <f t="shared" si="13"/>
        <v>59.7</v>
      </c>
      <c r="J31" s="96"/>
    </row>
    <row r="32" spans="1:10" ht="24" customHeight="1">
      <c r="A32" s="194"/>
      <c r="B32" s="198"/>
      <c r="C32" s="198"/>
      <c r="D32" s="124" t="s">
        <v>55</v>
      </c>
      <c r="E32" s="103">
        <f t="shared" ref="E32:I32" si="14">E14+E25</f>
        <v>5.0999999999999996</v>
      </c>
      <c r="F32" s="103">
        <f t="shared" si="14"/>
        <v>5.2</v>
      </c>
      <c r="G32" s="103">
        <f t="shared" si="14"/>
        <v>10.1</v>
      </c>
      <c r="H32" s="103">
        <f t="shared" si="14"/>
        <v>10.1</v>
      </c>
      <c r="I32" s="104">
        <f t="shared" si="14"/>
        <v>10.1</v>
      </c>
      <c r="J32" s="96"/>
    </row>
    <row r="33" spans="1:9" ht="24" customHeight="1">
      <c r="A33" s="222" t="s">
        <v>162</v>
      </c>
      <c r="B33" s="198"/>
      <c r="C33" s="198" t="s">
        <v>51</v>
      </c>
      <c r="D33" s="198"/>
      <c r="E33" s="117">
        <f>ROUND(E28/E$27*1000,1)</f>
        <v>147.9</v>
      </c>
      <c r="F33" s="117">
        <f t="shared" ref="F33:I33" si="15">ROUND(F28/F$27*1000,1)</f>
        <v>149.1</v>
      </c>
      <c r="G33" s="117">
        <f t="shared" si="15"/>
        <v>169.4</v>
      </c>
      <c r="H33" s="117">
        <f t="shared" si="15"/>
        <v>169.4</v>
      </c>
      <c r="I33" s="118">
        <f t="shared" si="15"/>
        <v>169.4</v>
      </c>
    </row>
    <row r="34" spans="1:9" ht="24" customHeight="1">
      <c r="A34" s="194"/>
      <c r="B34" s="198"/>
      <c r="C34" s="198" t="s">
        <v>52</v>
      </c>
      <c r="D34" s="198"/>
      <c r="E34" s="117">
        <f t="shared" ref="E34:I34" si="16">ROUND(E29/E$27*1000,1)</f>
        <v>127.7</v>
      </c>
      <c r="F34" s="117">
        <f t="shared" si="16"/>
        <v>128.69999999999999</v>
      </c>
      <c r="G34" s="117">
        <f t="shared" si="16"/>
        <v>150.6</v>
      </c>
      <c r="H34" s="117">
        <f t="shared" si="16"/>
        <v>150.6</v>
      </c>
      <c r="I34" s="118">
        <f t="shared" si="16"/>
        <v>150.6</v>
      </c>
    </row>
    <row r="35" spans="1:9" ht="24" customHeight="1">
      <c r="A35" s="194"/>
      <c r="B35" s="198"/>
      <c r="C35" s="198" t="s">
        <v>53</v>
      </c>
      <c r="D35" s="198"/>
      <c r="E35" s="117">
        <f t="shared" ref="E35:I35" si="17">ROUND(E30/E$27*1000,1)</f>
        <v>142.4</v>
      </c>
      <c r="F35" s="117">
        <f t="shared" si="17"/>
        <v>143.5</v>
      </c>
      <c r="G35" s="117">
        <f t="shared" si="17"/>
        <v>176.9</v>
      </c>
      <c r="H35" s="117">
        <f t="shared" si="17"/>
        <v>176.9</v>
      </c>
      <c r="I35" s="118">
        <f t="shared" si="17"/>
        <v>176.9</v>
      </c>
    </row>
    <row r="36" spans="1:9" ht="24" customHeight="1">
      <c r="A36" s="194"/>
      <c r="B36" s="198"/>
      <c r="C36" s="198" t="s">
        <v>54</v>
      </c>
      <c r="D36" s="198"/>
      <c r="E36" s="105">
        <f t="shared" ref="E36:I37" si="18">ROUND(E31/E$27*1000,2)</f>
        <v>30.7</v>
      </c>
      <c r="F36" s="105">
        <f t="shared" si="18"/>
        <v>30.9</v>
      </c>
      <c r="G36" s="105">
        <f t="shared" si="18"/>
        <v>38.520000000000003</v>
      </c>
      <c r="H36" s="105">
        <f t="shared" si="18"/>
        <v>38.520000000000003</v>
      </c>
      <c r="I36" s="106">
        <f t="shared" si="18"/>
        <v>38.520000000000003</v>
      </c>
    </row>
    <row r="37" spans="1:9" ht="24" customHeight="1">
      <c r="A37" s="195"/>
      <c r="B37" s="199"/>
      <c r="C37" s="199" t="s">
        <v>55</v>
      </c>
      <c r="D37" s="199"/>
      <c r="E37" s="107">
        <f t="shared" si="18"/>
        <v>5.0999999999999996</v>
      </c>
      <c r="F37" s="107">
        <f t="shared" si="18"/>
        <v>5.2</v>
      </c>
      <c r="G37" s="107">
        <f t="shared" si="18"/>
        <v>6.52</v>
      </c>
      <c r="H37" s="107">
        <f t="shared" si="18"/>
        <v>6.52</v>
      </c>
      <c r="I37" s="108">
        <f t="shared" si="18"/>
        <v>6.52</v>
      </c>
    </row>
    <row r="38" spans="1:9" ht="24" customHeight="1"/>
    <row r="39" spans="1:9" ht="24" customHeight="1"/>
    <row r="40" spans="1:9" ht="24.95" customHeight="1">
      <c r="E40" s="167">
        <f>E33</f>
        <v>147.9</v>
      </c>
      <c r="F40" s="167">
        <f t="shared" ref="F40:I40" si="19">F33</f>
        <v>149.1</v>
      </c>
      <c r="G40" s="167">
        <f t="shared" si="19"/>
        <v>169.4</v>
      </c>
      <c r="H40" s="167">
        <f t="shared" si="19"/>
        <v>169.4</v>
      </c>
      <c r="I40" s="167">
        <f t="shared" si="19"/>
        <v>169.4</v>
      </c>
    </row>
    <row r="41" spans="1:9" ht="24.95" customHeight="1">
      <c r="E41" s="167">
        <f t="shared" ref="E41:I44" si="20">E34</f>
        <v>127.7</v>
      </c>
      <c r="F41" s="167">
        <f t="shared" si="20"/>
        <v>128.69999999999999</v>
      </c>
      <c r="G41" s="167">
        <f t="shared" si="20"/>
        <v>150.6</v>
      </c>
      <c r="H41" s="167">
        <f t="shared" si="20"/>
        <v>150.6</v>
      </c>
      <c r="I41" s="167">
        <f t="shared" si="20"/>
        <v>150.6</v>
      </c>
    </row>
    <row r="42" spans="1:9" ht="24.95" customHeight="1">
      <c r="E42" s="167">
        <f t="shared" si="20"/>
        <v>142.4</v>
      </c>
      <c r="F42" s="167">
        <f t="shared" si="20"/>
        <v>143.5</v>
      </c>
      <c r="G42" s="167">
        <f t="shared" si="20"/>
        <v>176.9</v>
      </c>
      <c r="H42" s="167">
        <f t="shared" si="20"/>
        <v>176.9</v>
      </c>
      <c r="I42" s="167">
        <f t="shared" si="20"/>
        <v>176.9</v>
      </c>
    </row>
    <row r="43" spans="1:9" ht="24.95" customHeight="1">
      <c r="E43" s="167">
        <f t="shared" si="20"/>
        <v>30.7</v>
      </c>
      <c r="F43" s="167">
        <f t="shared" si="20"/>
        <v>30.9</v>
      </c>
      <c r="G43" s="167">
        <f t="shared" si="20"/>
        <v>38.520000000000003</v>
      </c>
      <c r="H43" s="167">
        <f t="shared" si="20"/>
        <v>38.520000000000003</v>
      </c>
      <c r="I43" s="167">
        <f t="shared" si="20"/>
        <v>38.520000000000003</v>
      </c>
    </row>
    <row r="44" spans="1:9" ht="24.95" customHeight="1">
      <c r="E44" s="167">
        <f t="shared" si="20"/>
        <v>5.0999999999999996</v>
      </c>
      <c r="F44" s="167">
        <f t="shared" si="20"/>
        <v>5.2</v>
      </c>
      <c r="G44" s="167">
        <f t="shared" si="20"/>
        <v>6.52</v>
      </c>
      <c r="H44" s="167">
        <f t="shared" si="20"/>
        <v>6.52</v>
      </c>
      <c r="I44" s="167">
        <f t="shared" si="20"/>
        <v>6.52</v>
      </c>
    </row>
  </sheetData>
  <mergeCells count="21">
    <mergeCell ref="A15:B25"/>
    <mergeCell ref="C15:D15"/>
    <mergeCell ref="C16:C20"/>
    <mergeCell ref="C21:C25"/>
    <mergeCell ref="A2:D2"/>
    <mergeCell ref="A3:B14"/>
    <mergeCell ref="C3:D3"/>
    <mergeCell ref="C4:D4"/>
    <mergeCell ref="C5:C9"/>
    <mergeCell ref="C10:C14"/>
    <mergeCell ref="C37:D37"/>
    <mergeCell ref="A26:B26"/>
    <mergeCell ref="C26:D26"/>
    <mergeCell ref="A27:B32"/>
    <mergeCell ref="C27:D27"/>
    <mergeCell ref="C28:C32"/>
    <mergeCell ref="A33:B37"/>
    <mergeCell ref="C33:D33"/>
    <mergeCell ref="C34:D34"/>
    <mergeCell ref="C35:D35"/>
    <mergeCell ref="C36:D3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57"/>
  <sheetViews>
    <sheetView view="pageBreakPreview" topLeftCell="A37" zoomScaleNormal="100" zoomScaleSheetLayoutView="100" workbookViewId="0">
      <selection activeCell="E53" sqref="E53:I57"/>
    </sheetView>
  </sheetViews>
  <sheetFormatPr defaultColWidth="11" defaultRowHeight="18" customHeight="1"/>
  <cols>
    <col min="1" max="16384" width="11" style="1"/>
  </cols>
  <sheetData>
    <row r="1" spans="1:9" ht="18" customHeight="1">
      <c r="A1" s="16" t="s">
        <v>245</v>
      </c>
    </row>
    <row r="2" spans="1:9" ht="18" customHeight="1">
      <c r="A2" s="223" t="s">
        <v>85</v>
      </c>
      <c r="B2" s="224"/>
      <c r="C2" s="224"/>
      <c r="D2" s="224"/>
      <c r="E2" s="148" t="s">
        <v>229</v>
      </c>
      <c r="F2" s="148" t="s">
        <v>251</v>
      </c>
      <c r="G2" s="148" t="s">
        <v>230</v>
      </c>
      <c r="H2" s="148" t="s">
        <v>231</v>
      </c>
      <c r="I2" s="82" t="s">
        <v>232</v>
      </c>
    </row>
    <row r="3" spans="1:9" ht="18" customHeight="1">
      <c r="A3" s="194" t="s">
        <v>160</v>
      </c>
      <c r="B3" s="198"/>
      <c r="C3" s="198" t="s">
        <v>156</v>
      </c>
      <c r="D3" s="198"/>
      <c r="E3" s="101">
        <f>'[2]5.4 계획하수량(무창포)'!E3</f>
        <v>309</v>
      </c>
      <c r="F3" s="101">
        <f>'[2]5.4 계획하수량(무창포)'!F3</f>
        <v>300</v>
      </c>
      <c r="G3" s="101">
        <f>'[2]5.4 계획하수량(무창포)'!G3</f>
        <v>800</v>
      </c>
      <c r="H3" s="101">
        <f>'[2]5.4 계획하수량(무창포)'!H3</f>
        <v>1900</v>
      </c>
      <c r="I3" s="102">
        <f>'[2]5.4 계획하수량(무창포)'!I3</f>
        <v>1900</v>
      </c>
    </row>
    <row r="4" spans="1:9" ht="18" customHeight="1">
      <c r="A4" s="194"/>
      <c r="B4" s="198"/>
      <c r="C4" s="198" t="s">
        <v>157</v>
      </c>
      <c r="D4" s="198"/>
      <c r="E4" s="97">
        <f>'[2]5.4 계획하수량(무창포)'!E19</f>
        <v>80</v>
      </c>
      <c r="F4" s="97">
        <f>'[2]5.4 계획하수량(무창포)'!F19</f>
        <v>80</v>
      </c>
      <c r="G4" s="97">
        <f>'[2]5.4 계획하수량(무창포)'!G19</f>
        <v>220</v>
      </c>
      <c r="H4" s="97">
        <f>'[2]5.4 계획하수량(무창포)'!H19</f>
        <v>520</v>
      </c>
      <c r="I4" s="98">
        <f>'[2]5.4 계획하수량(무창포)'!I19</f>
        <v>520</v>
      </c>
    </row>
    <row r="5" spans="1:9" ht="18" customHeight="1">
      <c r="A5" s="194"/>
      <c r="B5" s="198"/>
      <c r="C5" s="218" t="s">
        <v>158</v>
      </c>
      <c r="D5" s="145" t="s">
        <v>51</v>
      </c>
      <c r="E5" s="99">
        <f>'4. 생활하수 오염부하량 원단위'!N81</f>
        <v>43.3</v>
      </c>
      <c r="F5" s="99">
        <f>'4. 생활하수 오염부하량 원단위'!N82</f>
        <v>43.3</v>
      </c>
      <c r="G5" s="99">
        <f>'4. 생활하수 오염부하량 원단위'!N83</f>
        <v>44.2</v>
      </c>
      <c r="H5" s="99">
        <f>'4. 생활하수 오염부하량 원단위'!N84</f>
        <v>45.4</v>
      </c>
      <c r="I5" s="100">
        <f>'4. 생활하수 오염부하량 원단위'!N85</f>
        <v>45.4</v>
      </c>
    </row>
    <row r="6" spans="1:9" ht="18" customHeight="1">
      <c r="A6" s="194"/>
      <c r="B6" s="198"/>
      <c r="C6" s="198"/>
      <c r="D6" s="145" t="s">
        <v>52</v>
      </c>
      <c r="E6" s="99">
        <f>'4. 생활하수 오염부하량 원단위'!$N86</f>
        <v>37.71</v>
      </c>
      <c r="F6" s="99">
        <f>'4. 생활하수 오염부하량 원단위'!$N87</f>
        <v>37.71</v>
      </c>
      <c r="G6" s="99">
        <f>'4. 생활하수 오염부하량 원단위'!$N88</f>
        <v>38.520000000000003</v>
      </c>
      <c r="H6" s="99">
        <f>'4. 생활하수 오염부하량 원단위'!$N89</f>
        <v>39.6</v>
      </c>
      <c r="I6" s="100">
        <f>'4. 생활하수 오염부하량 원단위'!$N90</f>
        <v>39.6</v>
      </c>
    </row>
    <row r="7" spans="1:9" ht="18" customHeight="1">
      <c r="A7" s="194"/>
      <c r="B7" s="198"/>
      <c r="C7" s="198"/>
      <c r="D7" s="145" t="s">
        <v>53</v>
      </c>
      <c r="E7" s="99">
        <f>'4. 생활하수 오염부하량 원단위'!$N91</f>
        <v>46.550000000000004</v>
      </c>
      <c r="F7" s="99">
        <f>'4. 생활하수 오염부하량 원단위'!$N92</f>
        <v>46.550000000000004</v>
      </c>
      <c r="G7" s="99">
        <f>'4. 생활하수 오염부하량 원단위'!$N93</f>
        <v>47.9</v>
      </c>
      <c r="H7" s="99">
        <f>'4. 생활하수 오염부하량 원단위'!$N94</f>
        <v>49.7</v>
      </c>
      <c r="I7" s="100">
        <f>'4. 생활하수 오염부하량 원단위'!$N95</f>
        <v>49.7</v>
      </c>
    </row>
    <row r="8" spans="1:9" ht="18" customHeight="1">
      <c r="A8" s="194"/>
      <c r="B8" s="198"/>
      <c r="C8" s="198"/>
      <c r="D8" s="145" t="s">
        <v>54</v>
      </c>
      <c r="E8" s="99">
        <f>'4. 생활하수 오염부하량 원단위'!$N96</f>
        <v>9.31</v>
      </c>
      <c r="F8" s="99">
        <f>'4. 생활하수 오염부하량 원단위'!$N97</f>
        <v>9.31</v>
      </c>
      <c r="G8" s="99">
        <f>'4. 생활하수 오염부하량 원단위'!$N98</f>
        <v>9.5699999999999985</v>
      </c>
      <c r="H8" s="99">
        <f>'4. 생활하수 오염부하량 원단위'!$N99</f>
        <v>9.93</v>
      </c>
      <c r="I8" s="100">
        <f>'4. 생활하수 오염부하량 원단위'!$N100</f>
        <v>9.93</v>
      </c>
    </row>
    <row r="9" spans="1:9" ht="18" customHeight="1">
      <c r="A9" s="194"/>
      <c r="B9" s="198"/>
      <c r="C9" s="198"/>
      <c r="D9" s="145" t="s">
        <v>55</v>
      </c>
      <c r="E9" s="99">
        <f>'4. 생활하수 오염부하량 원단위'!$N101</f>
        <v>1.5899999999999999</v>
      </c>
      <c r="F9" s="99">
        <f>'4. 생활하수 오염부하량 원단위'!$N102</f>
        <v>1.5899999999999999</v>
      </c>
      <c r="G9" s="99">
        <f>'4. 생활하수 오염부하량 원단위'!$N103</f>
        <v>1.63</v>
      </c>
      <c r="H9" s="99">
        <f>'4. 생활하수 오염부하량 원단위'!$N104</f>
        <v>1.7</v>
      </c>
      <c r="I9" s="100">
        <f>'4. 생활하수 오염부하량 원단위'!$N105</f>
        <v>1.7</v>
      </c>
    </row>
    <row r="10" spans="1:9" ht="18" customHeight="1">
      <c r="A10" s="194"/>
      <c r="B10" s="198"/>
      <c r="C10" s="218" t="s">
        <v>159</v>
      </c>
      <c r="D10" s="145" t="s">
        <v>51</v>
      </c>
      <c r="E10" s="103">
        <f>ROUND(E$3*E5/1000,1)</f>
        <v>13.4</v>
      </c>
      <c r="F10" s="103">
        <f t="shared" ref="F10:I10" si="0">ROUND(F$3*F5/1000,1)</f>
        <v>13</v>
      </c>
      <c r="G10" s="103">
        <f t="shared" si="0"/>
        <v>35.4</v>
      </c>
      <c r="H10" s="103">
        <f t="shared" si="0"/>
        <v>86.3</v>
      </c>
      <c r="I10" s="104">
        <f t="shared" si="0"/>
        <v>86.3</v>
      </c>
    </row>
    <row r="11" spans="1:9" ht="18" customHeight="1">
      <c r="A11" s="194"/>
      <c r="B11" s="198"/>
      <c r="C11" s="198"/>
      <c r="D11" s="145" t="s">
        <v>52</v>
      </c>
      <c r="E11" s="103">
        <f t="shared" ref="E11:I14" si="1">ROUND(E$3*E6/1000,1)</f>
        <v>11.7</v>
      </c>
      <c r="F11" s="103">
        <f t="shared" si="1"/>
        <v>11.3</v>
      </c>
      <c r="G11" s="103">
        <f t="shared" si="1"/>
        <v>30.8</v>
      </c>
      <c r="H11" s="103">
        <f t="shared" si="1"/>
        <v>75.2</v>
      </c>
      <c r="I11" s="104">
        <f t="shared" si="1"/>
        <v>75.2</v>
      </c>
    </row>
    <row r="12" spans="1:9" ht="18" customHeight="1">
      <c r="A12" s="194"/>
      <c r="B12" s="198"/>
      <c r="C12" s="198"/>
      <c r="D12" s="145" t="s">
        <v>53</v>
      </c>
      <c r="E12" s="103">
        <f t="shared" si="1"/>
        <v>14.4</v>
      </c>
      <c r="F12" s="103">
        <f t="shared" si="1"/>
        <v>14</v>
      </c>
      <c r="G12" s="103">
        <f t="shared" si="1"/>
        <v>38.299999999999997</v>
      </c>
      <c r="H12" s="103">
        <f t="shared" si="1"/>
        <v>94.4</v>
      </c>
      <c r="I12" s="104">
        <f t="shared" si="1"/>
        <v>94.4</v>
      </c>
    </row>
    <row r="13" spans="1:9" ht="18" customHeight="1">
      <c r="A13" s="194"/>
      <c r="B13" s="198"/>
      <c r="C13" s="198"/>
      <c r="D13" s="145" t="s">
        <v>54</v>
      </c>
      <c r="E13" s="103">
        <f t="shared" si="1"/>
        <v>2.9</v>
      </c>
      <c r="F13" s="103">
        <f t="shared" si="1"/>
        <v>2.8</v>
      </c>
      <c r="G13" s="103">
        <f t="shared" si="1"/>
        <v>7.7</v>
      </c>
      <c r="H13" s="103">
        <f t="shared" si="1"/>
        <v>18.899999999999999</v>
      </c>
      <c r="I13" s="104">
        <f t="shared" si="1"/>
        <v>18.899999999999999</v>
      </c>
    </row>
    <row r="14" spans="1:9" ht="18" customHeight="1">
      <c r="A14" s="194"/>
      <c r="B14" s="198"/>
      <c r="C14" s="198"/>
      <c r="D14" s="145" t="s">
        <v>55</v>
      </c>
      <c r="E14" s="103">
        <f t="shared" si="1"/>
        <v>0.5</v>
      </c>
      <c r="F14" s="103">
        <f t="shared" si="1"/>
        <v>0.5</v>
      </c>
      <c r="G14" s="103">
        <f t="shared" si="1"/>
        <v>1.3</v>
      </c>
      <c r="H14" s="103">
        <f t="shared" si="1"/>
        <v>3.2</v>
      </c>
      <c r="I14" s="104">
        <f t="shared" si="1"/>
        <v>3.2</v>
      </c>
    </row>
    <row r="15" spans="1:9" ht="18" customHeight="1">
      <c r="A15" s="194" t="s">
        <v>165</v>
      </c>
      <c r="B15" s="198" t="s">
        <v>142</v>
      </c>
      <c r="C15" s="198" t="s">
        <v>166</v>
      </c>
      <c r="D15" s="198"/>
      <c r="E15" s="101">
        <f>'[4]5.4 계획하수량(무창포)'!$E$5</f>
        <v>2600</v>
      </c>
      <c r="F15" s="101">
        <f>'[4]5.4 계획하수량(무창포)'!$F$5</f>
        <v>2600</v>
      </c>
      <c r="G15" s="101">
        <f>'[4]5.4 계획하수량(무창포)'!$G$5</f>
        <v>2600</v>
      </c>
      <c r="H15" s="101">
        <f>'[4]5.4 계획하수량(무창포)'!$H$5</f>
        <v>3600</v>
      </c>
      <c r="I15" s="102">
        <f>'[4]5.4 계획하수량(무창포)'!$I$5</f>
        <v>3600</v>
      </c>
    </row>
    <row r="16" spans="1:9" ht="18" customHeight="1">
      <c r="A16" s="194"/>
      <c r="B16" s="198"/>
      <c r="C16" s="198" t="s">
        <v>157</v>
      </c>
      <c r="D16" s="198"/>
      <c r="E16" s="97">
        <f>'[2]5.4 계획하수량(무창포)'!E21</f>
        <v>230</v>
      </c>
      <c r="F16" s="97">
        <f>'[2]5.4 계획하수량(무창포)'!F21</f>
        <v>230</v>
      </c>
      <c r="G16" s="97">
        <f>'[2]5.4 계획하수량(무창포)'!G21</f>
        <v>230</v>
      </c>
      <c r="H16" s="97">
        <f>'[2]5.4 계획하수량(무창포)'!H21</f>
        <v>320</v>
      </c>
      <c r="I16" s="97">
        <f>'[2]5.4 계획하수량(무창포)'!I21</f>
        <v>320</v>
      </c>
    </row>
    <row r="17" spans="1:9" ht="18" customHeight="1">
      <c r="A17" s="194"/>
      <c r="B17" s="198"/>
      <c r="C17" s="218" t="s">
        <v>158</v>
      </c>
      <c r="D17" s="145" t="s">
        <v>51</v>
      </c>
      <c r="E17" s="99">
        <f>'5. 관광오수 오염부하량 원단위'!E27</f>
        <v>21.65</v>
      </c>
      <c r="F17" s="99">
        <f>'5. 관광오수 오염부하량 원단위'!F27</f>
        <v>21.65</v>
      </c>
      <c r="G17" s="99">
        <f>'5. 관광오수 오염부하량 원단위'!G27</f>
        <v>22.1</v>
      </c>
      <c r="H17" s="99">
        <f>'5. 관광오수 오염부하량 원단위'!H27</f>
        <v>22.7</v>
      </c>
      <c r="I17" s="100">
        <f>'5. 관광오수 오염부하량 원단위'!I27</f>
        <v>22.7</v>
      </c>
    </row>
    <row r="18" spans="1:9" ht="18" customHeight="1">
      <c r="A18" s="194"/>
      <c r="B18" s="198"/>
      <c r="C18" s="198"/>
      <c r="D18" s="145" t="s">
        <v>52</v>
      </c>
      <c r="E18" s="99">
        <f>'5. 관광오수 오염부하량 원단위'!E28</f>
        <v>18.86</v>
      </c>
      <c r="F18" s="99">
        <f>'5. 관광오수 오염부하량 원단위'!F28</f>
        <v>18.86</v>
      </c>
      <c r="G18" s="99">
        <f>'5. 관광오수 오염부하량 원단위'!G28</f>
        <v>19.260000000000002</v>
      </c>
      <c r="H18" s="99">
        <f>'5. 관광오수 오염부하량 원단위'!H28</f>
        <v>19.8</v>
      </c>
      <c r="I18" s="100">
        <f>'5. 관광오수 오염부하량 원단위'!I28</f>
        <v>19.8</v>
      </c>
    </row>
    <row r="19" spans="1:9" ht="18" customHeight="1">
      <c r="A19" s="194"/>
      <c r="B19" s="198"/>
      <c r="C19" s="198"/>
      <c r="D19" s="145" t="s">
        <v>53</v>
      </c>
      <c r="E19" s="99">
        <f>'5. 관광오수 오염부하량 원단위'!E29</f>
        <v>23.28</v>
      </c>
      <c r="F19" s="99">
        <f>'5. 관광오수 오염부하량 원단위'!F29</f>
        <v>23.28</v>
      </c>
      <c r="G19" s="99">
        <f>'5. 관광오수 오염부하량 원단위'!G29</f>
        <v>23.95</v>
      </c>
      <c r="H19" s="99">
        <f>'5. 관광오수 오염부하량 원단위'!H29</f>
        <v>24.85</v>
      </c>
      <c r="I19" s="100">
        <f>'5. 관광오수 오염부하량 원단위'!I29</f>
        <v>24.85</v>
      </c>
    </row>
    <row r="20" spans="1:9" ht="18" customHeight="1">
      <c r="A20" s="194"/>
      <c r="B20" s="198"/>
      <c r="C20" s="198"/>
      <c r="D20" s="145" t="s">
        <v>54</v>
      </c>
      <c r="E20" s="99">
        <f>'5. 관광오수 오염부하량 원단위'!E30</f>
        <v>4.66</v>
      </c>
      <c r="F20" s="99">
        <f>'5. 관광오수 오염부하량 원단위'!F30</f>
        <v>4.66</v>
      </c>
      <c r="G20" s="99">
        <f>'5. 관광오수 오염부하량 원단위'!G30</f>
        <v>4.79</v>
      </c>
      <c r="H20" s="99">
        <f>'5. 관광오수 오염부하량 원단위'!H30</f>
        <v>4.97</v>
      </c>
      <c r="I20" s="100">
        <f>'5. 관광오수 오염부하량 원단위'!I30</f>
        <v>4.97</v>
      </c>
    </row>
    <row r="21" spans="1:9" ht="18" customHeight="1">
      <c r="A21" s="194"/>
      <c r="B21" s="198"/>
      <c r="C21" s="198"/>
      <c r="D21" s="145" t="s">
        <v>55</v>
      </c>
      <c r="E21" s="99">
        <f>'5. 관광오수 오염부하량 원단위'!E31</f>
        <v>0.8</v>
      </c>
      <c r="F21" s="99">
        <f>'5. 관광오수 오염부하량 원단위'!F31</f>
        <v>0.8</v>
      </c>
      <c r="G21" s="99">
        <f>'5. 관광오수 오염부하량 원단위'!G31</f>
        <v>0.82</v>
      </c>
      <c r="H21" s="99">
        <f>'5. 관광오수 오염부하량 원단위'!H31</f>
        <v>0.85</v>
      </c>
      <c r="I21" s="100">
        <f>'5. 관광오수 오염부하량 원단위'!I31</f>
        <v>0.85</v>
      </c>
    </row>
    <row r="22" spans="1:9" ht="18" customHeight="1">
      <c r="A22" s="194"/>
      <c r="B22" s="198"/>
      <c r="C22" s="218" t="s">
        <v>159</v>
      </c>
      <c r="D22" s="145" t="s">
        <v>51</v>
      </c>
      <c r="E22" s="103">
        <f>ROUND(E$15*E17/1000,1)</f>
        <v>56.3</v>
      </c>
      <c r="F22" s="103">
        <f t="shared" ref="F22:I26" si="2">ROUND(F$15*F17/1000,1)</f>
        <v>56.3</v>
      </c>
      <c r="G22" s="103">
        <f t="shared" si="2"/>
        <v>57.5</v>
      </c>
      <c r="H22" s="103">
        <f t="shared" si="2"/>
        <v>81.7</v>
      </c>
      <c r="I22" s="104">
        <f t="shared" si="2"/>
        <v>81.7</v>
      </c>
    </row>
    <row r="23" spans="1:9" ht="18" customHeight="1">
      <c r="A23" s="194"/>
      <c r="B23" s="198"/>
      <c r="C23" s="198"/>
      <c r="D23" s="145" t="s">
        <v>52</v>
      </c>
      <c r="E23" s="103">
        <f>ROUND(E$15*E18/1000,1)</f>
        <v>49</v>
      </c>
      <c r="F23" s="103">
        <f t="shared" si="2"/>
        <v>49</v>
      </c>
      <c r="G23" s="103">
        <f t="shared" si="2"/>
        <v>50.1</v>
      </c>
      <c r="H23" s="103">
        <f t="shared" si="2"/>
        <v>71.3</v>
      </c>
      <c r="I23" s="104">
        <f t="shared" si="2"/>
        <v>71.3</v>
      </c>
    </row>
    <row r="24" spans="1:9" ht="18" customHeight="1">
      <c r="A24" s="194"/>
      <c r="B24" s="198"/>
      <c r="C24" s="198"/>
      <c r="D24" s="145" t="s">
        <v>53</v>
      </c>
      <c r="E24" s="103">
        <f>ROUND(E$15*E19/1000,1)</f>
        <v>60.5</v>
      </c>
      <c r="F24" s="103">
        <f t="shared" si="2"/>
        <v>60.5</v>
      </c>
      <c r="G24" s="103">
        <f t="shared" si="2"/>
        <v>62.3</v>
      </c>
      <c r="H24" s="103">
        <f t="shared" si="2"/>
        <v>89.5</v>
      </c>
      <c r="I24" s="104">
        <f t="shared" si="2"/>
        <v>89.5</v>
      </c>
    </row>
    <row r="25" spans="1:9" ht="18" customHeight="1">
      <c r="A25" s="194"/>
      <c r="B25" s="198"/>
      <c r="C25" s="198"/>
      <c r="D25" s="145" t="s">
        <v>54</v>
      </c>
      <c r="E25" s="103">
        <f>ROUND(E$15*E20/1000,1)</f>
        <v>12.1</v>
      </c>
      <c r="F25" s="103">
        <f t="shared" si="2"/>
        <v>12.1</v>
      </c>
      <c r="G25" s="103">
        <f t="shared" si="2"/>
        <v>12.5</v>
      </c>
      <c r="H25" s="103">
        <f t="shared" si="2"/>
        <v>17.899999999999999</v>
      </c>
      <c r="I25" s="104">
        <f t="shared" si="2"/>
        <v>17.899999999999999</v>
      </c>
    </row>
    <row r="26" spans="1:9" ht="18" customHeight="1">
      <c r="A26" s="194"/>
      <c r="B26" s="198"/>
      <c r="C26" s="198"/>
      <c r="D26" s="145" t="s">
        <v>55</v>
      </c>
      <c r="E26" s="103">
        <f>ROUND(E$15*E21/1000,1)</f>
        <v>2.1</v>
      </c>
      <c r="F26" s="103">
        <f t="shared" si="2"/>
        <v>2.1</v>
      </c>
      <c r="G26" s="103">
        <f t="shared" si="2"/>
        <v>2.1</v>
      </c>
      <c r="H26" s="103">
        <f t="shared" si="2"/>
        <v>3.1</v>
      </c>
      <c r="I26" s="104">
        <f t="shared" si="2"/>
        <v>3.1</v>
      </c>
    </row>
    <row r="27" spans="1:9" ht="18" customHeight="1">
      <c r="A27" s="194"/>
      <c r="B27" s="198" t="s">
        <v>143</v>
      </c>
      <c r="C27" s="198" t="s">
        <v>156</v>
      </c>
      <c r="D27" s="198"/>
      <c r="E27" s="101">
        <f>'[4]5.4 계획하수량(무창포)'!$E$4</f>
        <v>24600</v>
      </c>
      <c r="F27" s="101">
        <f>'[4]5.4 계획하수량(무창포)'!$F$4</f>
        <v>25400</v>
      </c>
      <c r="G27" s="101">
        <f>'[4]5.4 계획하수량(무창포)'!$G$4</f>
        <v>25400</v>
      </c>
      <c r="H27" s="101">
        <f>'[4]5.4 계획하수량(무창포)'!$H$4</f>
        <v>25400</v>
      </c>
      <c r="I27" s="102">
        <f>'[4]5.4 계획하수량(무창포)'!$I$4</f>
        <v>25400</v>
      </c>
    </row>
    <row r="28" spans="1:9" ht="18" customHeight="1">
      <c r="A28" s="194"/>
      <c r="B28" s="198"/>
      <c r="C28" s="198" t="s">
        <v>157</v>
      </c>
      <c r="D28" s="198"/>
      <c r="E28" s="97">
        <f>'[2]5.4 계획하수량(무창포)'!E20</f>
        <v>660</v>
      </c>
      <c r="F28" s="97">
        <f>'[2]5.4 계획하수량(무창포)'!F20</f>
        <v>690</v>
      </c>
      <c r="G28" s="97">
        <f>'[2]5.4 계획하수량(무창포)'!G20</f>
        <v>690</v>
      </c>
      <c r="H28" s="97">
        <f>'[2]5.4 계획하수량(무창포)'!H20</f>
        <v>690</v>
      </c>
      <c r="I28" s="97">
        <f>'[2]5.4 계획하수량(무창포)'!I20</f>
        <v>690</v>
      </c>
    </row>
    <row r="29" spans="1:9" ht="18" customHeight="1">
      <c r="A29" s="194"/>
      <c r="B29" s="198"/>
      <c r="C29" s="218" t="s">
        <v>158</v>
      </c>
      <c r="D29" s="145" t="s">
        <v>51</v>
      </c>
      <c r="E29" s="99">
        <f>'5. 관광오수 오염부하량 원단위'!E32</f>
        <v>6.5</v>
      </c>
      <c r="F29" s="99">
        <f>'5. 관광오수 오염부하량 원단위'!F32</f>
        <v>6.5</v>
      </c>
      <c r="G29" s="99">
        <f>'5. 관광오수 오염부하량 원단위'!G32</f>
        <v>6.63</v>
      </c>
      <c r="H29" s="99">
        <f>'5. 관광오수 오염부하량 원단위'!H32</f>
        <v>6.81</v>
      </c>
      <c r="I29" s="100">
        <f>'5. 관광오수 오염부하량 원단위'!I32</f>
        <v>6.81</v>
      </c>
    </row>
    <row r="30" spans="1:9" ht="18" customHeight="1">
      <c r="A30" s="194"/>
      <c r="B30" s="198"/>
      <c r="C30" s="198"/>
      <c r="D30" s="145" t="s">
        <v>52</v>
      </c>
      <c r="E30" s="99">
        <f>'5. 관광오수 오염부하량 원단위'!E33</f>
        <v>5.66</v>
      </c>
      <c r="F30" s="99">
        <f>'5. 관광오수 오염부하량 원단위'!F33</f>
        <v>5.66</v>
      </c>
      <c r="G30" s="99">
        <f>'5. 관광오수 오염부하량 원단위'!G33</f>
        <v>5.78</v>
      </c>
      <c r="H30" s="99">
        <f>'5. 관광오수 오염부하량 원단위'!H33</f>
        <v>5.94</v>
      </c>
      <c r="I30" s="100">
        <f>'5. 관광오수 오염부하량 원단위'!I33</f>
        <v>5.94</v>
      </c>
    </row>
    <row r="31" spans="1:9" ht="18" customHeight="1">
      <c r="A31" s="194"/>
      <c r="B31" s="198"/>
      <c r="C31" s="198"/>
      <c r="D31" s="145" t="s">
        <v>53</v>
      </c>
      <c r="E31" s="99">
        <f>'5. 관광오수 오염부하량 원단위'!E34</f>
        <v>6.98</v>
      </c>
      <c r="F31" s="99">
        <f>'5. 관광오수 오염부하량 원단위'!F34</f>
        <v>6.98</v>
      </c>
      <c r="G31" s="99">
        <f>'5. 관광오수 오염부하량 원단위'!G34</f>
        <v>7.19</v>
      </c>
      <c r="H31" s="99">
        <f>'5. 관광오수 오염부하량 원단위'!H34</f>
        <v>7.46</v>
      </c>
      <c r="I31" s="100">
        <f>'5. 관광오수 오염부하량 원단위'!I34</f>
        <v>7.46</v>
      </c>
    </row>
    <row r="32" spans="1:9" ht="18" customHeight="1">
      <c r="A32" s="194"/>
      <c r="B32" s="198"/>
      <c r="C32" s="198"/>
      <c r="D32" s="145" t="s">
        <v>54</v>
      </c>
      <c r="E32" s="99">
        <f>'5. 관광오수 오염부하량 원단위'!E35</f>
        <v>1.4</v>
      </c>
      <c r="F32" s="99">
        <f>'5. 관광오수 오염부하량 원단위'!F35</f>
        <v>1.4</v>
      </c>
      <c r="G32" s="99">
        <f>'5. 관광오수 오염부하량 원단위'!G35</f>
        <v>1.44</v>
      </c>
      <c r="H32" s="99">
        <f>'5. 관광오수 오염부하량 원단위'!H35</f>
        <v>1.49</v>
      </c>
      <c r="I32" s="100">
        <f>'5. 관광오수 오염부하량 원단위'!I35</f>
        <v>1.49</v>
      </c>
    </row>
    <row r="33" spans="1:10" ht="18" customHeight="1">
      <c r="A33" s="194"/>
      <c r="B33" s="198"/>
      <c r="C33" s="198"/>
      <c r="D33" s="145" t="s">
        <v>55</v>
      </c>
      <c r="E33" s="99">
        <f>'5. 관광오수 오염부하량 원단위'!E36</f>
        <v>0.24</v>
      </c>
      <c r="F33" s="99">
        <f>'5. 관광오수 오염부하량 원단위'!F36</f>
        <v>0.24</v>
      </c>
      <c r="G33" s="99">
        <f>'5. 관광오수 오염부하량 원단위'!G36</f>
        <v>0.24</v>
      </c>
      <c r="H33" s="99">
        <f>'5. 관광오수 오염부하량 원단위'!H36</f>
        <v>0.26</v>
      </c>
      <c r="I33" s="100">
        <f>'5. 관광오수 오염부하량 원단위'!I36</f>
        <v>0.26</v>
      </c>
    </row>
    <row r="34" spans="1:10" ht="18" customHeight="1">
      <c r="A34" s="194"/>
      <c r="B34" s="198"/>
      <c r="C34" s="218" t="s">
        <v>159</v>
      </c>
      <c r="D34" s="145" t="s">
        <v>51</v>
      </c>
      <c r="E34" s="103">
        <f>ROUND(E$27*E29/1000,1)</f>
        <v>159.9</v>
      </c>
      <c r="F34" s="103">
        <f t="shared" ref="F34:I38" si="3">ROUND(F$27*F29/1000,1)</f>
        <v>165.1</v>
      </c>
      <c r="G34" s="103">
        <f t="shared" si="3"/>
        <v>168.4</v>
      </c>
      <c r="H34" s="103">
        <f t="shared" si="3"/>
        <v>173</v>
      </c>
      <c r="I34" s="104">
        <f t="shared" si="3"/>
        <v>173</v>
      </c>
    </row>
    <row r="35" spans="1:10" ht="18" customHeight="1">
      <c r="A35" s="194"/>
      <c r="B35" s="198"/>
      <c r="C35" s="198"/>
      <c r="D35" s="145" t="s">
        <v>52</v>
      </c>
      <c r="E35" s="103">
        <f>ROUND(E$27*E30/1000,1)</f>
        <v>139.19999999999999</v>
      </c>
      <c r="F35" s="103">
        <f t="shared" si="3"/>
        <v>143.80000000000001</v>
      </c>
      <c r="G35" s="103">
        <f t="shared" si="3"/>
        <v>146.80000000000001</v>
      </c>
      <c r="H35" s="103">
        <f t="shared" si="3"/>
        <v>150.9</v>
      </c>
      <c r="I35" s="104">
        <f t="shared" si="3"/>
        <v>150.9</v>
      </c>
    </row>
    <row r="36" spans="1:10" ht="18" customHeight="1">
      <c r="A36" s="194"/>
      <c r="B36" s="198"/>
      <c r="C36" s="198"/>
      <c r="D36" s="145" t="s">
        <v>53</v>
      </c>
      <c r="E36" s="103">
        <f>ROUND(E$27*E31/1000,1)</f>
        <v>171.7</v>
      </c>
      <c r="F36" s="103">
        <f t="shared" si="3"/>
        <v>177.3</v>
      </c>
      <c r="G36" s="103">
        <f t="shared" si="3"/>
        <v>182.6</v>
      </c>
      <c r="H36" s="103">
        <f t="shared" si="3"/>
        <v>189.5</v>
      </c>
      <c r="I36" s="104">
        <f t="shared" si="3"/>
        <v>189.5</v>
      </c>
    </row>
    <row r="37" spans="1:10" ht="18" customHeight="1">
      <c r="A37" s="194"/>
      <c r="B37" s="198"/>
      <c r="C37" s="198"/>
      <c r="D37" s="145" t="s">
        <v>54</v>
      </c>
      <c r="E37" s="103">
        <f>ROUND(E$27*E32/1000,1)</f>
        <v>34.4</v>
      </c>
      <c r="F37" s="103">
        <f t="shared" si="3"/>
        <v>35.6</v>
      </c>
      <c r="G37" s="103">
        <f t="shared" si="3"/>
        <v>36.6</v>
      </c>
      <c r="H37" s="103">
        <f t="shared" si="3"/>
        <v>37.799999999999997</v>
      </c>
      <c r="I37" s="104">
        <f t="shared" si="3"/>
        <v>37.799999999999997</v>
      </c>
    </row>
    <row r="38" spans="1:10" ht="18" customHeight="1">
      <c r="A38" s="194"/>
      <c r="B38" s="198"/>
      <c r="C38" s="198"/>
      <c r="D38" s="145" t="s">
        <v>55</v>
      </c>
      <c r="E38" s="103">
        <f>ROUND(E$27*E33/1000,1)</f>
        <v>5.9</v>
      </c>
      <c r="F38" s="103">
        <f t="shared" si="3"/>
        <v>6.1</v>
      </c>
      <c r="G38" s="103">
        <f t="shared" si="3"/>
        <v>6.1</v>
      </c>
      <c r="H38" s="103">
        <f t="shared" si="3"/>
        <v>6.6</v>
      </c>
      <c r="I38" s="104">
        <f t="shared" si="3"/>
        <v>6.6</v>
      </c>
    </row>
    <row r="39" spans="1:10" ht="18" customHeight="1">
      <c r="A39" s="194" t="s">
        <v>163</v>
      </c>
      <c r="B39" s="198"/>
      <c r="C39" s="198" t="s">
        <v>157</v>
      </c>
      <c r="D39" s="198"/>
      <c r="E39" s="97">
        <f>'[2]5.4 계획하수량(무창포)'!E22</f>
        <v>10</v>
      </c>
      <c r="F39" s="97">
        <f>'[2]5.4 계획하수량(무창포)'!F22</f>
        <v>10</v>
      </c>
      <c r="G39" s="97">
        <f>'[2]5.4 계획하수량(무창포)'!G22</f>
        <v>20</v>
      </c>
      <c r="H39" s="97">
        <f>'[2]5.4 계획하수량(무창포)'!H22</f>
        <v>50</v>
      </c>
      <c r="I39" s="98">
        <f>'[2]5.4 계획하수량(무창포)'!I22</f>
        <v>50</v>
      </c>
    </row>
    <row r="40" spans="1:10" ht="18" customHeight="1">
      <c r="A40" s="194" t="s">
        <v>161</v>
      </c>
      <c r="B40" s="198"/>
      <c r="C40" s="198" t="s">
        <v>157</v>
      </c>
      <c r="D40" s="198"/>
      <c r="E40" s="97">
        <f>E4+E16+E28+E39</f>
        <v>980</v>
      </c>
      <c r="F40" s="97">
        <f>F4+F16+F28+F39</f>
        <v>1010</v>
      </c>
      <c r="G40" s="97">
        <f>G4+G16+G28+G39</f>
        <v>1160</v>
      </c>
      <c r="H40" s="97">
        <f>H4+H16+H28+H39</f>
        <v>1580</v>
      </c>
      <c r="I40" s="98">
        <f>I4+I16+I28+I39</f>
        <v>1580</v>
      </c>
    </row>
    <row r="41" spans="1:10" ht="18" customHeight="1">
      <c r="A41" s="194"/>
      <c r="B41" s="198"/>
      <c r="C41" s="218" t="s">
        <v>159</v>
      </c>
      <c r="D41" s="145" t="s">
        <v>51</v>
      </c>
      <c r="E41" s="103">
        <f t="shared" ref="E41:I45" si="4">E10+E22+E34</f>
        <v>229.60000000000002</v>
      </c>
      <c r="F41" s="103">
        <f t="shared" si="4"/>
        <v>234.39999999999998</v>
      </c>
      <c r="G41" s="103">
        <f t="shared" si="4"/>
        <v>261.3</v>
      </c>
      <c r="H41" s="103">
        <f t="shared" si="4"/>
        <v>341</v>
      </c>
      <c r="I41" s="104">
        <f t="shared" si="4"/>
        <v>341</v>
      </c>
      <c r="J41" s="96"/>
    </row>
    <row r="42" spans="1:10" ht="18" customHeight="1">
      <c r="A42" s="194"/>
      <c r="B42" s="198"/>
      <c r="C42" s="198"/>
      <c r="D42" s="145" t="s">
        <v>52</v>
      </c>
      <c r="E42" s="103">
        <f t="shared" si="4"/>
        <v>199.89999999999998</v>
      </c>
      <c r="F42" s="103">
        <f t="shared" si="4"/>
        <v>204.10000000000002</v>
      </c>
      <c r="G42" s="103">
        <f t="shared" si="4"/>
        <v>227.70000000000002</v>
      </c>
      <c r="H42" s="103">
        <f t="shared" si="4"/>
        <v>297.39999999999998</v>
      </c>
      <c r="I42" s="104">
        <f t="shared" si="4"/>
        <v>297.39999999999998</v>
      </c>
      <c r="J42" s="96"/>
    </row>
    <row r="43" spans="1:10" ht="18" customHeight="1">
      <c r="A43" s="194"/>
      <c r="B43" s="198"/>
      <c r="C43" s="198"/>
      <c r="D43" s="145" t="s">
        <v>53</v>
      </c>
      <c r="E43" s="103">
        <f t="shared" si="4"/>
        <v>246.6</v>
      </c>
      <c r="F43" s="103">
        <f t="shared" si="4"/>
        <v>251.8</v>
      </c>
      <c r="G43" s="103">
        <f t="shared" si="4"/>
        <v>283.2</v>
      </c>
      <c r="H43" s="103">
        <f t="shared" si="4"/>
        <v>373.4</v>
      </c>
      <c r="I43" s="104">
        <f t="shared" si="4"/>
        <v>373.4</v>
      </c>
      <c r="J43" s="96"/>
    </row>
    <row r="44" spans="1:10" ht="18" customHeight="1">
      <c r="A44" s="194"/>
      <c r="B44" s="198"/>
      <c r="C44" s="198"/>
      <c r="D44" s="145" t="s">
        <v>54</v>
      </c>
      <c r="E44" s="103">
        <f t="shared" si="4"/>
        <v>49.4</v>
      </c>
      <c r="F44" s="103">
        <f t="shared" si="4"/>
        <v>50.5</v>
      </c>
      <c r="G44" s="103">
        <f t="shared" si="4"/>
        <v>56.8</v>
      </c>
      <c r="H44" s="103">
        <f t="shared" si="4"/>
        <v>74.599999999999994</v>
      </c>
      <c r="I44" s="104">
        <f t="shared" si="4"/>
        <v>74.599999999999994</v>
      </c>
      <c r="J44" s="96"/>
    </row>
    <row r="45" spans="1:10" ht="18" customHeight="1">
      <c r="A45" s="194"/>
      <c r="B45" s="198"/>
      <c r="C45" s="198"/>
      <c r="D45" s="145" t="s">
        <v>55</v>
      </c>
      <c r="E45" s="103">
        <f t="shared" si="4"/>
        <v>8.5</v>
      </c>
      <c r="F45" s="103">
        <f t="shared" si="4"/>
        <v>8.6999999999999993</v>
      </c>
      <c r="G45" s="103">
        <f t="shared" si="4"/>
        <v>9.5</v>
      </c>
      <c r="H45" s="103">
        <f t="shared" si="4"/>
        <v>12.9</v>
      </c>
      <c r="I45" s="104">
        <f t="shared" si="4"/>
        <v>12.9</v>
      </c>
      <c r="J45" s="96"/>
    </row>
    <row r="46" spans="1:10" ht="18" customHeight="1">
      <c r="A46" s="222" t="s">
        <v>162</v>
      </c>
      <c r="B46" s="198"/>
      <c r="C46" s="198" t="s">
        <v>51</v>
      </c>
      <c r="D46" s="198"/>
      <c r="E46" s="117">
        <f>ROUND(E41/E$40*1000,1)</f>
        <v>234.3</v>
      </c>
      <c r="F46" s="117">
        <f t="shared" ref="F46:I46" si="5">ROUND(F41/F$40*1000,1)</f>
        <v>232.1</v>
      </c>
      <c r="G46" s="117">
        <f t="shared" si="5"/>
        <v>225.3</v>
      </c>
      <c r="H46" s="117">
        <f t="shared" si="5"/>
        <v>215.8</v>
      </c>
      <c r="I46" s="118">
        <f t="shared" si="5"/>
        <v>215.8</v>
      </c>
    </row>
    <row r="47" spans="1:10" ht="18" customHeight="1">
      <c r="A47" s="194"/>
      <c r="B47" s="198"/>
      <c r="C47" s="198" t="s">
        <v>52</v>
      </c>
      <c r="D47" s="198"/>
      <c r="E47" s="117">
        <f t="shared" ref="E47:I47" si="6">ROUND(E42/E$40*1000,1)</f>
        <v>204</v>
      </c>
      <c r="F47" s="117">
        <f t="shared" si="6"/>
        <v>202.1</v>
      </c>
      <c r="G47" s="117">
        <f t="shared" si="6"/>
        <v>196.3</v>
      </c>
      <c r="H47" s="117">
        <f t="shared" si="6"/>
        <v>188.2</v>
      </c>
      <c r="I47" s="118">
        <f t="shared" si="6"/>
        <v>188.2</v>
      </c>
    </row>
    <row r="48" spans="1:10" ht="18" customHeight="1">
      <c r="A48" s="194"/>
      <c r="B48" s="198"/>
      <c r="C48" s="198" t="s">
        <v>53</v>
      </c>
      <c r="D48" s="198"/>
      <c r="E48" s="117">
        <f t="shared" ref="E48:I48" si="7">ROUND(E43/E$40*1000,1)</f>
        <v>251.6</v>
      </c>
      <c r="F48" s="117">
        <f t="shared" si="7"/>
        <v>249.3</v>
      </c>
      <c r="G48" s="117">
        <f t="shared" si="7"/>
        <v>244.1</v>
      </c>
      <c r="H48" s="117">
        <f t="shared" si="7"/>
        <v>236.3</v>
      </c>
      <c r="I48" s="118">
        <f t="shared" si="7"/>
        <v>236.3</v>
      </c>
    </row>
    <row r="49" spans="1:9" ht="18" customHeight="1">
      <c r="A49" s="194"/>
      <c r="B49" s="198"/>
      <c r="C49" s="198" t="s">
        <v>54</v>
      </c>
      <c r="D49" s="198"/>
      <c r="E49" s="105">
        <f t="shared" ref="E49:I50" si="8">ROUND(E44/E$40*1000,2)</f>
        <v>50.41</v>
      </c>
      <c r="F49" s="105">
        <f t="shared" si="8"/>
        <v>50</v>
      </c>
      <c r="G49" s="105">
        <f t="shared" si="8"/>
        <v>48.97</v>
      </c>
      <c r="H49" s="105">
        <f t="shared" si="8"/>
        <v>47.22</v>
      </c>
      <c r="I49" s="106">
        <f t="shared" si="8"/>
        <v>47.22</v>
      </c>
    </row>
    <row r="50" spans="1:9" ht="18" customHeight="1">
      <c r="A50" s="195"/>
      <c r="B50" s="199"/>
      <c r="C50" s="199" t="s">
        <v>55</v>
      </c>
      <c r="D50" s="199"/>
      <c r="E50" s="107">
        <f t="shared" si="8"/>
        <v>8.67</v>
      </c>
      <c r="F50" s="107">
        <f t="shared" si="8"/>
        <v>8.61</v>
      </c>
      <c r="G50" s="107">
        <f t="shared" si="8"/>
        <v>8.19</v>
      </c>
      <c r="H50" s="107">
        <f t="shared" si="8"/>
        <v>8.16</v>
      </c>
      <c r="I50" s="108">
        <f t="shared" si="8"/>
        <v>8.16</v>
      </c>
    </row>
    <row r="53" spans="1:9" ht="18" customHeight="1">
      <c r="E53" s="167">
        <f>E46</f>
        <v>234.3</v>
      </c>
      <c r="F53" s="167">
        <f t="shared" ref="F53:I53" si="9">F46</f>
        <v>232.1</v>
      </c>
      <c r="G53" s="167">
        <f t="shared" si="9"/>
        <v>225.3</v>
      </c>
      <c r="H53" s="167">
        <f t="shared" si="9"/>
        <v>215.8</v>
      </c>
      <c r="I53" s="167">
        <f t="shared" si="9"/>
        <v>215.8</v>
      </c>
    </row>
    <row r="54" spans="1:9" ht="18" customHeight="1">
      <c r="E54" s="167">
        <f t="shared" ref="E54:I57" si="10">E47</f>
        <v>204</v>
      </c>
      <c r="F54" s="167">
        <f t="shared" si="10"/>
        <v>202.1</v>
      </c>
      <c r="G54" s="167">
        <f t="shared" si="10"/>
        <v>196.3</v>
      </c>
      <c r="H54" s="167">
        <f t="shared" si="10"/>
        <v>188.2</v>
      </c>
      <c r="I54" s="167">
        <f t="shared" si="10"/>
        <v>188.2</v>
      </c>
    </row>
    <row r="55" spans="1:9" ht="18" customHeight="1">
      <c r="E55" s="167">
        <f t="shared" si="10"/>
        <v>251.6</v>
      </c>
      <c r="F55" s="167">
        <f t="shared" si="10"/>
        <v>249.3</v>
      </c>
      <c r="G55" s="167">
        <f t="shared" si="10"/>
        <v>244.1</v>
      </c>
      <c r="H55" s="167">
        <f t="shared" si="10"/>
        <v>236.3</v>
      </c>
      <c r="I55" s="167">
        <f t="shared" si="10"/>
        <v>236.3</v>
      </c>
    </row>
    <row r="56" spans="1:9" ht="18" customHeight="1">
      <c r="E56" s="167">
        <f t="shared" si="10"/>
        <v>50.41</v>
      </c>
      <c r="F56" s="167">
        <f t="shared" si="10"/>
        <v>50</v>
      </c>
      <c r="G56" s="167">
        <f t="shared" si="10"/>
        <v>48.97</v>
      </c>
      <c r="H56" s="167">
        <f t="shared" si="10"/>
        <v>47.22</v>
      </c>
      <c r="I56" s="167">
        <f t="shared" si="10"/>
        <v>47.22</v>
      </c>
    </row>
    <row r="57" spans="1:9" ht="18" customHeight="1">
      <c r="E57" s="167">
        <f t="shared" si="10"/>
        <v>8.67</v>
      </c>
      <c r="F57" s="167">
        <f t="shared" si="10"/>
        <v>8.61</v>
      </c>
      <c r="G57" s="167">
        <f t="shared" si="10"/>
        <v>8.19</v>
      </c>
      <c r="H57" s="167">
        <f t="shared" si="10"/>
        <v>8.16</v>
      </c>
      <c r="I57" s="167">
        <f t="shared" si="10"/>
        <v>8.16</v>
      </c>
    </row>
  </sheetData>
  <mergeCells count="28">
    <mergeCell ref="A2:D2"/>
    <mergeCell ref="A3:B14"/>
    <mergeCell ref="C3:D3"/>
    <mergeCell ref="C4:D4"/>
    <mergeCell ref="C5:C9"/>
    <mergeCell ref="C10:C14"/>
    <mergeCell ref="C34:C38"/>
    <mergeCell ref="A39:B39"/>
    <mergeCell ref="C39:D39"/>
    <mergeCell ref="A40:B45"/>
    <mergeCell ref="C40:D40"/>
    <mergeCell ref="C41:C45"/>
    <mergeCell ref="A15:A38"/>
    <mergeCell ref="B15:B26"/>
    <mergeCell ref="C15:D15"/>
    <mergeCell ref="C16:D16"/>
    <mergeCell ref="C17:C21"/>
    <mergeCell ref="C22:C26"/>
    <mergeCell ref="B27:B38"/>
    <mergeCell ref="C27:D27"/>
    <mergeCell ref="C28:D28"/>
    <mergeCell ref="C29:C33"/>
    <mergeCell ref="A46:B50"/>
    <mergeCell ref="C46:D46"/>
    <mergeCell ref="C47:D47"/>
    <mergeCell ref="C48:D48"/>
    <mergeCell ref="C49:D49"/>
    <mergeCell ref="C50:D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57"/>
  <sheetViews>
    <sheetView view="pageBreakPreview" topLeftCell="A37" zoomScaleNormal="100" zoomScaleSheetLayoutView="100" workbookViewId="0">
      <selection activeCell="E53" sqref="E53:I57"/>
    </sheetView>
  </sheetViews>
  <sheetFormatPr defaultColWidth="11" defaultRowHeight="18" customHeight="1"/>
  <cols>
    <col min="1" max="16384" width="11" style="1"/>
  </cols>
  <sheetData>
    <row r="1" spans="1:9" ht="18" customHeight="1">
      <c r="A1" s="16" t="s">
        <v>246</v>
      </c>
    </row>
    <row r="2" spans="1:9" ht="18" customHeight="1">
      <c r="A2" s="223" t="s">
        <v>85</v>
      </c>
      <c r="B2" s="224"/>
      <c r="C2" s="224"/>
      <c r="D2" s="224"/>
      <c r="E2" s="139" t="s">
        <v>229</v>
      </c>
      <c r="F2" s="139" t="s">
        <v>251</v>
      </c>
      <c r="G2" s="139" t="s">
        <v>230</v>
      </c>
      <c r="H2" s="139" t="s">
        <v>231</v>
      </c>
      <c r="I2" s="82" t="s">
        <v>232</v>
      </c>
    </row>
    <row r="3" spans="1:9" ht="18" customHeight="1">
      <c r="A3" s="194" t="s">
        <v>160</v>
      </c>
      <c r="B3" s="198"/>
      <c r="C3" s="198" t="s">
        <v>156</v>
      </c>
      <c r="D3" s="198"/>
      <c r="E3" s="101">
        <f>'8.4-1)계획수질(무창포_성수기)'!E3</f>
        <v>309</v>
      </c>
      <c r="F3" s="101">
        <f>'8.4-1)계획수질(무창포_성수기)'!F3</f>
        <v>300</v>
      </c>
      <c r="G3" s="101">
        <f>'8.4-1)계획수질(무창포_성수기)'!G3</f>
        <v>800</v>
      </c>
      <c r="H3" s="101">
        <f>'8.4-1)계획수질(무창포_성수기)'!H3</f>
        <v>1900</v>
      </c>
      <c r="I3" s="102">
        <f>'8.4-1)계획수질(무창포_성수기)'!I3</f>
        <v>1900</v>
      </c>
    </row>
    <row r="4" spans="1:9" ht="18" customHeight="1">
      <c r="A4" s="194"/>
      <c r="B4" s="198"/>
      <c r="C4" s="198" t="s">
        <v>157</v>
      </c>
      <c r="D4" s="198"/>
      <c r="E4" s="97">
        <f>'8.4-1)계획수질(무창포_성수기)'!E4</f>
        <v>80</v>
      </c>
      <c r="F4" s="97">
        <f>'8.4-1)계획수질(무창포_성수기)'!F4</f>
        <v>80</v>
      </c>
      <c r="G4" s="97">
        <f>'8.4-1)계획수질(무창포_성수기)'!G4</f>
        <v>220</v>
      </c>
      <c r="H4" s="97">
        <f>'8.4-1)계획수질(무창포_성수기)'!H4</f>
        <v>520</v>
      </c>
      <c r="I4" s="98">
        <f>'8.4-1)계획수질(무창포_성수기)'!I4</f>
        <v>520</v>
      </c>
    </row>
    <row r="5" spans="1:9" ht="18" customHeight="1">
      <c r="A5" s="194"/>
      <c r="B5" s="198"/>
      <c r="C5" s="218" t="s">
        <v>158</v>
      </c>
      <c r="D5" s="137" t="s">
        <v>51</v>
      </c>
      <c r="E5" s="99">
        <f>'4. 생활하수 오염부하량 원단위'!N81</f>
        <v>43.3</v>
      </c>
      <c r="F5" s="99">
        <f>'4. 생활하수 오염부하량 원단위'!N82</f>
        <v>43.3</v>
      </c>
      <c r="G5" s="99">
        <f>'4. 생활하수 오염부하량 원단위'!N83</f>
        <v>44.2</v>
      </c>
      <c r="H5" s="99">
        <f>'4. 생활하수 오염부하량 원단위'!N84</f>
        <v>45.4</v>
      </c>
      <c r="I5" s="100">
        <f>'4. 생활하수 오염부하량 원단위'!N85</f>
        <v>45.4</v>
      </c>
    </row>
    <row r="6" spans="1:9" ht="18" customHeight="1">
      <c r="A6" s="194"/>
      <c r="B6" s="198"/>
      <c r="C6" s="198"/>
      <c r="D6" s="137" t="s">
        <v>52</v>
      </c>
      <c r="E6" s="99">
        <f>'4. 생활하수 오염부하량 원단위'!$N86</f>
        <v>37.71</v>
      </c>
      <c r="F6" s="99">
        <f>'4. 생활하수 오염부하량 원단위'!$N87</f>
        <v>37.71</v>
      </c>
      <c r="G6" s="99">
        <f>'4. 생활하수 오염부하량 원단위'!$N88</f>
        <v>38.520000000000003</v>
      </c>
      <c r="H6" s="99">
        <f>'4. 생활하수 오염부하량 원단위'!$N89</f>
        <v>39.6</v>
      </c>
      <c r="I6" s="100">
        <f>'4. 생활하수 오염부하량 원단위'!$N90</f>
        <v>39.6</v>
      </c>
    </row>
    <row r="7" spans="1:9" ht="18" customHeight="1">
      <c r="A7" s="194"/>
      <c r="B7" s="198"/>
      <c r="C7" s="198"/>
      <c r="D7" s="137" t="s">
        <v>53</v>
      </c>
      <c r="E7" s="99">
        <f>'4. 생활하수 오염부하량 원단위'!$N91</f>
        <v>46.550000000000004</v>
      </c>
      <c r="F7" s="99">
        <f>'4. 생활하수 오염부하량 원단위'!$N92</f>
        <v>46.550000000000004</v>
      </c>
      <c r="G7" s="99">
        <f>'4. 생활하수 오염부하량 원단위'!$N93</f>
        <v>47.9</v>
      </c>
      <c r="H7" s="99">
        <f>'4. 생활하수 오염부하량 원단위'!$N94</f>
        <v>49.7</v>
      </c>
      <c r="I7" s="100">
        <f>'4. 생활하수 오염부하량 원단위'!$N95</f>
        <v>49.7</v>
      </c>
    </row>
    <row r="8" spans="1:9" ht="18" customHeight="1">
      <c r="A8" s="194"/>
      <c r="B8" s="198"/>
      <c r="C8" s="198"/>
      <c r="D8" s="137" t="s">
        <v>54</v>
      </c>
      <c r="E8" s="99">
        <f>'4. 생활하수 오염부하량 원단위'!$N96</f>
        <v>9.31</v>
      </c>
      <c r="F8" s="99">
        <f>'4. 생활하수 오염부하량 원단위'!$N97</f>
        <v>9.31</v>
      </c>
      <c r="G8" s="99">
        <f>'4. 생활하수 오염부하량 원단위'!$N98</f>
        <v>9.5699999999999985</v>
      </c>
      <c r="H8" s="99">
        <f>'4. 생활하수 오염부하량 원단위'!$N99</f>
        <v>9.93</v>
      </c>
      <c r="I8" s="100">
        <f>'4. 생활하수 오염부하량 원단위'!$N100</f>
        <v>9.93</v>
      </c>
    </row>
    <row r="9" spans="1:9" ht="18" customHeight="1">
      <c r="A9" s="194"/>
      <c r="B9" s="198"/>
      <c r="C9" s="198"/>
      <c r="D9" s="137" t="s">
        <v>55</v>
      </c>
      <c r="E9" s="99">
        <f>'4. 생활하수 오염부하량 원단위'!$N101</f>
        <v>1.5899999999999999</v>
      </c>
      <c r="F9" s="99">
        <f>'4. 생활하수 오염부하량 원단위'!$N102</f>
        <v>1.5899999999999999</v>
      </c>
      <c r="G9" s="99">
        <f>'4. 생활하수 오염부하량 원단위'!$N103</f>
        <v>1.63</v>
      </c>
      <c r="H9" s="99">
        <f>'4. 생활하수 오염부하량 원단위'!$N104</f>
        <v>1.7</v>
      </c>
      <c r="I9" s="100">
        <f>'4. 생활하수 오염부하량 원단위'!$N105</f>
        <v>1.7</v>
      </c>
    </row>
    <row r="10" spans="1:9" ht="18" customHeight="1">
      <c r="A10" s="194"/>
      <c r="B10" s="198"/>
      <c r="C10" s="218" t="s">
        <v>159</v>
      </c>
      <c r="D10" s="137" t="s">
        <v>51</v>
      </c>
      <c r="E10" s="103">
        <f>ROUND(E$3*E5/1000,1)</f>
        <v>13.4</v>
      </c>
      <c r="F10" s="103">
        <f t="shared" ref="F10:I10" si="0">ROUND(F$3*F5/1000,1)</f>
        <v>13</v>
      </c>
      <c r="G10" s="103">
        <f t="shared" si="0"/>
        <v>35.4</v>
      </c>
      <c r="H10" s="103">
        <f t="shared" si="0"/>
        <v>86.3</v>
      </c>
      <c r="I10" s="104">
        <f t="shared" si="0"/>
        <v>86.3</v>
      </c>
    </row>
    <row r="11" spans="1:9" ht="18" customHeight="1">
      <c r="A11" s="194"/>
      <c r="B11" s="198"/>
      <c r="C11" s="198"/>
      <c r="D11" s="137" t="s">
        <v>52</v>
      </c>
      <c r="E11" s="103">
        <f t="shared" ref="E11:I14" si="1">ROUND(E$3*E6/1000,1)</f>
        <v>11.7</v>
      </c>
      <c r="F11" s="103">
        <f t="shared" si="1"/>
        <v>11.3</v>
      </c>
      <c r="G11" s="103">
        <f t="shared" si="1"/>
        <v>30.8</v>
      </c>
      <c r="H11" s="103">
        <f t="shared" si="1"/>
        <v>75.2</v>
      </c>
      <c r="I11" s="104">
        <f t="shared" si="1"/>
        <v>75.2</v>
      </c>
    </row>
    <row r="12" spans="1:9" ht="18" customHeight="1">
      <c r="A12" s="194"/>
      <c r="B12" s="198"/>
      <c r="C12" s="198"/>
      <c r="D12" s="137" t="s">
        <v>53</v>
      </c>
      <c r="E12" s="103">
        <f t="shared" si="1"/>
        <v>14.4</v>
      </c>
      <c r="F12" s="103">
        <f t="shared" si="1"/>
        <v>14</v>
      </c>
      <c r="G12" s="103">
        <f t="shared" si="1"/>
        <v>38.299999999999997</v>
      </c>
      <c r="H12" s="103">
        <f t="shared" si="1"/>
        <v>94.4</v>
      </c>
      <c r="I12" s="104">
        <f t="shared" si="1"/>
        <v>94.4</v>
      </c>
    </row>
    <row r="13" spans="1:9" ht="18" customHeight="1">
      <c r="A13" s="194"/>
      <c r="B13" s="198"/>
      <c r="C13" s="198"/>
      <c r="D13" s="137" t="s">
        <v>54</v>
      </c>
      <c r="E13" s="103">
        <f t="shared" si="1"/>
        <v>2.9</v>
      </c>
      <c r="F13" s="103">
        <f t="shared" si="1"/>
        <v>2.8</v>
      </c>
      <c r="G13" s="103">
        <f t="shared" si="1"/>
        <v>7.7</v>
      </c>
      <c r="H13" s="103">
        <f t="shared" si="1"/>
        <v>18.899999999999999</v>
      </c>
      <c r="I13" s="104">
        <f t="shared" si="1"/>
        <v>18.899999999999999</v>
      </c>
    </row>
    <row r="14" spans="1:9" ht="18" customHeight="1">
      <c r="A14" s="194"/>
      <c r="B14" s="198"/>
      <c r="C14" s="198"/>
      <c r="D14" s="137" t="s">
        <v>55</v>
      </c>
      <c r="E14" s="103">
        <f t="shared" si="1"/>
        <v>0.5</v>
      </c>
      <c r="F14" s="103">
        <f t="shared" si="1"/>
        <v>0.5</v>
      </c>
      <c r="G14" s="103">
        <f t="shared" si="1"/>
        <v>1.3</v>
      </c>
      <c r="H14" s="103">
        <f t="shared" si="1"/>
        <v>3.2</v>
      </c>
      <c r="I14" s="104">
        <f t="shared" si="1"/>
        <v>3.2</v>
      </c>
    </row>
    <row r="15" spans="1:9" ht="18" customHeight="1">
      <c r="A15" s="194" t="s">
        <v>165</v>
      </c>
      <c r="B15" s="198" t="s">
        <v>142</v>
      </c>
      <c r="C15" s="198" t="s">
        <v>166</v>
      </c>
      <c r="D15" s="198"/>
      <c r="E15" s="101">
        <v>0</v>
      </c>
      <c r="F15" s="101">
        <v>0</v>
      </c>
      <c r="G15" s="101">
        <v>0</v>
      </c>
      <c r="H15" s="101">
        <v>0</v>
      </c>
      <c r="I15" s="102">
        <v>0</v>
      </c>
    </row>
    <row r="16" spans="1:9" ht="18" customHeight="1">
      <c r="A16" s="194"/>
      <c r="B16" s="198"/>
      <c r="C16" s="198" t="s">
        <v>157</v>
      </c>
      <c r="D16" s="198"/>
      <c r="E16" s="97">
        <v>0</v>
      </c>
      <c r="F16" s="97">
        <v>0</v>
      </c>
      <c r="G16" s="97">
        <v>0</v>
      </c>
      <c r="H16" s="97">
        <v>0</v>
      </c>
      <c r="I16" s="98">
        <v>0</v>
      </c>
    </row>
    <row r="17" spans="1:9" ht="18" customHeight="1">
      <c r="A17" s="194"/>
      <c r="B17" s="198"/>
      <c r="C17" s="218" t="s">
        <v>158</v>
      </c>
      <c r="D17" s="137" t="s">
        <v>51</v>
      </c>
      <c r="E17" s="99">
        <f>'5. 관광오수 오염부하량 원단위'!E27</f>
        <v>21.65</v>
      </c>
      <c r="F17" s="99">
        <f>'5. 관광오수 오염부하량 원단위'!F27</f>
        <v>21.65</v>
      </c>
      <c r="G17" s="99">
        <f>'5. 관광오수 오염부하량 원단위'!G27</f>
        <v>22.1</v>
      </c>
      <c r="H17" s="99">
        <f>'5. 관광오수 오염부하량 원단위'!H27</f>
        <v>22.7</v>
      </c>
      <c r="I17" s="100">
        <f>'5. 관광오수 오염부하량 원단위'!I27</f>
        <v>22.7</v>
      </c>
    </row>
    <row r="18" spans="1:9" ht="18" customHeight="1">
      <c r="A18" s="194"/>
      <c r="B18" s="198"/>
      <c r="C18" s="198"/>
      <c r="D18" s="137" t="s">
        <v>52</v>
      </c>
      <c r="E18" s="99">
        <f>'5. 관광오수 오염부하량 원단위'!E28</f>
        <v>18.86</v>
      </c>
      <c r="F18" s="99">
        <f>'5. 관광오수 오염부하량 원단위'!F28</f>
        <v>18.86</v>
      </c>
      <c r="G18" s="99">
        <f>'5. 관광오수 오염부하량 원단위'!G28</f>
        <v>19.260000000000002</v>
      </c>
      <c r="H18" s="99">
        <f>'5. 관광오수 오염부하량 원단위'!H28</f>
        <v>19.8</v>
      </c>
      <c r="I18" s="100">
        <f>'5. 관광오수 오염부하량 원단위'!I28</f>
        <v>19.8</v>
      </c>
    </row>
    <row r="19" spans="1:9" ht="18" customHeight="1">
      <c r="A19" s="194"/>
      <c r="B19" s="198"/>
      <c r="C19" s="198"/>
      <c r="D19" s="137" t="s">
        <v>53</v>
      </c>
      <c r="E19" s="99">
        <f>'5. 관광오수 오염부하량 원단위'!E29</f>
        <v>23.28</v>
      </c>
      <c r="F19" s="99">
        <f>'5. 관광오수 오염부하량 원단위'!F29</f>
        <v>23.28</v>
      </c>
      <c r="G19" s="99">
        <f>'5. 관광오수 오염부하량 원단위'!G29</f>
        <v>23.95</v>
      </c>
      <c r="H19" s="99">
        <f>'5. 관광오수 오염부하량 원단위'!H29</f>
        <v>24.85</v>
      </c>
      <c r="I19" s="100">
        <f>'5. 관광오수 오염부하량 원단위'!I29</f>
        <v>24.85</v>
      </c>
    </row>
    <row r="20" spans="1:9" ht="18" customHeight="1">
      <c r="A20" s="194"/>
      <c r="B20" s="198"/>
      <c r="C20" s="198"/>
      <c r="D20" s="137" t="s">
        <v>54</v>
      </c>
      <c r="E20" s="99">
        <f>'5. 관광오수 오염부하량 원단위'!E30</f>
        <v>4.66</v>
      </c>
      <c r="F20" s="99">
        <f>'5. 관광오수 오염부하량 원단위'!F30</f>
        <v>4.66</v>
      </c>
      <c r="G20" s="99">
        <f>'5. 관광오수 오염부하량 원단위'!G30</f>
        <v>4.79</v>
      </c>
      <c r="H20" s="99">
        <f>'5. 관광오수 오염부하량 원단위'!H30</f>
        <v>4.97</v>
      </c>
      <c r="I20" s="100">
        <f>'5. 관광오수 오염부하량 원단위'!I30</f>
        <v>4.97</v>
      </c>
    </row>
    <row r="21" spans="1:9" ht="18" customHeight="1">
      <c r="A21" s="194"/>
      <c r="B21" s="198"/>
      <c r="C21" s="198"/>
      <c r="D21" s="137" t="s">
        <v>55</v>
      </c>
      <c r="E21" s="99">
        <f>'5. 관광오수 오염부하량 원단위'!E31</f>
        <v>0.8</v>
      </c>
      <c r="F21" s="99">
        <f>'5. 관광오수 오염부하량 원단위'!F31</f>
        <v>0.8</v>
      </c>
      <c r="G21" s="99">
        <f>'5. 관광오수 오염부하량 원단위'!G31</f>
        <v>0.82</v>
      </c>
      <c r="H21" s="99">
        <f>'5. 관광오수 오염부하량 원단위'!H31</f>
        <v>0.85</v>
      </c>
      <c r="I21" s="100">
        <f>'5. 관광오수 오염부하량 원단위'!I31</f>
        <v>0.85</v>
      </c>
    </row>
    <row r="22" spans="1:9" ht="18" customHeight="1">
      <c r="A22" s="194"/>
      <c r="B22" s="198"/>
      <c r="C22" s="218" t="s">
        <v>159</v>
      </c>
      <c r="D22" s="137" t="s">
        <v>51</v>
      </c>
      <c r="E22" s="103">
        <f>ROUND(E$15*E17/1000,1)</f>
        <v>0</v>
      </c>
      <c r="F22" s="103">
        <f t="shared" ref="F22:I26" si="2">ROUND(F$15*F17/1000,1)</f>
        <v>0</v>
      </c>
      <c r="G22" s="103">
        <f t="shared" si="2"/>
        <v>0</v>
      </c>
      <c r="H22" s="103">
        <f t="shared" si="2"/>
        <v>0</v>
      </c>
      <c r="I22" s="104">
        <f t="shared" si="2"/>
        <v>0</v>
      </c>
    </row>
    <row r="23" spans="1:9" ht="18" customHeight="1">
      <c r="A23" s="194"/>
      <c r="B23" s="198"/>
      <c r="C23" s="198"/>
      <c r="D23" s="137" t="s">
        <v>52</v>
      </c>
      <c r="E23" s="103">
        <f>ROUND(E$15*E18/1000,1)</f>
        <v>0</v>
      </c>
      <c r="F23" s="103">
        <f t="shared" si="2"/>
        <v>0</v>
      </c>
      <c r="G23" s="103">
        <f t="shared" si="2"/>
        <v>0</v>
      </c>
      <c r="H23" s="103">
        <f t="shared" si="2"/>
        <v>0</v>
      </c>
      <c r="I23" s="104">
        <f t="shared" si="2"/>
        <v>0</v>
      </c>
    </row>
    <row r="24" spans="1:9" ht="18" customHeight="1">
      <c r="A24" s="194"/>
      <c r="B24" s="198"/>
      <c r="C24" s="198"/>
      <c r="D24" s="137" t="s">
        <v>53</v>
      </c>
      <c r="E24" s="103">
        <f>ROUND(E$15*E19/1000,1)</f>
        <v>0</v>
      </c>
      <c r="F24" s="103">
        <f t="shared" si="2"/>
        <v>0</v>
      </c>
      <c r="G24" s="103">
        <f t="shared" si="2"/>
        <v>0</v>
      </c>
      <c r="H24" s="103">
        <f t="shared" si="2"/>
        <v>0</v>
      </c>
      <c r="I24" s="104">
        <f t="shared" si="2"/>
        <v>0</v>
      </c>
    </row>
    <row r="25" spans="1:9" ht="18" customHeight="1">
      <c r="A25" s="194"/>
      <c r="B25" s="198"/>
      <c r="C25" s="198"/>
      <c r="D25" s="137" t="s">
        <v>54</v>
      </c>
      <c r="E25" s="103">
        <f>ROUND(E$15*E20/1000,1)</f>
        <v>0</v>
      </c>
      <c r="F25" s="103">
        <f t="shared" si="2"/>
        <v>0</v>
      </c>
      <c r="G25" s="103">
        <f t="shared" si="2"/>
        <v>0</v>
      </c>
      <c r="H25" s="103">
        <f t="shared" si="2"/>
        <v>0</v>
      </c>
      <c r="I25" s="104">
        <f t="shared" si="2"/>
        <v>0</v>
      </c>
    </row>
    <row r="26" spans="1:9" ht="18" customHeight="1">
      <c r="A26" s="194"/>
      <c r="B26" s="198"/>
      <c r="C26" s="198"/>
      <c r="D26" s="137" t="s">
        <v>55</v>
      </c>
      <c r="E26" s="103">
        <f>ROUND(E$15*E21/1000,1)</f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4">
        <f t="shared" si="2"/>
        <v>0</v>
      </c>
    </row>
    <row r="27" spans="1:9" ht="18" customHeight="1">
      <c r="A27" s="194"/>
      <c r="B27" s="198" t="s">
        <v>143</v>
      </c>
      <c r="C27" s="198" t="s">
        <v>156</v>
      </c>
      <c r="D27" s="198"/>
      <c r="E27" s="101">
        <v>0</v>
      </c>
      <c r="F27" s="101">
        <v>0</v>
      </c>
      <c r="G27" s="101">
        <v>0</v>
      </c>
      <c r="H27" s="101">
        <v>0</v>
      </c>
      <c r="I27" s="102">
        <v>0</v>
      </c>
    </row>
    <row r="28" spans="1:9" ht="18" customHeight="1">
      <c r="A28" s="194"/>
      <c r="B28" s="198"/>
      <c r="C28" s="198" t="s">
        <v>157</v>
      </c>
      <c r="D28" s="198"/>
      <c r="E28" s="97">
        <v>0</v>
      </c>
      <c r="F28" s="97">
        <v>0</v>
      </c>
      <c r="G28" s="97">
        <v>0</v>
      </c>
      <c r="H28" s="97">
        <v>0</v>
      </c>
      <c r="I28" s="98">
        <v>0</v>
      </c>
    </row>
    <row r="29" spans="1:9" ht="18" customHeight="1">
      <c r="A29" s="194"/>
      <c r="B29" s="198"/>
      <c r="C29" s="218" t="s">
        <v>158</v>
      </c>
      <c r="D29" s="137" t="s">
        <v>51</v>
      </c>
      <c r="E29" s="99">
        <f>'5. 관광오수 오염부하량 원단위'!E32</f>
        <v>6.5</v>
      </c>
      <c r="F29" s="99">
        <f>'5. 관광오수 오염부하량 원단위'!F32</f>
        <v>6.5</v>
      </c>
      <c r="G29" s="99">
        <f>'5. 관광오수 오염부하량 원단위'!G32</f>
        <v>6.63</v>
      </c>
      <c r="H29" s="99">
        <f>'5. 관광오수 오염부하량 원단위'!H32</f>
        <v>6.81</v>
      </c>
      <c r="I29" s="100">
        <f>'5. 관광오수 오염부하량 원단위'!I32</f>
        <v>6.81</v>
      </c>
    </row>
    <row r="30" spans="1:9" ht="18" customHeight="1">
      <c r="A30" s="194"/>
      <c r="B30" s="198"/>
      <c r="C30" s="198"/>
      <c r="D30" s="137" t="s">
        <v>52</v>
      </c>
      <c r="E30" s="99">
        <f>'5. 관광오수 오염부하량 원단위'!E33</f>
        <v>5.66</v>
      </c>
      <c r="F30" s="99">
        <f>'5. 관광오수 오염부하량 원단위'!F33</f>
        <v>5.66</v>
      </c>
      <c r="G30" s="99">
        <f>'5. 관광오수 오염부하량 원단위'!G33</f>
        <v>5.78</v>
      </c>
      <c r="H30" s="99">
        <f>'5. 관광오수 오염부하량 원단위'!H33</f>
        <v>5.94</v>
      </c>
      <c r="I30" s="100">
        <f>'5. 관광오수 오염부하량 원단위'!I33</f>
        <v>5.94</v>
      </c>
    </row>
    <row r="31" spans="1:9" ht="18" customHeight="1">
      <c r="A31" s="194"/>
      <c r="B31" s="198"/>
      <c r="C31" s="198"/>
      <c r="D31" s="137" t="s">
        <v>53</v>
      </c>
      <c r="E31" s="99">
        <f>'5. 관광오수 오염부하량 원단위'!E34</f>
        <v>6.98</v>
      </c>
      <c r="F31" s="99">
        <f>'5. 관광오수 오염부하량 원단위'!F34</f>
        <v>6.98</v>
      </c>
      <c r="G31" s="99">
        <f>'5. 관광오수 오염부하량 원단위'!G34</f>
        <v>7.19</v>
      </c>
      <c r="H31" s="99">
        <f>'5. 관광오수 오염부하량 원단위'!H34</f>
        <v>7.46</v>
      </c>
      <c r="I31" s="100">
        <f>'5. 관광오수 오염부하량 원단위'!I34</f>
        <v>7.46</v>
      </c>
    </row>
    <row r="32" spans="1:9" ht="18" customHeight="1">
      <c r="A32" s="194"/>
      <c r="B32" s="198"/>
      <c r="C32" s="198"/>
      <c r="D32" s="137" t="s">
        <v>54</v>
      </c>
      <c r="E32" s="99">
        <f>'5. 관광오수 오염부하량 원단위'!E35</f>
        <v>1.4</v>
      </c>
      <c r="F32" s="99">
        <f>'5. 관광오수 오염부하량 원단위'!F35</f>
        <v>1.4</v>
      </c>
      <c r="G32" s="99">
        <f>'5. 관광오수 오염부하량 원단위'!G35</f>
        <v>1.44</v>
      </c>
      <c r="H32" s="99">
        <f>'5. 관광오수 오염부하량 원단위'!H35</f>
        <v>1.49</v>
      </c>
      <c r="I32" s="100">
        <f>'5. 관광오수 오염부하량 원단위'!I35</f>
        <v>1.49</v>
      </c>
    </row>
    <row r="33" spans="1:10" ht="18" customHeight="1">
      <c r="A33" s="194"/>
      <c r="B33" s="198"/>
      <c r="C33" s="198"/>
      <c r="D33" s="137" t="s">
        <v>55</v>
      </c>
      <c r="E33" s="99">
        <f>'5. 관광오수 오염부하량 원단위'!E36</f>
        <v>0.24</v>
      </c>
      <c r="F33" s="99">
        <f>'5. 관광오수 오염부하량 원단위'!F36</f>
        <v>0.24</v>
      </c>
      <c r="G33" s="99">
        <f>'5. 관광오수 오염부하량 원단위'!G36</f>
        <v>0.24</v>
      </c>
      <c r="H33" s="99">
        <f>'5. 관광오수 오염부하량 원단위'!H36</f>
        <v>0.26</v>
      </c>
      <c r="I33" s="100">
        <f>'5. 관광오수 오염부하량 원단위'!I36</f>
        <v>0.26</v>
      </c>
    </row>
    <row r="34" spans="1:10" ht="18" customHeight="1">
      <c r="A34" s="194"/>
      <c r="B34" s="198"/>
      <c r="C34" s="218" t="s">
        <v>159</v>
      </c>
      <c r="D34" s="137" t="s">
        <v>51</v>
      </c>
      <c r="E34" s="103">
        <f>ROUND(E$27*E29/1000,1)</f>
        <v>0</v>
      </c>
      <c r="F34" s="103">
        <f t="shared" ref="F34:I38" si="3">ROUND(F$27*F29/1000,1)</f>
        <v>0</v>
      </c>
      <c r="G34" s="103">
        <f t="shared" si="3"/>
        <v>0</v>
      </c>
      <c r="H34" s="103">
        <f t="shared" si="3"/>
        <v>0</v>
      </c>
      <c r="I34" s="104">
        <f t="shared" si="3"/>
        <v>0</v>
      </c>
    </row>
    <row r="35" spans="1:10" ht="18" customHeight="1">
      <c r="A35" s="194"/>
      <c r="B35" s="198"/>
      <c r="C35" s="198"/>
      <c r="D35" s="137" t="s">
        <v>52</v>
      </c>
      <c r="E35" s="103">
        <f>ROUND(E$27*E30/1000,1)</f>
        <v>0</v>
      </c>
      <c r="F35" s="103">
        <f t="shared" si="3"/>
        <v>0</v>
      </c>
      <c r="G35" s="103">
        <f t="shared" si="3"/>
        <v>0</v>
      </c>
      <c r="H35" s="103">
        <f t="shared" si="3"/>
        <v>0</v>
      </c>
      <c r="I35" s="104">
        <f t="shared" si="3"/>
        <v>0</v>
      </c>
    </row>
    <row r="36" spans="1:10" ht="18" customHeight="1">
      <c r="A36" s="194"/>
      <c r="B36" s="198"/>
      <c r="C36" s="198"/>
      <c r="D36" s="137" t="s">
        <v>53</v>
      </c>
      <c r="E36" s="103">
        <f>ROUND(E$27*E31/1000,1)</f>
        <v>0</v>
      </c>
      <c r="F36" s="103">
        <f t="shared" si="3"/>
        <v>0</v>
      </c>
      <c r="G36" s="103">
        <f t="shared" si="3"/>
        <v>0</v>
      </c>
      <c r="H36" s="103">
        <f t="shared" si="3"/>
        <v>0</v>
      </c>
      <c r="I36" s="104">
        <f t="shared" si="3"/>
        <v>0</v>
      </c>
    </row>
    <row r="37" spans="1:10" ht="18" customHeight="1">
      <c r="A37" s="194"/>
      <c r="B37" s="198"/>
      <c r="C37" s="198"/>
      <c r="D37" s="137" t="s">
        <v>54</v>
      </c>
      <c r="E37" s="103">
        <f>ROUND(E$27*E32/1000,1)</f>
        <v>0</v>
      </c>
      <c r="F37" s="103">
        <f t="shared" si="3"/>
        <v>0</v>
      </c>
      <c r="G37" s="103">
        <f t="shared" si="3"/>
        <v>0</v>
      </c>
      <c r="H37" s="103">
        <f t="shared" si="3"/>
        <v>0</v>
      </c>
      <c r="I37" s="104">
        <f t="shared" si="3"/>
        <v>0</v>
      </c>
    </row>
    <row r="38" spans="1:10" ht="18" customHeight="1">
      <c r="A38" s="194"/>
      <c r="B38" s="198"/>
      <c r="C38" s="198"/>
      <c r="D38" s="137" t="s">
        <v>55</v>
      </c>
      <c r="E38" s="103">
        <f>ROUND(E$27*E33/1000,1)</f>
        <v>0</v>
      </c>
      <c r="F38" s="103">
        <f t="shared" si="3"/>
        <v>0</v>
      </c>
      <c r="G38" s="103">
        <f t="shared" si="3"/>
        <v>0</v>
      </c>
      <c r="H38" s="103">
        <f t="shared" si="3"/>
        <v>0</v>
      </c>
      <c r="I38" s="104">
        <f t="shared" si="3"/>
        <v>0</v>
      </c>
    </row>
    <row r="39" spans="1:10" ht="18" customHeight="1">
      <c r="A39" s="194" t="s">
        <v>163</v>
      </c>
      <c r="B39" s="198"/>
      <c r="C39" s="198" t="s">
        <v>157</v>
      </c>
      <c r="D39" s="198"/>
      <c r="E39" s="97">
        <f>'8.4-1)계획수질(무창포_성수기)'!E39</f>
        <v>10</v>
      </c>
      <c r="F39" s="97">
        <f>'8.4-1)계획수질(무창포_성수기)'!F39</f>
        <v>10</v>
      </c>
      <c r="G39" s="97">
        <f>'8.4-1)계획수질(무창포_성수기)'!G39</f>
        <v>20</v>
      </c>
      <c r="H39" s="97">
        <f>'8.4-1)계획수질(무창포_성수기)'!H39</f>
        <v>50</v>
      </c>
      <c r="I39" s="98">
        <f>'8.4-1)계획수질(무창포_성수기)'!I39</f>
        <v>50</v>
      </c>
    </row>
    <row r="40" spans="1:10" ht="18" customHeight="1">
      <c r="A40" s="194" t="s">
        <v>161</v>
      </c>
      <c r="B40" s="198"/>
      <c r="C40" s="198" t="s">
        <v>157</v>
      </c>
      <c r="D40" s="198"/>
      <c r="E40" s="97">
        <f>E4+E16+E28+E39</f>
        <v>90</v>
      </c>
      <c r="F40" s="97">
        <f>F4+F16+F28+F39</f>
        <v>90</v>
      </c>
      <c r="G40" s="97">
        <f>G4+G16+G28+G39</f>
        <v>240</v>
      </c>
      <c r="H40" s="97">
        <f>H4+H16+H28+H39</f>
        <v>570</v>
      </c>
      <c r="I40" s="98">
        <f>I4+I16+I28+I39</f>
        <v>570</v>
      </c>
    </row>
    <row r="41" spans="1:10" ht="18" customHeight="1">
      <c r="A41" s="194"/>
      <c r="B41" s="198"/>
      <c r="C41" s="218" t="s">
        <v>159</v>
      </c>
      <c r="D41" s="137" t="s">
        <v>51</v>
      </c>
      <c r="E41" s="103">
        <f t="shared" ref="E41:I45" si="4">E10+E22+E34</f>
        <v>13.4</v>
      </c>
      <c r="F41" s="103">
        <f t="shared" si="4"/>
        <v>13</v>
      </c>
      <c r="G41" s="103">
        <f t="shared" si="4"/>
        <v>35.4</v>
      </c>
      <c r="H41" s="103">
        <f t="shared" si="4"/>
        <v>86.3</v>
      </c>
      <c r="I41" s="104">
        <f t="shared" si="4"/>
        <v>86.3</v>
      </c>
      <c r="J41" s="96"/>
    </row>
    <row r="42" spans="1:10" ht="18" customHeight="1">
      <c r="A42" s="194"/>
      <c r="B42" s="198"/>
      <c r="C42" s="198"/>
      <c r="D42" s="137" t="s">
        <v>52</v>
      </c>
      <c r="E42" s="103">
        <f t="shared" si="4"/>
        <v>11.7</v>
      </c>
      <c r="F42" s="103">
        <f t="shared" si="4"/>
        <v>11.3</v>
      </c>
      <c r="G42" s="103">
        <f t="shared" si="4"/>
        <v>30.8</v>
      </c>
      <c r="H42" s="103">
        <f t="shared" si="4"/>
        <v>75.2</v>
      </c>
      <c r="I42" s="104">
        <f t="shared" si="4"/>
        <v>75.2</v>
      </c>
      <c r="J42" s="96"/>
    </row>
    <row r="43" spans="1:10" ht="18" customHeight="1">
      <c r="A43" s="194"/>
      <c r="B43" s="198"/>
      <c r="C43" s="198"/>
      <c r="D43" s="137" t="s">
        <v>53</v>
      </c>
      <c r="E43" s="103">
        <f t="shared" si="4"/>
        <v>14.4</v>
      </c>
      <c r="F43" s="103">
        <f t="shared" si="4"/>
        <v>14</v>
      </c>
      <c r="G43" s="103">
        <f t="shared" si="4"/>
        <v>38.299999999999997</v>
      </c>
      <c r="H43" s="103">
        <f t="shared" si="4"/>
        <v>94.4</v>
      </c>
      <c r="I43" s="104">
        <f t="shared" si="4"/>
        <v>94.4</v>
      </c>
      <c r="J43" s="96"/>
    </row>
    <row r="44" spans="1:10" ht="18" customHeight="1">
      <c r="A44" s="194"/>
      <c r="B44" s="198"/>
      <c r="C44" s="198"/>
      <c r="D44" s="137" t="s">
        <v>54</v>
      </c>
      <c r="E44" s="103">
        <f t="shared" si="4"/>
        <v>2.9</v>
      </c>
      <c r="F44" s="103">
        <f t="shared" si="4"/>
        <v>2.8</v>
      </c>
      <c r="G44" s="103">
        <f t="shared" si="4"/>
        <v>7.7</v>
      </c>
      <c r="H44" s="103">
        <f t="shared" si="4"/>
        <v>18.899999999999999</v>
      </c>
      <c r="I44" s="104">
        <f t="shared" si="4"/>
        <v>18.899999999999999</v>
      </c>
      <c r="J44" s="96"/>
    </row>
    <row r="45" spans="1:10" ht="18" customHeight="1">
      <c r="A45" s="194"/>
      <c r="B45" s="198"/>
      <c r="C45" s="198"/>
      <c r="D45" s="137" t="s">
        <v>55</v>
      </c>
      <c r="E45" s="103">
        <f t="shared" si="4"/>
        <v>0.5</v>
      </c>
      <c r="F45" s="103">
        <f t="shared" si="4"/>
        <v>0.5</v>
      </c>
      <c r="G45" s="103">
        <f t="shared" si="4"/>
        <v>1.3</v>
      </c>
      <c r="H45" s="103">
        <f t="shared" si="4"/>
        <v>3.2</v>
      </c>
      <c r="I45" s="104">
        <f t="shared" si="4"/>
        <v>3.2</v>
      </c>
      <c r="J45" s="96"/>
    </row>
    <row r="46" spans="1:10" ht="18" customHeight="1">
      <c r="A46" s="222" t="s">
        <v>162</v>
      </c>
      <c r="B46" s="198"/>
      <c r="C46" s="198" t="s">
        <v>51</v>
      </c>
      <c r="D46" s="198"/>
      <c r="E46" s="117">
        <f>ROUND(E41/E$40*1000,1)</f>
        <v>148.9</v>
      </c>
      <c r="F46" s="117">
        <f t="shared" ref="F46:I46" si="5">ROUND(F41/F$40*1000,1)</f>
        <v>144.4</v>
      </c>
      <c r="G46" s="117">
        <f t="shared" si="5"/>
        <v>147.5</v>
      </c>
      <c r="H46" s="117">
        <f t="shared" si="5"/>
        <v>151.4</v>
      </c>
      <c r="I46" s="118">
        <f t="shared" si="5"/>
        <v>151.4</v>
      </c>
    </row>
    <row r="47" spans="1:10" ht="18" customHeight="1">
      <c r="A47" s="194"/>
      <c r="B47" s="198"/>
      <c r="C47" s="198" t="s">
        <v>52</v>
      </c>
      <c r="D47" s="198"/>
      <c r="E47" s="117">
        <f t="shared" ref="E47:I47" si="6">ROUND(E42/E$40*1000,1)</f>
        <v>130</v>
      </c>
      <c r="F47" s="117">
        <f t="shared" si="6"/>
        <v>125.6</v>
      </c>
      <c r="G47" s="117">
        <f t="shared" si="6"/>
        <v>128.30000000000001</v>
      </c>
      <c r="H47" s="117">
        <f t="shared" si="6"/>
        <v>131.9</v>
      </c>
      <c r="I47" s="118">
        <f t="shared" si="6"/>
        <v>131.9</v>
      </c>
    </row>
    <row r="48" spans="1:10" ht="18" customHeight="1">
      <c r="A48" s="194"/>
      <c r="B48" s="198"/>
      <c r="C48" s="198" t="s">
        <v>53</v>
      </c>
      <c r="D48" s="198"/>
      <c r="E48" s="117">
        <f t="shared" ref="E48:I48" si="7">ROUND(E43/E$40*1000,1)</f>
        <v>160</v>
      </c>
      <c r="F48" s="117">
        <f t="shared" si="7"/>
        <v>155.6</v>
      </c>
      <c r="G48" s="117">
        <f t="shared" si="7"/>
        <v>159.6</v>
      </c>
      <c r="H48" s="117">
        <f t="shared" si="7"/>
        <v>165.6</v>
      </c>
      <c r="I48" s="118">
        <f t="shared" si="7"/>
        <v>165.6</v>
      </c>
    </row>
    <row r="49" spans="1:9" ht="18" customHeight="1">
      <c r="A49" s="194"/>
      <c r="B49" s="198"/>
      <c r="C49" s="198" t="s">
        <v>54</v>
      </c>
      <c r="D49" s="198"/>
      <c r="E49" s="105">
        <f t="shared" ref="E49:I50" si="8">ROUND(E44/E$40*1000,2)</f>
        <v>32.22</v>
      </c>
      <c r="F49" s="105">
        <f t="shared" si="8"/>
        <v>31.11</v>
      </c>
      <c r="G49" s="105">
        <f t="shared" si="8"/>
        <v>32.08</v>
      </c>
      <c r="H49" s="105">
        <f t="shared" si="8"/>
        <v>33.159999999999997</v>
      </c>
      <c r="I49" s="106">
        <f t="shared" si="8"/>
        <v>33.159999999999997</v>
      </c>
    </row>
    <row r="50" spans="1:9" ht="18" customHeight="1">
      <c r="A50" s="195"/>
      <c r="B50" s="199"/>
      <c r="C50" s="199" t="s">
        <v>55</v>
      </c>
      <c r="D50" s="199"/>
      <c r="E50" s="107">
        <f t="shared" si="8"/>
        <v>5.56</v>
      </c>
      <c r="F50" s="107">
        <f t="shared" si="8"/>
        <v>5.56</v>
      </c>
      <c r="G50" s="107">
        <f t="shared" si="8"/>
        <v>5.42</v>
      </c>
      <c r="H50" s="107">
        <f t="shared" si="8"/>
        <v>5.61</v>
      </c>
      <c r="I50" s="108">
        <f t="shared" si="8"/>
        <v>5.61</v>
      </c>
    </row>
    <row r="53" spans="1:9" ht="18" customHeight="1">
      <c r="E53" s="167">
        <f>E46</f>
        <v>148.9</v>
      </c>
      <c r="F53" s="167">
        <f t="shared" ref="F53:I53" si="9">F46</f>
        <v>144.4</v>
      </c>
      <c r="G53" s="167">
        <f t="shared" si="9"/>
        <v>147.5</v>
      </c>
      <c r="H53" s="167">
        <f t="shared" si="9"/>
        <v>151.4</v>
      </c>
      <c r="I53" s="167">
        <f t="shared" si="9"/>
        <v>151.4</v>
      </c>
    </row>
    <row r="54" spans="1:9" ht="18" customHeight="1">
      <c r="E54" s="167">
        <f t="shared" ref="E54:I57" si="10">E47</f>
        <v>130</v>
      </c>
      <c r="F54" s="167">
        <f t="shared" si="10"/>
        <v>125.6</v>
      </c>
      <c r="G54" s="167">
        <f t="shared" si="10"/>
        <v>128.30000000000001</v>
      </c>
      <c r="H54" s="167">
        <f t="shared" si="10"/>
        <v>131.9</v>
      </c>
      <c r="I54" s="167">
        <f t="shared" si="10"/>
        <v>131.9</v>
      </c>
    </row>
    <row r="55" spans="1:9" ht="18" customHeight="1">
      <c r="E55" s="167">
        <f t="shared" si="10"/>
        <v>160</v>
      </c>
      <c r="F55" s="167">
        <f t="shared" si="10"/>
        <v>155.6</v>
      </c>
      <c r="G55" s="167">
        <f t="shared" si="10"/>
        <v>159.6</v>
      </c>
      <c r="H55" s="167">
        <f t="shared" si="10"/>
        <v>165.6</v>
      </c>
      <c r="I55" s="167">
        <f t="shared" si="10"/>
        <v>165.6</v>
      </c>
    </row>
    <row r="56" spans="1:9" ht="18" customHeight="1">
      <c r="E56" s="167">
        <f t="shared" si="10"/>
        <v>32.22</v>
      </c>
      <c r="F56" s="167">
        <f t="shared" si="10"/>
        <v>31.11</v>
      </c>
      <c r="G56" s="167">
        <f t="shared" si="10"/>
        <v>32.08</v>
      </c>
      <c r="H56" s="167">
        <f t="shared" si="10"/>
        <v>33.159999999999997</v>
      </c>
      <c r="I56" s="167">
        <f t="shared" si="10"/>
        <v>33.159999999999997</v>
      </c>
    </row>
    <row r="57" spans="1:9" ht="18" customHeight="1">
      <c r="E57" s="167">
        <f t="shared" si="10"/>
        <v>5.56</v>
      </c>
      <c r="F57" s="167">
        <f t="shared" si="10"/>
        <v>5.56</v>
      </c>
      <c r="G57" s="167">
        <f t="shared" si="10"/>
        <v>5.42</v>
      </c>
      <c r="H57" s="167">
        <f t="shared" si="10"/>
        <v>5.61</v>
      </c>
      <c r="I57" s="167">
        <f t="shared" si="10"/>
        <v>5.61</v>
      </c>
    </row>
  </sheetData>
  <mergeCells count="28">
    <mergeCell ref="A2:D2"/>
    <mergeCell ref="A3:B14"/>
    <mergeCell ref="C3:D3"/>
    <mergeCell ref="C4:D4"/>
    <mergeCell ref="C5:C9"/>
    <mergeCell ref="C10:C14"/>
    <mergeCell ref="C34:C38"/>
    <mergeCell ref="A39:B39"/>
    <mergeCell ref="C39:D39"/>
    <mergeCell ref="A40:B45"/>
    <mergeCell ref="C40:D40"/>
    <mergeCell ref="C41:C45"/>
    <mergeCell ref="A15:A38"/>
    <mergeCell ref="B15:B26"/>
    <mergeCell ref="C15:D15"/>
    <mergeCell ref="C16:D16"/>
    <mergeCell ref="C17:C21"/>
    <mergeCell ref="C22:C26"/>
    <mergeCell ref="B27:B38"/>
    <mergeCell ref="C27:D27"/>
    <mergeCell ref="C28:D28"/>
    <mergeCell ref="C29:C33"/>
    <mergeCell ref="A46:B50"/>
    <mergeCell ref="C46:D46"/>
    <mergeCell ref="C47:D47"/>
    <mergeCell ref="C48:D48"/>
    <mergeCell ref="C49:D49"/>
    <mergeCell ref="C50:D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J33"/>
  <sheetViews>
    <sheetView view="pageBreakPreview" zoomScale="85" zoomScaleNormal="100" zoomScaleSheetLayoutView="85" workbookViewId="0">
      <selection activeCell="K26" sqref="K26"/>
    </sheetView>
  </sheetViews>
  <sheetFormatPr defaultRowHeight="24.95" customHeight="1"/>
  <cols>
    <col min="1" max="3" width="9" style="1"/>
    <col min="4" max="4" width="8.75" style="1" customWidth="1"/>
    <col min="5" max="5" width="12.875" style="1" customWidth="1"/>
    <col min="6" max="6" width="13.375" style="1" customWidth="1"/>
    <col min="7" max="7" width="11.25" style="1" customWidth="1"/>
    <col min="8" max="8" width="11" style="1" customWidth="1"/>
    <col min="9" max="9" width="11.875" style="1" customWidth="1"/>
    <col min="10" max="16384" width="9" style="1"/>
  </cols>
  <sheetData>
    <row r="1" spans="1:9" ht="24.95" customHeight="1">
      <c r="A1" s="16" t="s">
        <v>171</v>
      </c>
    </row>
    <row r="2" spans="1:9" ht="34.5" customHeight="1">
      <c r="A2" s="223" t="s">
        <v>85</v>
      </c>
      <c r="B2" s="224"/>
      <c r="C2" s="224"/>
      <c r="D2" s="224"/>
      <c r="E2" s="148" t="s">
        <v>229</v>
      </c>
      <c r="F2" s="148" t="s">
        <v>251</v>
      </c>
      <c r="G2" s="148" t="s">
        <v>230</v>
      </c>
      <c r="H2" s="148" t="s">
        <v>231</v>
      </c>
      <c r="I2" s="82" t="s">
        <v>232</v>
      </c>
    </row>
    <row r="3" spans="1:9" ht="34.5" customHeight="1">
      <c r="A3" s="194" t="s">
        <v>160</v>
      </c>
      <c r="B3" s="198"/>
      <c r="C3" s="198" t="s">
        <v>156</v>
      </c>
      <c r="D3" s="198"/>
      <c r="E3" s="101">
        <f>'[2]5.5 계획하수량(성주)'!E3</f>
        <v>2037</v>
      </c>
      <c r="F3" s="101">
        <f>'[2]5.5 계획하수량(성주)'!F3</f>
        <v>2037</v>
      </c>
      <c r="G3" s="101">
        <f>'[2]5.5 계획하수량(성주)'!G3</f>
        <v>2600</v>
      </c>
      <c r="H3" s="101">
        <f>'[2]5.5 계획하수량(성주)'!H3</f>
        <v>2600</v>
      </c>
      <c r="I3" s="102">
        <f>'[2]5.5 계획하수량(성주)'!I3</f>
        <v>2600</v>
      </c>
    </row>
    <row r="4" spans="1:9" ht="34.5" customHeight="1">
      <c r="A4" s="194"/>
      <c r="B4" s="198"/>
      <c r="C4" s="198" t="s">
        <v>157</v>
      </c>
      <c r="D4" s="198"/>
      <c r="E4" s="97">
        <f>'[2]5.5 계획하수량(성주)'!E19</f>
        <v>420</v>
      </c>
      <c r="F4" s="97">
        <f>'[2]5.5 계획하수량(성주)'!F19</f>
        <v>420</v>
      </c>
      <c r="G4" s="97">
        <f>'[2]5.5 계획하수량(성주)'!G19</f>
        <v>540</v>
      </c>
      <c r="H4" s="97">
        <f>'[2]5.5 계획하수량(성주)'!H19</f>
        <v>540</v>
      </c>
      <c r="I4" s="98">
        <f>'[2]5.5 계획하수량(성주)'!I19</f>
        <v>540</v>
      </c>
    </row>
    <row r="5" spans="1:9" ht="34.5" customHeight="1">
      <c r="A5" s="194"/>
      <c r="B5" s="198"/>
      <c r="C5" s="218" t="s">
        <v>158</v>
      </c>
      <c r="D5" s="145" t="s">
        <v>51</v>
      </c>
      <c r="E5" s="99">
        <f>'4. 생활하수 오염부하량 원단위'!N106</f>
        <v>34.700000000000003</v>
      </c>
      <c r="F5" s="99">
        <f>'4. 생활하수 오염부하량 원단위'!N107</f>
        <v>34.700000000000003</v>
      </c>
      <c r="G5" s="99">
        <f>'4. 생활하수 오염부하량 원단위'!N108</f>
        <v>45.4</v>
      </c>
      <c r="H5" s="99">
        <f>'4. 생활하수 오염부하량 원단위'!N109</f>
        <v>45.4</v>
      </c>
      <c r="I5" s="100">
        <f>'4. 생활하수 오염부하량 원단위'!N110</f>
        <v>45.4</v>
      </c>
    </row>
    <row r="6" spans="1:9" ht="34.5" customHeight="1">
      <c r="A6" s="194"/>
      <c r="B6" s="198"/>
      <c r="C6" s="198"/>
      <c r="D6" s="145" t="s">
        <v>52</v>
      </c>
      <c r="E6" s="99">
        <f>'4. 생활하수 오염부하량 원단위'!$N111</f>
        <v>29.970000000000006</v>
      </c>
      <c r="F6" s="99">
        <f>'4. 생활하수 오염부하량 원단위'!$N112</f>
        <v>29.970000000000006</v>
      </c>
      <c r="G6" s="99">
        <f>'4. 생활하수 오염부하량 원단위'!$N113</f>
        <v>39.6</v>
      </c>
      <c r="H6" s="99">
        <f>'4. 생활하수 오염부하량 원단위'!$N114</f>
        <v>39.6</v>
      </c>
      <c r="I6" s="100">
        <f>'4. 생활하수 오염부하량 원단위'!$N115</f>
        <v>39.6</v>
      </c>
    </row>
    <row r="7" spans="1:9" ht="34.5" customHeight="1">
      <c r="A7" s="194"/>
      <c r="B7" s="198"/>
      <c r="C7" s="198"/>
      <c r="D7" s="145" t="s">
        <v>53</v>
      </c>
      <c r="E7" s="99">
        <f>'4. 생활하수 오염부하량 원단위'!$N116</f>
        <v>33.650000000000006</v>
      </c>
      <c r="F7" s="99">
        <f>'4. 생활하수 오염부하량 원단위'!$N117</f>
        <v>33.650000000000006</v>
      </c>
      <c r="G7" s="99">
        <f>'4. 생활하수 오염부하량 원단위'!$N118</f>
        <v>49.7</v>
      </c>
      <c r="H7" s="99">
        <f>'4. 생활하수 오염부하량 원단위'!$N119</f>
        <v>49.7</v>
      </c>
      <c r="I7" s="100">
        <f>'4. 생활하수 오염부하량 원단위'!$N120</f>
        <v>49.7</v>
      </c>
    </row>
    <row r="8" spans="1:9" ht="34.5" customHeight="1">
      <c r="A8" s="194"/>
      <c r="B8" s="198"/>
      <c r="C8" s="198"/>
      <c r="D8" s="145" t="s">
        <v>54</v>
      </c>
      <c r="E8" s="99">
        <f>'4. 생활하수 오염부하량 원단위'!$N121</f>
        <v>8.31</v>
      </c>
      <c r="F8" s="99">
        <f>'4. 생활하수 오염부하량 원단위'!$N122</f>
        <v>8.31</v>
      </c>
      <c r="G8" s="99">
        <f>'4. 생활하수 오염부하량 원단위'!$N123</f>
        <v>9.93</v>
      </c>
      <c r="H8" s="99">
        <f>'4. 생활하수 오염부하량 원단위'!$N124</f>
        <v>9.93</v>
      </c>
      <c r="I8" s="100">
        <f>'4. 생활하수 오염부하량 원단위'!$N125</f>
        <v>9.93</v>
      </c>
    </row>
    <row r="9" spans="1:9" ht="34.5" customHeight="1">
      <c r="A9" s="194"/>
      <c r="B9" s="198"/>
      <c r="C9" s="198"/>
      <c r="D9" s="145" t="s">
        <v>55</v>
      </c>
      <c r="E9" s="99">
        <f>'4. 생활하수 오염부하량 원단위'!$N126</f>
        <v>1.4</v>
      </c>
      <c r="F9" s="99">
        <f>'4. 생활하수 오염부하량 원단위'!$N127</f>
        <v>1.4</v>
      </c>
      <c r="G9" s="99">
        <f>'4. 생활하수 오염부하량 원단위'!$N128</f>
        <v>1.7</v>
      </c>
      <c r="H9" s="99">
        <f>'4. 생활하수 오염부하량 원단위'!$N129</f>
        <v>1.7</v>
      </c>
      <c r="I9" s="100">
        <f>'4. 생활하수 오염부하량 원단위'!$N130</f>
        <v>1.7</v>
      </c>
    </row>
    <row r="10" spans="1:9" ht="34.5" customHeight="1">
      <c r="A10" s="194"/>
      <c r="B10" s="198"/>
      <c r="C10" s="218" t="s">
        <v>159</v>
      </c>
      <c r="D10" s="145" t="s">
        <v>51</v>
      </c>
      <c r="E10" s="103">
        <f>ROUND(E$3*E5/1000,1)</f>
        <v>70.7</v>
      </c>
      <c r="F10" s="103">
        <f t="shared" ref="F10:I10" si="0">ROUND(F$3*F5/1000,1)</f>
        <v>70.7</v>
      </c>
      <c r="G10" s="103">
        <f t="shared" si="0"/>
        <v>118</v>
      </c>
      <c r="H10" s="103">
        <f t="shared" si="0"/>
        <v>118</v>
      </c>
      <c r="I10" s="104">
        <f t="shared" si="0"/>
        <v>118</v>
      </c>
    </row>
    <row r="11" spans="1:9" ht="34.5" customHeight="1">
      <c r="A11" s="194"/>
      <c r="B11" s="198"/>
      <c r="C11" s="198"/>
      <c r="D11" s="145" t="s">
        <v>52</v>
      </c>
      <c r="E11" s="103">
        <f t="shared" ref="E11:I14" si="1">ROUND(E$3*E6/1000,1)</f>
        <v>61</v>
      </c>
      <c r="F11" s="103">
        <f t="shared" si="1"/>
        <v>61</v>
      </c>
      <c r="G11" s="103">
        <f t="shared" si="1"/>
        <v>103</v>
      </c>
      <c r="H11" s="103">
        <f t="shared" si="1"/>
        <v>103</v>
      </c>
      <c r="I11" s="104">
        <f t="shared" si="1"/>
        <v>103</v>
      </c>
    </row>
    <row r="12" spans="1:9" ht="34.5" customHeight="1">
      <c r="A12" s="194"/>
      <c r="B12" s="198"/>
      <c r="C12" s="198"/>
      <c r="D12" s="145" t="s">
        <v>53</v>
      </c>
      <c r="E12" s="103">
        <f t="shared" si="1"/>
        <v>68.5</v>
      </c>
      <c r="F12" s="103">
        <f t="shared" si="1"/>
        <v>68.5</v>
      </c>
      <c r="G12" s="103">
        <f t="shared" si="1"/>
        <v>129.19999999999999</v>
      </c>
      <c r="H12" s="103">
        <f t="shared" si="1"/>
        <v>129.19999999999999</v>
      </c>
      <c r="I12" s="104">
        <f t="shared" si="1"/>
        <v>129.19999999999999</v>
      </c>
    </row>
    <row r="13" spans="1:9" ht="34.5" customHeight="1">
      <c r="A13" s="194"/>
      <c r="B13" s="198"/>
      <c r="C13" s="198"/>
      <c r="D13" s="145" t="s">
        <v>54</v>
      </c>
      <c r="E13" s="103">
        <f t="shared" si="1"/>
        <v>16.899999999999999</v>
      </c>
      <c r="F13" s="103">
        <f t="shared" si="1"/>
        <v>16.899999999999999</v>
      </c>
      <c r="G13" s="103">
        <f t="shared" si="1"/>
        <v>25.8</v>
      </c>
      <c r="H13" s="103">
        <f t="shared" si="1"/>
        <v>25.8</v>
      </c>
      <c r="I13" s="104">
        <f t="shared" si="1"/>
        <v>25.8</v>
      </c>
    </row>
    <row r="14" spans="1:9" ht="34.5" customHeight="1">
      <c r="A14" s="194"/>
      <c r="B14" s="198"/>
      <c r="C14" s="198"/>
      <c r="D14" s="145" t="s">
        <v>55</v>
      </c>
      <c r="E14" s="103">
        <f t="shared" si="1"/>
        <v>2.9</v>
      </c>
      <c r="F14" s="103">
        <f t="shared" si="1"/>
        <v>2.9</v>
      </c>
      <c r="G14" s="103">
        <f t="shared" si="1"/>
        <v>4.4000000000000004</v>
      </c>
      <c r="H14" s="103">
        <f t="shared" si="1"/>
        <v>4.4000000000000004</v>
      </c>
      <c r="I14" s="104">
        <f t="shared" si="1"/>
        <v>4.4000000000000004</v>
      </c>
    </row>
    <row r="15" spans="1:9" ht="34.5" customHeight="1">
      <c r="A15" s="194" t="s">
        <v>163</v>
      </c>
      <c r="B15" s="198"/>
      <c r="C15" s="198" t="s">
        <v>157</v>
      </c>
      <c r="D15" s="198"/>
      <c r="E15" s="97">
        <f>'[2]5.5 계획하수량(성주)'!E22</f>
        <v>40</v>
      </c>
      <c r="F15" s="97">
        <f>'[2]5.5 계획하수량(성주)'!F22</f>
        <v>40</v>
      </c>
      <c r="G15" s="97">
        <f>'[2]5.5 계획하수량(성주)'!G22</f>
        <v>50</v>
      </c>
      <c r="H15" s="97">
        <f>'[2]5.5 계획하수량(성주)'!H22</f>
        <v>50</v>
      </c>
      <c r="I15" s="98">
        <f>'[2]5.5 계획하수량(성주)'!I22</f>
        <v>50</v>
      </c>
    </row>
    <row r="16" spans="1:9" ht="34.5" customHeight="1">
      <c r="A16" s="194" t="s">
        <v>161</v>
      </c>
      <c r="B16" s="198"/>
      <c r="C16" s="198" t="s">
        <v>157</v>
      </c>
      <c r="D16" s="198"/>
      <c r="E16" s="97">
        <f>E4+E15</f>
        <v>460</v>
      </c>
      <c r="F16" s="97">
        <f t="shared" ref="F16:I16" si="2">F4+F15</f>
        <v>460</v>
      </c>
      <c r="G16" s="97">
        <f t="shared" si="2"/>
        <v>590</v>
      </c>
      <c r="H16" s="97">
        <f t="shared" si="2"/>
        <v>590</v>
      </c>
      <c r="I16" s="98">
        <f t="shared" si="2"/>
        <v>590</v>
      </c>
    </row>
    <row r="17" spans="1:10" ht="34.5" customHeight="1">
      <c r="A17" s="194"/>
      <c r="B17" s="198"/>
      <c r="C17" s="218" t="s">
        <v>159</v>
      </c>
      <c r="D17" s="145" t="s">
        <v>51</v>
      </c>
      <c r="E17" s="103">
        <f>E10</f>
        <v>70.7</v>
      </c>
      <c r="F17" s="103">
        <f t="shared" ref="F17:I17" si="3">F10</f>
        <v>70.7</v>
      </c>
      <c r="G17" s="103">
        <f t="shared" si="3"/>
        <v>118</v>
      </c>
      <c r="H17" s="103">
        <f t="shared" si="3"/>
        <v>118</v>
      </c>
      <c r="I17" s="104">
        <f t="shared" si="3"/>
        <v>118</v>
      </c>
      <c r="J17" s="96"/>
    </row>
    <row r="18" spans="1:10" ht="34.5" customHeight="1">
      <c r="A18" s="194"/>
      <c r="B18" s="198"/>
      <c r="C18" s="198"/>
      <c r="D18" s="145" t="s">
        <v>52</v>
      </c>
      <c r="E18" s="103">
        <f t="shared" ref="E18:I21" si="4">E11</f>
        <v>61</v>
      </c>
      <c r="F18" s="103">
        <f t="shared" si="4"/>
        <v>61</v>
      </c>
      <c r="G18" s="103">
        <f t="shared" si="4"/>
        <v>103</v>
      </c>
      <c r="H18" s="103">
        <f t="shared" si="4"/>
        <v>103</v>
      </c>
      <c r="I18" s="104">
        <f t="shared" si="4"/>
        <v>103</v>
      </c>
      <c r="J18" s="96"/>
    </row>
    <row r="19" spans="1:10" ht="34.5" customHeight="1">
      <c r="A19" s="194"/>
      <c r="B19" s="198"/>
      <c r="C19" s="198"/>
      <c r="D19" s="145" t="s">
        <v>53</v>
      </c>
      <c r="E19" s="103">
        <f t="shared" si="4"/>
        <v>68.5</v>
      </c>
      <c r="F19" s="103">
        <f t="shared" si="4"/>
        <v>68.5</v>
      </c>
      <c r="G19" s="103">
        <f t="shared" si="4"/>
        <v>129.19999999999999</v>
      </c>
      <c r="H19" s="103">
        <f t="shared" si="4"/>
        <v>129.19999999999999</v>
      </c>
      <c r="I19" s="104">
        <f t="shared" si="4"/>
        <v>129.19999999999999</v>
      </c>
      <c r="J19" s="96"/>
    </row>
    <row r="20" spans="1:10" ht="34.5" customHeight="1">
      <c r="A20" s="194"/>
      <c r="B20" s="198"/>
      <c r="C20" s="198"/>
      <c r="D20" s="145" t="s">
        <v>54</v>
      </c>
      <c r="E20" s="103">
        <f t="shared" si="4"/>
        <v>16.899999999999999</v>
      </c>
      <c r="F20" s="103">
        <f t="shared" si="4"/>
        <v>16.899999999999999</v>
      </c>
      <c r="G20" s="103">
        <f t="shared" si="4"/>
        <v>25.8</v>
      </c>
      <c r="H20" s="103">
        <f t="shared" si="4"/>
        <v>25.8</v>
      </c>
      <c r="I20" s="104">
        <f t="shared" si="4"/>
        <v>25.8</v>
      </c>
      <c r="J20" s="96"/>
    </row>
    <row r="21" spans="1:10" ht="34.5" customHeight="1">
      <c r="A21" s="194"/>
      <c r="B21" s="198"/>
      <c r="C21" s="198"/>
      <c r="D21" s="145" t="s">
        <v>55</v>
      </c>
      <c r="E21" s="103">
        <f t="shared" si="4"/>
        <v>2.9</v>
      </c>
      <c r="F21" s="103">
        <f t="shared" si="4"/>
        <v>2.9</v>
      </c>
      <c r="G21" s="103">
        <f t="shared" si="4"/>
        <v>4.4000000000000004</v>
      </c>
      <c r="H21" s="103">
        <f t="shared" si="4"/>
        <v>4.4000000000000004</v>
      </c>
      <c r="I21" s="104">
        <f t="shared" si="4"/>
        <v>4.4000000000000004</v>
      </c>
      <c r="J21" s="96"/>
    </row>
    <row r="22" spans="1:10" ht="34.5" customHeight="1">
      <c r="A22" s="222" t="s">
        <v>162</v>
      </c>
      <c r="B22" s="198"/>
      <c r="C22" s="198" t="s">
        <v>51</v>
      </c>
      <c r="D22" s="198"/>
      <c r="E22" s="117">
        <f>ROUND(E17/E$16*1000,1)</f>
        <v>153.69999999999999</v>
      </c>
      <c r="F22" s="117">
        <f t="shared" ref="F22:I22" si="5">ROUND(F17/F$16*1000,1)</f>
        <v>153.69999999999999</v>
      </c>
      <c r="G22" s="117">
        <f t="shared" si="5"/>
        <v>200</v>
      </c>
      <c r="H22" s="117">
        <f t="shared" si="5"/>
        <v>200</v>
      </c>
      <c r="I22" s="118">
        <f t="shared" si="5"/>
        <v>200</v>
      </c>
    </row>
    <row r="23" spans="1:10" ht="34.5" customHeight="1">
      <c r="A23" s="194"/>
      <c r="B23" s="198"/>
      <c r="C23" s="198" t="s">
        <v>52</v>
      </c>
      <c r="D23" s="198"/>
      <c r="E23" s="117">
        <f t="shared" ref="E23:I23" si="6">ROUND(E18/E$16*1000,1)</f>
        <v>132.6</v>
      </c>
      <c r="F23" s="117">
        <f t="shared" si="6"/>
        <v>132.6</v>
      </c>
      <c r="G23" s="117">
        <f t="shared" si="6"/>
        <v>174.6</v>
      </c>
      <c r="H23" s="117">
        <f t="shared" si="6"/>
        <v>174.6</v>
      </c>
      <c r="I23" s="118">
        <f t="shared" si="6"/>
        <v>174.6</v>
      </c>
    </row>
    <row r="24" spans="1:10" ht="34.5" customHeight="1">
      <c r="A24" s="194"/>
      <c r="B24" s="198"/>
      <c r="C24" s="198" t="s">
        <v>53</v>
      </c>
      <c r="D24" s="198"/>
      <c r="E24" s="117">
        <f t="shared" ref="E24:I24" si="7">ROUND(E19/E$16*1000,1)</f>
        <v>148.9</v>
      </c>
      <c r="F24" s="117">
        <f t="shared" si="7"/>
        <v>148.9</v>
      </c>
      <c r="G24" s="117">
        <f t="shared" si="7"/>
        <v>219</v>
      </c>
      <c r="H24" s="117">
        <f t="shared" si="7"/>
        <v>219</v>
      </c>
      <c r="I24" s="118">
        <f t="shared" si="7"/>
        <v>219</v>
      </c>
    </row>
    <row r="25" spans="1:10" ht="34.5" customHeight="1">
      <c r="A25" s="194"/>
      <c r="B25" s="198"/>
      <c r="C25" s="198" t="s">
        <v>54</v>
      </c>
      <c r="D25" s="198"/>
      <c r="E25" s="105">
        <f t="shared" ref="E25:I26" si="8">ROUND(E20/E$16*1000,2)</f>
        <v>36.74</v>
      </c>
      <c r="F25" s="105">
        <f t="shared" si="8"/>
        <v>36.74</v>
      </c>
      <c r="G25" s="105">
        <f t="shared" si="8"/>
        <v>43.73</v>
      </c>
      <c r="H25" s="105">
        <f t="shared" si="8"/>
        <v>43.73</v>
      </c>
      <c r="I25" s="106">
        <f t="shared" si="8"/>
        <v>43.73</v>
      </c>
    </row>
    <row r="26" spans="1:10" ht="34.5" customHeight="1">
      <c r="A26" s="195"/>
      <c r="B26" s="199"/>
      <c r="C26" s="199" t="s">
        <v>55</v>
      </c>
      <c r="D26" s="199"/>
      <c r="E26" s="107">
        <f t="shared" si="8"/>
        <v>6.3</v>
      </c>
      <c r="F26" s="107">
        <f t="shared" si="8"/>
        <v>6.3</v>
      </c>
      <c r="G26" s="107">
        <f t="shared" si="8"/>
        <v>7.46</v>
      </c>
      <c r="H26" s="107">
        <f t="shared" si="8"/>
        <v>7.46</v>
      </c>
      <c r="I26" s="108">
        <f t="shared" si="8"/>
        <v>7.46</v>
      </c>
    </row>
    <row r="27" spans="1:10" ht="34.5" customHeight="1"/>
    <row r="28" spans="1:10" ht="34.5" customHeight="1"/>
    <row r="29" spans="1:10" ht="24.95" customHeight="1">
      <c r="E29" s="167">
        <f>E22</f>
        <v>153.69999999999999</v>
      </c>
      <c r="F29" s="167">
        <f t="shared" ref="F29:I29" si="9">F22</f>
        <v>153.69999999999999</v>
      </c>
      <c r="G29" s="167">
        <f t="shared" si="9"/>
        <v>200</v>
      </c>
      <c r="H29" s="167">
        <f t="shared" si="9"/>
        <v>200</v>
      </c>
      <c r="I29" s="167">
        <f t="shared" si="9"/>
        <v>200</v>
      </c>
    </row>
    <row r="30" spans="1:10" ht="24.95" customHeight="1">
      <c r="E30" s="167">
        <f t="shared" ref="E30:I33" si="10">E23</f>
        <v>132.6</v>
      </c>
      <c r="F30" s="167">
        <f t="shared" si="10"/>
        <v>132.6</v>
      </c>
      <c r="G30" s="167">
        <f t="shared" si="10"/>
        <v>174.6</v>
      </c>
      <c r="H30" s="167">
        <f t="shared" si="10"/>
        <v>174.6</v>
      </c>
      <c r="I30" s="167">
        <f t="shared" si="10"/>
        <v>174.6</v>
      </c>
    </row>
    <row r="31" spans="1:10" ht="24.95" customHeight="1">
      <c r="E31" s="167">
        <f t="shared" si="10"/>
        <v>148.9</v>
      </c>
      <c r="F31" s="167">
        <f t="shared" si="10"/>
        <v>148.9</v>
      </c>
      <c r="G31" s="167">
        <f t="shared" si="10"/>
        <v>219</v>
      </c>
      <c r="H31" s="167">
        <f t="shared" si="10"/>
        <v>219</v>
      </c>
      <c r="I31" s="167">
        <f t="shared" si="10"/>
        <v>219</v>
      </c>
    </row>
    <row r="32" spans="1:10" ht="24.95" customHeight="1">
      <c r="E32" s="167">
        <f t="shared" si="10"/>
        <v>36.74</v>
      </c>
      <c r="F32" s="167">
        <f t="shared" si="10"/>
        <v>36.74</v>
      </c>
      <c r="G32" s="167">
        <f t="shared" si="10"/>
        <v>43.73</v>
      </c>
      <c r="H32" s="167">
        <f t="shared" si="10"/>
        <v>43.73</v>
      </c>
      <c r="I32" s="167">
        <f t="shared" si="10"/>
        <v>43.73</v>
      </c>
    </row>
    <row r="33" spans="5:9" ht="24.95" customHeight="1">
      <c r="E33" s="167">
        <f t="shared" si="10"/>
        <v>6.3</v>
      </c>
      <c r="F33" s="167">
        <f t="shared" si="10"/>
        <v>6.3</v>
      </c>
      <c r="G33" s="167">
        <f t="shared" si="10"/>
        <v>7.46</v>
      </c>
      <c r="H33" s="167">
        <f t="shared" si="10"/>
        <v>7.46</v>
      </c>
      <c r="I33" s="167">
        <f t="shared" si="10"/>
        <v>7.46</v>
      </c>
    </row>
  </sheetData>
  <mergeCells count="17">
    <mergeCell ref="A2:D2"/>
    <mergeCell ref="A3:B14"/>
    <mergeCell ref="C3:D3"/>
    <mergeCell ref="C4:D4"/>
    <mergeCell ref="C5:C9"/>
    <mergeCell ref="C10:C14"/>
    <mergeCell ref="C26:D26"/>
    <mergeCell ref="A15:B15"/>
    <mergeCell ref="C15:D15"/>
    <mergeCell ref="A16:B21"/>
    <mergeCell ref="C16:D16"/>
    <mergeCell ref="C17:C21"/>
    <mergeCell ref="A22:B26"/>
    <mergeCell ref="C22:D22"/>
    <mergeCell ref="C23:D23"/>
    <mergeCell ref="C24:D24"/>
    <mergeCell ref="C25:D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AI51"/>
  <sheetViews>
    <sheetView tabSelected="1" view="pageBreakPreview" zoomScale="85" zoomScaleNormal="70" zoomScaleSheetLayoutView="85" workbookViewId="0">
      <pane xSplit="2" topLeftCell="AB1" activePane="topRight" state="frozen"/>
      <selection pane="topRight" activeCell="AI8" sqref="AI8"/>
    </sheetView>
  </sheetViews>
  <sheetFormatPr defaultRowHeight="24.95" customHeight="1"/>
  <cols>
    <col min="1" max="1" width="6.625" style="1" bestFit="1" customWidth="1"/>
    <col min="2" max="2" width="10.25" style="1" bestFit="1" customWidth="1"/>
    <col min="3" max="35" width="11.625" style="1" customWidth="1"/>
    <col min="36" max="16384" width="9" style="1"/>
  </cols>
  <sheetData>
    <row r="1" spans="1:35" ht="24.95" customHeight="1">
      <c r="A1" s="16" t="s">
        <v>218</v>
      </c>
    </row>
    <row r="2" spans="1:35" ht="26.1" customHeight="1">
      <c r="A2" s="239" t="s">
        <v>184</v>
      </c>
      <c r="B2" s="240"/>
      <c r="C2" s="206" t="s">
        <v>160</v>
      </c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206" t="s">
        <v>165</v>
      </c>
      <c r="O2" s="204"/>
      <c r="P2" s="204"/>
      <c r="Q2" s="204"/>
      <c r="R2" s="204"/>
      <c r="S2" s="204"/>
      <c r="T2" s="204"/>
      <c r="U2" s="204"/>
      <c r="V2" s="204"/>
      <c r="W2" s="204"/>
      <c r="X2" s="205"/>
      <c r="Y2" s="206" t="s">
        <v>161</v>
      </c>
      <c r="Z2" s="204"/>
      <c r="AA2" s="204"/>
      <c r="AB2" s="204"/>
      <c r="AC2" s="204"/>
      <c r="AD2" s="236"/>
      <c r="AE2" s="206" t="s">
        <v>215</v>
      </c>
      <c r="AF2" s="204"/>
      <c r="AG2" s="204"/>
      <c r="AH2" s="204"/>
      <c r="AI2" s="205"/>
    </row>
    <row r="3" spans="1:35" ht="26.1" customHeight="1">
      <c r="A3" s="241"/>
      <c r="B3" s="242"/>
      <c r="C3" s="238" t="s">
        <v>216</v>
      </c>
      <c r="D3" s="203" t="s">
        <v>213</v>
      </c>
      <c r="E3" s="203"/>
      <c r="F3" s="203"/>
      <c r="G3" s="203"/>
      <c r="H3" s="203"/>
      <c r="I3" s="203" t="s">
        <v>214</v>
      </c>
      <c r="J3" s="203"/>
      <c r="K3" s="203"/>
      <c r="L3" s="203"/>
      <c r="M3" s="235"/>
      <c r="N3" s="238" t="s">
        <v>216</v>
      </c>
      <c r="O3" s="203" t="s">
        <v>213</v>
      </c>
      <c r="P3" s="203"/>
      <c r="Q3" s="203"/>
      <c r="R3" s="203"/>
      <c r="S3" s="203"/>
      <c r="T3" s="203" t="s">
        <v>214</v>
      </c>
      <c r="U3" s="203"/>
      <c r="V3" s="203"/>
      <c r="W3" s="203"/>
      <c r="X3" s="235"/>
      <c r="Y3" s="238" t="s">
        <v>217</v>
      </c>
      <c r="Z3" s="203" t="s">
        <v>214</v>
      </c>
      <c r="AA3" s="203"/>
      <c r="AB3" s="203"/>
      <c r="AC3" s="203"/>
      <c r="AD3" s="237"/>
      <c r="AE3" s="207"/>
      <c r="AF3" s="203"/>
      <c r="AG3" s="203"/>
      <c r="AH3" s="203"/>
      <c r="AI3" s="235"/>
    </row>
    <row r="4" spans="1:35" ht="26.1" customHeight="1">
      <c r="A4" s="241"/>
      <c r="B4" s="242"/>
      <c r="C4" s="207"/>
      <c r="D4" s="146" t="s">
        <v>51</v>
      </c>
      <c r="E4" s="146" t="s">
        <v>52</v>
      </c>
      <c r="F4" s="146" t="s">
        <v>53</v>
      </c>
      <c r="G4" s="146" t="s">
        <v>54</v>
      </c>
      <c r="H4" s="146" t="s">
        <v>55</v>
      </c>
      <c r="I4" s="146" t="s">
        <v>51</v>
      </c>
      <c r="J4" s="146" t="s">
        <v>52</v>
      </c>
      <c r="K4" s="146" t="s">
        <v>53</v>
      </c>
      <c r="L4" s="146" t="s">
        <v>54</v>
      </c>
      <c r="M4" s="149" t="s">
        <v>55</v>
      </c>
      <c r="N4" s="207"/>
      <c r="O4" s="146" t="s">
        <v>51</v>
      </c>
      <c r="P4" s="146" t="s">
        <v>52</v>
      </c>
      <c r="Q4" s="146" t="s">
        <v>53</v>
      </c>
      <c r="R4" s="146" t="s">
        <v>54</v>
      </c>
      <c r="S4" s="146" t="s">
        <v>55</v>
      </c>
      <c r="T4" s="146" t="s">
        <v>51</v>
      </c>
      <c r="U4" s="146" t="s">
        <v>52</v>
      </c>
      <c r="V4" s="146" t="s">
        <v>53</v>
      </c>
      <c r="W4" s="146" t="s">
        <v>54</v>
      </c>
      <c r="X4" s="149" t="s">
        <v>55</v>
      </c>
      <c r="Y4" s="207"/>
      <c r="Z4" s="146" t="s">
        <v>51</v>
      </c>
      <c r="AA4" s="146" t="s">
        <v>52</v>
      </c>
      <c r="AB4" s="146" t="s">
        <v>53</v>
      </c>
      <c r="AC4" s="146" t="s">
        <v>54</v>
      </c>
      <c r="AD4" s="150" t="s">
        <v>55</v>
      </c>
      <c r="AE4" s="147" t="s">
        <v>51</v>
      </c>
      <c r="AF4" s="146" t="s">
        <v>52</v>
      </c>
      <c r="AG4" s="146" t="s">
        <v>53</v>
      </c>
      <c r="AH4" s="146" t="s">
        <v>54</v>
      </c>
      <c r="AI4" s="149" t="s">
        <v>55</v>
      </c>
    </row>
    <row r="5" spans="1:35" ht="26.1" customHeight="1">
      <c r="A5" s="243" t="s">
        <v>185</v>
      </c>
      <c r="B5" s="152" t="s">
        <v>186</v>
      </c>
      <c r="C5" s="153">
        <f>'[6]2. 계획하수량(일최대)'!G6</f>
        <v>320</v>
      </c>
      <c r="D5" s="99">
        <f>'4. 생활하수 오염부하량 원단위'!N131</f>
        <v>39.4</v>
      </c>
      <c r="E5" s="99">
        <f>'4. 생활하수 오염부하량 원단위'!N132</f>
        <v>34.200000000000003</v>
      </c>
      <c r="F5" s="99">
        <f>'4. 생활하수 오염부하량 원단위'!N133</f>
        <v>40.700000000000003</v>
      </c>
      <c r="G5" s="99">
        <f>'4. 생활하수 오염부하량 원단위'!N134</f>
        <v>7.6099999999999994</v>
      </c>
      <c r="H5" s="99">
        <f>'4. 생활하수 오염부하량 원단위'!N135</f>
        <v>1.28</v>
      </c>
      <c r="I5" s="99">
        <f>ROUND(D5*C5/1000,2)</f>
        <v>12.61</v>
      </c>
      <c r="J5" s="99">
        <f>ROUND(E5*$C5/1000,2)</f>
        <v>10.94</v>
      </c>
      <c r="K5" s="99">
        <f t="shared" ref="K5:M5" si="0">ROUND(F5*$C5/1000,2)</f>
        <v>13.02</v>
      </c>
      <c r="L5" s="99">
        <f t="shared" si="0"/>
        <v>2.44</v>
      </c>
      <c r="M5" s="100">
        <f t="shared" si="0"/>
        <v>0.41</v>
      </c>
      <c r="N5" s="153">
        <f>'[6]2. 계획하수량(일최대)'!H6</f>
        <v>0</v>
      </c>
      <c r="O5" s="99">
        <f>'5. 관광오수 오염부하량 원단위'!I43</f>
        <v>19.7</v>
      </c>
      <c r="P5" s="99">
        <f>'5. 관광오수 오염부하량 원단위'!I44</f>
        <v>17.100000000000001</v>
      </c>
      <c r="Q5" s="99">
        <f>'5. 관광오수 오염부하량 원단위'!I45</f>
        <v>20.350000000000001</v>
      </c>
      <c r="R5" s="99">
        <f>'5. 관광오수 오염부하량 원단위'!I46</f>
        <v>3.81</v>
      </c>
      <c r="S5" s="99">
        <f>'5. 관광오수 오염부하량 원단위'!I47</f>
        <v>0.64</v>
      </c>
      <c r="T5" s="99">
        <f>ROUND(O5*$N5/1000,2)</f>
        <v>0</v>
      </c>
      <c r="U5" s="99">
        <f t="shared" ref="U5:X5" si="1">ROUND(P5*$N5/1000,2)</f>
        <v>0</v>
      </c>
      <c r="V5" s="99">
        <f t="shared" si="1"/>
        <v>0</v>
      </c>
      <c r="W5" s="99">
        <f t="shared" si="1"/>
        <v>0</v>
      </c>
      <c r="X5" s="100">
        <f t="shared" si="1"/>
        <v>0</v>
      </c>
      <c r="Y5" s="153">
        <f>'[6]2. 계획하수량(일최대)'!O6</f>
        <v>64</v>
      </c>
      <c r="Z5" s="99">
        <f>I5+T5</f>
        <v>12.61</v>
      </c>
      <c r="AA5" s="99">
        <f t="shared" ref="AA5:AD5" si="2">J5+U5</f>
        <v>10.94</v>
      </c>
      <c r="AB5" s="99">
        <f t="shared" si="2"/>
        <v>13.02</v>
      </c>
      <c r="AC5" s="99">
        <f t="shared" si="2"/>
        <v>2.44</v>
      </c>
      <c r="AD5" s="100">
        <f t="shared" si="2"/>
        <v>0.41</v>
      </c>
      <c r="AE5" s="154">
        <f>ROUND(Z5/$Y5*1000,1)</f>
        <v>197</v>
      </c>
      <c r="AF5" s="117">
        <f t="shared" ref="AF5:AG5" si="3">ROUND(AA5/$Y5*1000,1)</f>
        <v>170.9</v>
      </c>
      <c r="AG5" s="117">
        <f t="shared" si="3"/>
        <v>203.4</v>
      </c>
      <c r="AH5" s="105">
        <f t="shared" ref="AH5:AI5" si="4">ROUND(AC5/$Y5*1000,2)</f>
        <v>38.130000000000003</v>
      </c>
      <c r="AI5" s="106">
        <f t="shared" si="4"/>
        <v>6.41</v>
      </c>
    </row>
    <row r="6" spans="1:35" ht="26.1" customHeight="1">
      <c r="A6" s="243"/>
      <c r="B6" s="155" t="s">
        <v>187</v>
      </c>
      <c r="C6" s="153">
        <f>'[6]2. 계획하수량(일최대)'!G7</f>
        <v>934</v>
      </c>
      <c r="D6" s="99">
        <f>D5</f>
        <v>39.4</v>
      </c>
      <c r="E6" s="99">
        <f>E5</f>
        <v>34.200000000000003</v>
      </c>
      <c r="F6" s="99">
        <f>F5</f>
        <v>40.700000000000003</v>
      </c>
      <c r="G6" s="99">
        <f>G5</f>
        <v>7.6099999999999994</v>
      </c>
      <c r="H6" s="99">
        <f>H5</f>
        <v>1.28</v>
      </c>
      <c r="I6" s="99">
        <f t="shared" ref="I6:I24" si="5">ROUND(D6*C6/1000,2)</f>
        <v>36.799999999999997</v>
      </c>
      <c r="J6" s="99">
        <f t="shared" ref="J6:J24" si="6">ROUND(E6*$C6/1000,2)</f>
        <v>31.94</v>
      </c>
      <c r="K6" s="99">
        <f t="shared" ref="K6:K24" si="7">ROUND(F6*$C6/1000,2)</f>
        <v>38.01</v>
      </c>
      <c r="L6" s="99">
        <f t="shared" ref="L6:L24" si="8">ROUND(G6*$C6/1000,2)</f>
        <v>7.11</v>
      </c>
      <c r="M6" s="100">
        <f t="shared" ref="M6:M24" si="9">ROUND(H6*$C6/1000,2)</f>
        <v>1.2</v>
      </c>
      <c r="N6" s="153">
        <f>'[6]2. 계획하수량(일최대)'!H7</f>
        <v>0</v>
      </c>
      <c r="O6" s="99">
        <f>O5</f>
        <v>19.7</v>
      </c>
      <c r="P6" s="99">
        <f>P5</f>
        <v>17.100000000000001</v>
      </c>
      <c r="Q6" s="99">
        <f>Q5</f>
        <v>20.350000000000001</v>
      </c>
      <c r="R6" s="99">
        <f>R5</f>
        <v>3.81</v>
      </c>
      <c r="S6" s="99">
        <f>S5</f>
        <v>0.64</v>
      </c>
      <c r="T6" s="99">
        <f t="shared" ref="T6:T24" si="10">ROUND(O6*$N6/1000,2)</f>
        <v>0</v>
      </c>
      <c r="U6" s="99">
        <f t="shared" ref="U6:U24" si="11">ROUND(P6*$N6/1000,2)</f>
        <v>0</v>
      </c>
      <c r="V6" s="99">
        <f t="shared" ref="V6:V24" si="12">ROUND(Q6*$N6/1000,2)</f>
        <v>0</v>
      </c>
      <c r="W6" s="99">
        <f t="shared" ref="W6:W24" si="13">ROUND(R6*$N6/1000,2)</f>
        <v>0</v>
      </c>
      <c r="X6" s="100">
        <f t="shared" ref="X6:X24" si="14">ROUND(S6*$N6/1000,2)</f>
        <v>0</v>
      </c>
      <c r="Y6" s="153">
        <f>'[6]2. 계획하수량(일최대)'!O7</f>
        <v>187</v>
      </c>
      <c r="Z6" s="99">
        <f t="shared" ref="Z6:Z24" si="15">I6+T6</f>
        <v>36.799999999999997</v>
      </c>
      <c r="AA6" s="99">
        <f t="shared" ref="AA6:AA24" si="16">J6+U6</f>
        <v>31.94</v>
      </c>
      <c r="AB6" s="99">
        <f t="shared" ref="AB6:AB24" si="17">K6+V6</f>
        <v>38.01</v>
      </c>
      <c r="AC6" s="99">
        <f t="shared" ref="AC6:AC24" si="18">L6+W6</f>
        <v>7.11</v>
      </c>
      <c r="AD6" s="100">
        <f t="shared" ref="AD6:AD24" si="19">M6+X6</f>
        <v>1.2</v>
      </c>
      <c r="AE6" s="154">
        <f t="shared" ref="AE6:AE24" si="20">ROUND(Z6/$Y6*1000,1)</f>
        <v>196.8</v>
      </c>
      <c r="AF6" s="117">
        <f t="shared" ref="AF6:AF24" si="21">ROUND(AA6/$Y6*1000,1)</f>
        <v>170.8</v>
      </c>
      <c r="AG6" s="117">
        <f t="shared" ref="AG6:AG24" si="22">ROUND(AB6/$Y6*1000,1)</f>
        <v>203.3</v>
      </c>
      <c r="AH6" s="105">
        <f t="shared" ref="AH6:AH24" si="23">ROUND(AC6/$Y6*1000,2)</f>
        <v>38.020000000000003</v>
      </c>
      <c r="AI6" s="106">
        <f t="shared" ref="AI6:AI24" si="24">ROUND(AD6/$Y6*1000,2)</f>
        <v>6.42</v>
      </c>
    </row>
    <row r="7" spans="1:35" ht="26.1" customHeight="1">
      <c r="A7" s="243" t="s">
        <v>188</v>
      </c>
      <c r="B7" s="152" t="s">
        <v>189</v>
      </c>
      <c r="C7" s="153">
        <f>'[6]2. 계획하수량(일최대)'!G8</f>
        <v>423</v>
      </c>
      <c r="D7" s="99">
        <f t="shared" ref="D7:D24" si="25">D6</f>
        <v>39.4</v>
      </c>
      <c r="E7" s="99">
        <f t="shared" ref="E7:E24" si="26">E6</f>
        <v>34.200000000000003</v>
      </c>
      <c r="F7" s="99">
        <f t="shared" ref="F7:F24" si="27">F6</f>
        <v>40.700000000000003</v>
      </c>
      <c r="G7" s="99">
        <f t="shared" ref="G7:G24" si="28">G6</f>
        <v>7.6099999999999994</v>
      </c>
      <c r="H7" s="99">
        <f t="shared" ref="H7:H24" si="29">H6</f>
        <v>1.28</v>
      </c>
      <c r="I7" s="99">
        <f t="shared" si="5"/>
        <v>16.670000000000002</v>
      </c>
      <c r="J7" s="99">
        <f t="shared" si="6"/>
        <v>14.47</v>
      </c>
      <c r="K7" s="99">
        <f t="shared" si="7"/>
        <v>17.22</v>
      </c>
      <c r="L7" s="99">
        <f t="shared" si="8"/>
        <v>3.22</v>
      </c>
      <c r="M7" s="100">
        <f t="shared" si="9"/>
        <v>0.54</v>
      </c>
      <c r="N7" s="153">
        <f>'[6]2. 계획하수량(일최대)'!H8</f>
        <v>0</v>
      </c>
      <c r="O7" s="99">
        <f t="shared" ref="O7:O24" si="30">O6</f>
        <v>19.7</v>
      </c>
      <c r="P7" s="99">
        <f t="shared" ref="P7:P24" si="31">P6</f>
        <v>17.100000000000001</v>
      </c>
      <c r="Q7" s="99">
        <f t="shared" ref="Q7:Q24" si="32">Q6</f>
        <v>20.350000000000001</v>
      </c>
      <c r="R7" s="99">
        <f t="shared" ref="R7:R24" si="33">R6</f>
        <v>3.81</v>
      </c>
      <c r="S7" s="99">
        <f t="shared" ref="S7:S24" si="34">S6</f>
        <v>0.64</v>
      </c>
      <c r="T7" s="99">
        <f t="shared" si="10"/>
        <v>0</v>
      </c>
      <c r="U7" s="99">
        <f t="shared" si="11"/>
        <v>0</v>
      </c>
      <c r="V7" s="99">
        <f t="shared" si="12"/>
        <v>0</v>
      </c>
      <c r="W7" s="99">
        <f t="shared" si="13"/>
        <v>0</v>
      </c>
      <c r="X7" s="100">
        <f t="shared" si="14"/>
        <v>0</v>
      </c>
      <c r="Y7" s="153">
        <f>'[6]2. 계획하수량(일최대)'!O8</f>
        <v>85</v>
      </c>
      <c r="Z7" s="99">
        <f t="shared" si="15"/>
        <v>16.670000000000002</v>
      </c>
      <c r="AA7" s="99">
        <f t="shared" si="16"/>
        <v>14.47</v>
      </c>
      <c r="AB7" s="99">
        <f t="shared" si="17"/>
        <v>17.22</v>
      </c>
      <c r="AC7" s="99">
        <f t="shared" si="18"/>
        <v>3.22</v>
      </c>
      <c r="AD7" s="100">
        <f t="shared" si="19"/>
        <v>0.54</v>
      </c>
      <c r="AE7" s="154">
        <f t="shared" si="20"/>
        <v>196.1</v>
      </c>
      <c r="AF7" s="117">
        <f t="shared" si="21"/>
        <v>170.2</v>
      </c>
      <c r="AG7" s="117">
        <f t="shared" si="22"/>
        <v>202.6</v>
      </c>
      <c r="AH7" s="105">
        <f t="shared" si="23"/>
        <v>37.880000000000003</v>
      </c>
      <c r="AI7" s="106">
        <f t="shared" si="24"/>
        <v>6.35</v>
      </c>
    </row>
    <row r="8" spans="1:35" ht="26.1" customHeight="1">
      <c r="A8" s="243"/>
      <c r="B8" s="155" t="s">
        <v>190</v>
      </c>
      <c r="C8" s="153">
        <f>'[6]2. 계획하수량(일최대)'!G9</f>
        <v>442</v>
      </c>
      <c r="D8" s="99">
        <f t="shared" si="25"/>
        <v>39.4</v>
      </c>
      <c r="E8" s="99">
        <f t="shared" si="26"/>
        <v>34.200000000000003</v>
      </c>
      <c r="F8" s="99">
        <f t="shared" si="27"/>
        <v>40.700000000000003</v>
      </c>
      <c r="G8" s="99">
        <f t="shared" si="28"/>
        <v>7.6099999999999994</v>
      </c>
      <c r="H8" s="99">
        <f t="shared" si="29"/>
        <v>1.28</v>
      </c>
      <c r="I8" s="99">
        <f t="shared" si="5"/>
        <v>17.41</v>
      </c>
      <c r="J8" s="99">
        <f t="shared" si="6"/>
        <v>15.12</v>
      </c>
      <c r="K8" s="99">
        <f t="shared" si="7"/>
        <v>17.989999999999998</v>
      </c>
      <c r="L8" s="99">
        <f t="shared" si="8"/>
        <v>3.36</v>
      </c>
      <c r="M8" s="100">
        <f t="shared" si="9"/>
        <v>0.56999999999999995</v>
      </c>
      <c r="N8" s="153">
        <f>'[6]2. 계획하수량(일최대)'!H9</f>
        <v>0</v>
      </c>
      <c r="O8" s="99">
        <f t="shared" si="30"/>
        <v>19.7</v>
      </c>
      <c r="P8" s="99">
        <f t="shared" si="31"/>
        <v>17.100000000000001</v>
      </c>
      <c r="Q8" s="99">
        <f t="shared" si="32"/>
        <v>20.350000000000001</v>
      </c>
      <c r="R8" s="99">
        <f t="shared" si="33"/>
        <v>3.81</v>
      </c>
      <c r="S8" s="99">
        <f t="shared" si="34"/>
        <v>0.64</v>
      </c>
      <c r="T8" s="99">
        <f t="shared" si="10"/>
        <v>0</v>
      </c>
      <c r="U8" s="99">
        <f t="shared" si="11"/>
        <v>0</v>
      </c>
      <c r="V8" s="99">
        <f t="shared" si="12"/>
        <v>0</v>
      </c>
      <c r="W8" s="99">
        <f t="shared" si="13"/>
        <v>0</v>
      </c>
      <c r="X8" s="100">
        <f t="shared" si="14"/>
        <v>0</v>
      </c>
      <c r="Y8" s="153">
        <f>'[6]2. 계획하수량(일최대)'!O9</f>
        <v>88</v>
      </c>
      <c r="Z8" s="99">
        <f t="shared" si="15"/>
        <v>17.41</v>
      </c>
      <c r="AA8" s="99">
        <f t="shared" si="16"/>
        <v>15.12</v>
      </c>
      <c r="AB8" s="99">
        <f t="shared" si="17"/>
        <v>17.989999999999998</v>
      </c>
      <c r="AC8" s="99">
        <f t="shared" si="18"/>
        <v>3.36</v>
      </c>
      <c r="AD8" s="100">
        <f t="shared" si="19"/>
        <v>0.56999999999999995</v>
      </c>
      <c r="AE8" s="154">
        <f t="shared" si="20"/>
        <v>197.8</v>
      </c>
      <c r="AF8" s="117">
        <f t="shared" si="21"/>
        <v>171.8</v>
      </c>
      <c r="AG8" s="117">
        <f t="shared" si="22"/>
        <v>204.4</v>
      </c>
      <c r="AH8" s="105">
        <f t="shared" si="23"/>
        <v>38.18</v>
      </c>
      <c r="AI8" s="106">
        <f t="shared" si="24"/>
        <v>6.48</v>
      </c>
    </row>
    <row r="9" spans="1:35" ht="26.1" customHeight="1">
      <c r="A9" s="243"/>
      <c r="B9" s="155" t="s">
        <v>191</v>
      </c>
      <c r="C9" s="153">
        <f>'[6]2. 계획하수량(일최대)'!G10</f>
        <v>525</v>
      </c>
      <c r="D9" s="99">
        <f t="shared" si="25"/>
        <v>39.4</v>
      </c>
      <c r="E9" s="99">
        <f t="shared" si="26"/>
        <v>34.200000000000003</v>
      </c>
      <c r="F9" s="99">
        <f t="shared" si="27"/>
        <v>40.700000000000003</v>
      </c>
      <c r="G9" s="99">
        <f t="shared" si="28"/>
        <v>7.6099999999999994</v>
      </c>
      <c r="H9" s="99">
        <f t="shared" si="29"/>
        <v>1.28</v>
      </c>
      <c r="I9" s="99">
        <f t="shared" si="5"/>
        <v>20.69</v>
      </c>
      <c r="J9" s="99">
        <f t="shared" si="6"/>
        <v>17.96</v>
      </c>
      <c r="K9" s="99">
        <f t="shared" si="7"/>
        <v>21.37</v>
      </c>
      <c r="L9" s="99">
        <f t="shared" si="8"/>
        <v>4</v>
      </c>
      <c r="M9" s="100">
        <f t="shared" si="9"/>
        <v>0.67</v>
      </c>
      <c r="N9" s="153">
        <f>'[6]2. 계획하수량(일최대)'!H10</f>
        <v>0</v>
      </c>
      <c r="O9" s="99">
        <f t="shared" si="30"/>
        <v>19.7</v>
      </c>
      <c r="P9" s="99">
        <f t="shared" si="31"/>
        <v>17.100000000000001</v>
      </c>
      <c r="Q9" s="99">
        <f t="shared" si="32"/>
        <v>20.350000000000001</v>
      </c>
      <c r="R9" s="99">
        <f t="shared" si="33"/>
        <v>3.81</v>
      </c>
      <c r="S9" s="99">
        <f t="shared" si="34"/>
        <v>0.64</v>
      </c>
      <c r="T9" s="99">
        <f t="shared" si="10"/>
        <v>0</v>
      </c>
      <c r="U9" s="99">
        <f t="shared" si="11"/>
        <v>0</v>
      </c>
      <c r="V9" s="99">
        <f t="shared" si="12"/>
        <v>0</v>
      </c>
      <c r="W9" s="99">
        <f t="shared" si="13"/>
        <v>0</v>
      </c>
      <c r="X9" s="100">
        <f t="shared" si="14"/>
        <v>0</v>
      </c>
      <c r="Y9" s="153">
        <f>'[6]2. 계획하수량(일최대)'!O10</f>
        <v>105</v>
      </c>
      <c r="Z9" s="99">
        <f t="shared" si="15"/>
        <v>20.69</v>
      </c>
      <c r="AA9" s="99">
        <f t="shared" si="16"/>
        <v>17.96</v>
      </c>
      <c r="AB9" s="99">
        <f t="shared" si="17"/>
        <v>21.37</v>
      </c>
      <c r="AC9" s="99">
        <f t="shared" si="18"/>
        <v>4</v>
      </c>
      <c r="AD9" s="100">
        <f t="shared" si="19"/>
        <v>0.67</v>
      </c>
      <c r="AE9" s="154">
        <f t="shared" si="20"/>
        <v>197</v>
      </c>
      <c r="AF9" s="117">
        <f t="shared" si="21"/>
        <v>171</v>
      </c>
      <c r="AG9" s="117">
        <f t="shared" si="22"/>
        <v>203.5</v>
      </c>
      <c r="AH9" s="105">
        <f t="shared" si="23"/>
        <v>38.1</v>
      </c>
      <c r="AI9" s="106">
        <f t="shared" si="24"/>
        <v>6.38</v>
      </c>
    </row>
    <row r="10" spans="1:35" ht="26.1" customHeight="1">
      <c r="A10" s="243" t="s">
        <v>192</v>
      </c>
      <c r="B10" s="152" t="s">
        <v>193</v>
      </c>
      <c r="C10" s="153">
        <f>'[6]2. 계획하수량(일최대)'!G11</f>
        <v>509</v>
      </c>
      <c r="D10" s="99">
        <f t="shared" si="25"/>
        <v>39.4</v>
      </c>
      <c r="E10" s="99">
        <f t="shared" si="26"/>
        <v>34.200000000000003</v>
      </c>
      <c r="F10" s="99">
        <f t="shared" si="27"/>
        <v>40.700000000000003</v>
      </c>
      <c r="G10" s="99">
        <f t="shared" si="28"/>
        <v>7.6099999999999994</v>
      </c>
      <c r="H10" s="99">
        <f t="shared" si="29"/>
        <v>1.28</v>
      </c>
      <c r="I10" s="99">
        <f t="shared" si="5"/>
        <v>20.05</v>
      </c>
      <c r="J10" s="99">
        <f t="shared" si="6"/>
        <v>17.41</v>
      </c>
      <c r="K10" s="99">
        <f t="shared" si="7"/>
        <v>20.72</v>
      </c>
      <c r="L10" s="99">
        <f t="shared" si="8"/>
        <v>3.87</v>
      </c>
      <c r="M10" s="100">
        <f t="shared" si="9"/>
        <v>0.65</v>
      </c>
      <c r="N10" s="153">
        <f>'[6]2. 계획하수량(일최대)'!H11</f>
        <v>100</v>
      </c>
      <c r="O10" s="99">
        <f t="shared" si="30"/>
        <v>19.7</v>
      </c>
      <c r="P10" s="99">
        <f t="shared" si="31"/>
        <v>17.100000000000001</v>
      </c>
      <c r="Q10" s="99">
        <f t="shared" si="32"/>
        <v>20.350000000000001</v>
      </c>
      <c r="R10" s="99">
        <f t="shared" si="33"/>
        <v>3.81</v>
      </c>
      <c r="S10" s="99">
        <f t="shared" si="34"/>
        <v>0.64</v>
      </c>
      <c r="T10" s="99">
        <f t="shared" si="10"/>
        <v>1.97</v>
      </c>
      <c r="U10" s="99">
        <f t="shared" si="11"/>
        <v>1.71</v>
      </c>
      <c r="V10" s="99">
        <f t="shared" si="12"/>
        <v>2.04</v>
      </c>
      <c r="W10" s="99">
        <f t="shared" si="13"/>
        <v>0.38</v>
      </c>
      <c r="X10" s="100">
        <f t="shared" si="14"/>
        <v>0.06</v>
      </c>
      <c r="Y10" s="153">
        <f>'[6]2. 계획하수량(일최대)'!O11</f>
        <v>110</v>
      </c>
      <c r="Z10" s="99">
        <f t="shared" si="15"/>
        <v>22.02</v>
      </c>
      <c r="AA10" s="99">
        <f t="shared" si="16"/>
        <v>19.12</v>
      </c>
      <c r="AB10" s="99">
        <f t="shared" si="17"/>
        <v>22.759999999999998</v>
      </c>
      <c r="AC10" s="99">
        <f t="shared" si="18"/>
        <v>4.25</v>
      </c>
      <c r="AD10" s="100">
        <f t="shared" si="19"/>
        <v>0.71</v>
      </c>
      <c r="AE10" s="154">
        <f t="shared" si="20"/>
        <v>200.2</v>
      </c>
      <c r="AF10" s="117">
        <f t="shared" si="21"/>
        <v>173.8</v>
      </c>
      <c r="AG10" s="117">
        <f t="shared" si="22"/>
        <v>206.9</v>
      </c>
      <c r="AH10" s="105">
        <f t="shared" si="23"/>
        <v>38.64</v>
      </c>
      <c r="AI10" s="106">
        <f t="shared" si="24"/>
        <v>6.45</v>
      </c>
    </row>
    <row r="11" spans="1:35" ht="26.1" customHeight="1">
      <c r="A11" s="243"/>
      <c r="B11" s="155" t="s">
        <v>194</v>
      </c>
      <c r="C11" s="153">
        <f>'[6]2. 계획하수량(일최대)'!G12</f>
        <v>493</v>
      </c>
      <c r="D11" s="99">
        <f t="shared" si="25"/>
        <v>39.4</v>
      </c>
      <c r="E11" s="99">
        <f t="shared" si="26"/>
        <v>34.200000000000003</v>
      </c>
      <c r="F11" s="99">
        <f t="shared" si="27"/>
        <v>40.700000000000003</v>
      </c>
      <c r="G11" s="99">
        <f t="shared" si="28"/>
        <v>7.6099999999999994</v>
      </c>
      <c r="H11" s="99">
        <f t="shared" si="29"/>
        <v>1.28</v>
      </c>
      <c r="I11" s="99">
        <f t="shared" si="5"/>
        <v>19.420000000000002</v>
      </c>
      <c r="J11" s="99">
        <f t="shared" si="6"/>
        <v>16.86</v>
      </c>
      <c r="K11" s="99">
        <f t="shared" si="7"/>
        <v>20.07</v>
      </c>
      <c r="L11" s="99">
        <f t="shared" si="8"/>
        <v>3.75</v>
      </c>
      <c r="M11" s="100">
        <f t="shared" si="9"/>
        <v>0.63</v>
      </c>
      <c r="N11" s="153">
        <f>'[6]2. 계획하수량(일최대)'!H12</f>
        <v>200</v>
      </c>
      <c r="O11" s="99">
        <f t="shared" si="30"/>
        <v>19.7</v>
      </c>
      <c r="P11" s="99">
        <f t="shared" si="31"/>
        <v>17.100000000000001</v>
      </c>
      <c r="Q11" s="99">
        <f t="shared" si="32"/>
        <v>20.350000000000001</v>
      </c>
      <c r="R11" s="99">
        <f t="shared" si="33"/>
        <v>3.81</v>
      </c>
      <c r="S11" s="99">
        <f t="shared" si="34"/>
        <v>0.64</v>
      </c>
      <c r="T11" s="99">
        <f t="shared" si="10"/>
        <v>3.94</v>
      </c>
      <c r="U11" s="99">
        <f t="shared" si="11"/>
        <v>3.42</v>
      </c>
      <c r="V11" s="99">
        <f t="shared" si="12"/>
        <v>4.07</v>
      </c>
      <c r="W11" s="99">
        <f t="shared" si="13"/>
        <v>0.76</v>
      </c>
      <c r="X11" s="100">
        <f t="shared" si="14"/>
        <v>0.13</v>
      </c>
      <c r="Y11" s="153">
        <f>'[6]2. 계획하수량(일최대)'!O12</f>
        <v>115</v>
      </c>
      <c r="Z11" s="99">
        <f t="shared" si="15"/>
        <v>23.360000000000003</v>
      </c>
      <c r="AA11" s="99">
        <f t="shared" si="16"/>
        <v>20.28</v>
      </c>
      <c r="AB11" s="99">
        <f t="shared" si="17"/>
        <v>24.14</v>
      </c>
      <c r="AC11" s="99">
        <f t="shared" si="18"/>
        <v>4.51</v>
      </c>
      <c r="AD11" s="100">
        <f t="shared" si="19"/>
        <v>0.76</v>
      </c>
      <c r="AE11" s="154">
        <f t="shared" si="20"/>
        <v>203.1</v>
      </c>
      <c r="AF11" s="117">
        <f t="shared" si="21"/>
        <v>176.3</v>
      </c>
      <c r="AG11" s="117">
        <f t="shared" si="22"/>
        <v>209.9</v>
      </c>
      <c r="AH11" s="105">
        <f t="shared" si="23"/>
        <v>39.22</v>
      </c>
      <c r="AI11" s="106">
        <f t="shared" si="24"/>
        <v>6.61</v>
      </c>
    </row>
    <row r="12" spans="1:35" ht="26.1" customHeight="1">
      <c r="A12" s="243"/>
      <c r="B12" s="155" t="s">
        <v>195</v>
      </c>
      <c r="C12" s="153">
        <f>'[6]2. 계획하수량(일최대)'!G13</f>
        <v>492</v>
      </c>
      <c r="D12" s="99">
        <f t="shared" si="25"/>
        <v>39.4</v>
      </c>
      <c r="E12" s="99">
        <f t="shared" si="26"/>
        <v>34.200000000000003</v>
      </c>
      <c r="F12" s="99">
        <f t="shared" si="27"/>
        <v>40.700000000000003</v>
      </c>
      <c r="G12" s="99">
        <f t="shared" si="28"/>
        <v>7.6099999999999994</v>
      </c>
      <c r="H12" s="99">
        <f t="shared" si="29"/>
        <v>1.28</v>
      </c>
      <c r="I12" s="99">
        <f t="shared" si="5"/>
        <v>19.38</v>
      </c>
      <c r="J12" s="99">
        <f t="shared" si="6"/>
        <v>16.829999999999998</v>
      </c>
      <c r="K12" s="99">
        <f t="shared" si="7"/>
        <v>20.02</v>
      </c>
      <c r="L12" s="99">
        <f t="shared" si="8"/>
        <v>3.74</v>
      </c>
      <c r="M12" s="100">
        <f t="shared" si="9"/>
        <v>0.63</v>
      </c>
      <c r="N12" s="153">
        <f>'[6]2. 계획하수량(일최대)'!H13</f>
        <v>0</v>
      </c>
      <c r="O12" s="99">
        <f t="shared" si="30"/>
        <v>19.7</v>
      </c>
      <c r="P12" s="99">
        <f t="shared" si="31"/>
        <v>17.100000000000001</v>
      </c>
      <c r="Q12" s="99">
        <f t="shared" si="32"/>
        <v>20.350000000000001</v>
      </c>
      <c r="R12" s="99">
        <f t="shared" si="33"/>
        <v>3.81</v>
      </c>
      <c r="S12" s="99">
        <f t="shared" si="34"/>
        <v>0.64</v>
      </c>
      <c r="T12" s="99">
        <f t="shared" si="10"/>
        <v>0</v>
      </c>
      <c r="U12" s="99">
        <f t="shared" si="11"/>
        <v>0</v>
      </c>
      <c r="V12" s="99">
        <f t="shared" si="12"/>
        <v>0</v>
      </c>
      <c r="W12" s="99">
        <f t="shared" si="13"/>
        <v>0</v>
      </c>
      <c r="X12" s="100">
        <f t="shared" si="14"/>
        <v>0</v>
      </c>
      <c r="Y12" s="153">
        <f>'[6]2. 계획하수량(일최대)'!O13</f>
        <v>98</v>
      </c>
      <c r="Z12" s="99">
        <f t="shared" si="15"/>
        <v>19.38</v>
      </c>
      <c r="AA12" s="99">
        <f t="shared" si="16"/>
        <v>16.829999999999998</v>
      </c>
      <c r="AB12" s="99">
        <f t="shared" si="17"/>
        <v>20.02</v>
      </c>
      <c r="AC12" s="99">
        <f t="shared" si="18"/>
        <v>3.74</v>
      </c>
      <c r="AD12" s="100">
        <f t="shared" si="19"/>
        <v>0.63</v>
      </c>
      <c r="AE12" s="154">
        <f t="shared" si="20"/>
        <v>197.8</v>
      </c>
      <c r="AF12" s="117">
        <f t="shared" si="21"/>
        <v>171.7</v>
      </c>
      <c r="AG12" s="117">
        <f t="shared" si="22"/>
        <v>204.3</v>
      </c>
      <c r="AH12" s="105">
        <f t="shared" si="23"/>
        <v>38.159999999999997</v>
      </c>
      <c r="AI12" s="106">
        <f t="shared" si="24"/>
        <v>6.43</v>
      </c>
    </row>
    <row r="13" spans="1:35" ht="26.1" customHeight="1">
      <c r="A13" s="243"/>
      <c r="B13" s="152" t="s">
        <v>196</v>
      </c>
      <c r="C13" s="153">
        <f>'[6]2. 계획하수량(일최대)'!G14</f>
        <v>315</v>
      </c>
      <c r="D13" s="99">
        <f t="shared" si="25"/>
        <v>39.4</v>
      </c>
      <c r="E13" s="99">
        <f t="shared" si="26"/>
        <v>34.200000000000003</v>
      </c>
      <c r="F13" s="99">
        <f t="shared" si="27"/>
        <v>40.700000000000003</v>
      </c>
      <c r="G13" s="99">
        <f t="shared" si="28"/>
        <v>7.6099999999999994</v>
      </c>
      <c r="H13" s="99">
        <f t="shared" si="29"/>
        <v>1.28</v>
      </c>
      <c r="I13" s="99">
        <f t="shared" si="5"/>
        <v>12.41</v>
      </c>
      <c r="J13" s="99">
        <f t="shared" si="6"/>
        <v>10.77</v>
      </c>
      <c r="K13" s="99">
        <f t="shared" si="7"/>
        <v>12.82</v>
      </c>
      <c r="L13" s="99">
        <f t="shared" si="8"/>
        <v>2.4</v>
      </c>
      <c r="M13" s="100">
        <f t="shared" si="9"/>
        <v>0.4</v>
      </c>
      <c r="N13" s="153">
        <f>'[6]2. 계획하수량(일최대)'!H14</f>
        <v>0</v>
      </c>
      <c r="O13" s="99">
        <f t="shared" si="30"/>
        <v>19.7</v>
      </c>
      <c r="P13" s="99">
        <f t="shared" si="31"/>
        <v>17.100000000000001</v>
      </c>
      <c r="Q13" s="99">
        <f t="shared" si="32"/>
        <v>20.350000000000001</v>
      </c>
      <c r="R13" s="99">
        <f t="shared" si="33"/>
        <v>3.81</v>
      </c>
      <c r="S13" s="99">
        <f t="shared" si="34"/>
        <v>0.64</v>
      </c>
      <c r="T13" s="99">
        <f t="shared" si="10"/>
        <v>0</v>
      </c>
      <c r="U13" s="99">
        <f t="shared" si="11"/>
        <v>0</v>
      </c>
      <c r="V13" s="99">
        <f t="shared" si="12"/>
        <v>0</v>
      </c>
      <c r="W13" s="99">
        <f t="shared" si="13"/>
        <v>0</v>
      </c>
      <c r="X13" s="100">
        <f t="shared" si="14"/>
        <v>0</v>
      </c>
      <c r="Y13" s="153">
        <f>'[6]2. 계획하수량(일최대)'!O14</f>
        <v>63</v>
      </c>
      <c r="Z13" s="99">
        <f t="shared" si="15"/>
        <v>12.41</v>
      </c>
      <c r="AA13" s="99">
        <f t="shared" si="16"/>
        <v>10.77</v>
      </c>
      <c r="AB13" s="99">
        <f t="shared" si="17"/>
        <v>12.82</v>
      </c>
      <c r="AC13" s="99">
        <f t="shared" si="18"/>
        <v>2.4</v>
      </c>
      <c r="AD13" s="100">
        <f t="shared" si="19"/>
        <v>0.4</v>
      </c>
      <c r="AE13" s="154">
        <f t="shared" si="20"/>
        <v>197</v>
      </c>
      <c r="AF13" s="117">
        <f t="shared" si="21"/>
        <v>171</v>
      </c>
      <c r="AG13" s="117">
        <f t="shared" si="22"/>
        <v>203.5</v>
      </c>
      <c r="AH13" s="105">
        <f t="shared" si="23"/>
        <v>38.1</v>
      </c>
      <c r="AI13" s="106">
        <f t="shared" si="24"/>
        <v>6.35</v>
      </c>
    </row>
    <row r="14" spans="1:35" ht="26.1" customHeight="1">
      <c r="A14" s="243"/>
      <c r="B14" s="155" t="s">
        <v>197</v>
      </c>
      <c r="C14" s="153">
        <f>'[6]2. 계획하수량(일최대)'!G15</f>
        <v>957</v>
      </c>
      <c r="D14" s="99">
        <f t="shared" si="25"/>
        <v>39.4</v>
      </c>
      <c r="E14" s="99">
        <f t="shared" si="26"/>
        <v>34.200000000000003</v>
      </c>
      <c r="F14" s="99">
        <f t="shared" si="27"/>
        <v>40.700000000000003</v>
      </c>
      <c r="G14" s="99">
        <f t="shared" si="28"/>
        <v>7.6099999999999994</v>
      </c>
      <c r="H14" s="99">
        <f t="shared" si="29"/>
        <v>1.28</v>
      </c>
      <c r="I14" s="99">
        <f t="shared" si="5"/>
        <v>37.71</v>
      </c>
      <c r="J14" s="99">
        <f t="shared" si="6"/>
        <v>32.729999999999997</v>
      </c>
      <c r="K14" s="99">
        <f t="shared" si="7"/>
        <v>38.950000000000003</v>
      </c>
      <c r="L14" s="99">
        <f t="shared" si="8"/>
        <v>7.28</v>
      </c>
      <c r="M14" s="100">
        <f t="shared" si="9"/>
        <v>1.22</v>
      </c>
      <c r="N14" s="153">
        <f>'[6]2. 계획하수량(일최대)'!H15</f>
        <v>300</v>
      </c>
      <c r="O14" s="99">
        <f t="shared" si="30"/>
        <v>19.7</v>
      </c>
      <c r="P14" s="99">
        <f t="shared" si="31"/>
        <v>17.100000000000001</v>
      </c>
      <c r="Q14" s="99">
        <f t="shared" si="32"/>
        <v>20.350000000000001</v>
      </c>
      <c r="R14" s="99">
        <f t="shared" si="33"/>
        <v>3.81</v>
      </c>
      <c r="S14" s="99">
        <f t="shared" si="34"/>
        <v>0.64</v>
      </c>
      <c r="T14" s="99">
        <f t="shared" si="10"/>
        <v>5.91</v>
      </c>
      <c r="U14" s="99">
        <f t="shared" si="11"/>
        <v>5.13</v>
      </c>
      <c r="V14" s="99">
        <f t="shared" si="12"/>
        <v>6.11</v>
      </c>
      <c r="W14" s="99">
        <f t="shared" si="13"/>
        <v>1.1399999999999999</v>
      </c>
      <c r="X14" s="100">
        <f t="shared" si="14"/>
        <v>0.19</v>
      </c>
      <c r="Y14" s="153">
        <f>'[6]2. 계획하수량(일최대)'!O15</f>
        <v>215</v>
      </c>
      <c r="Z14" s="99">
        <f t="shared" si="15"/>
        <v>43.620000000000005</v>
      </c>
      <c r="AA14" s="99">
        <f t="shared" si="16"/>
        <v>37.86</v>
      </c>
      <c r="AB14" s="99">
        <f t="shared" si="17"/>
        <v>45.06</v>
      </c>
      <c r="AC14" s="99">
        <f t="shared" si="18"/>
        <v>8.42</v>
      </c>
      <c r="AD14" s="100">
        <f t="shared" si="19"/>
        <v>1.41</v>
      </c>
      <c r="AE14" s="154">
        <f t="shared" si="20"/>
        <v>202.9</v>
      </c>
      <c r="AF14" s="117">
        <f t="shared" si="21"/>
        <v>176.1</v>
      </c>
      <c r="AG14" s="117">
        <f t="shared" si="22"/>
        <v>209.6</v>
      </c>
      <c r="AH14" s="105">
        <f t="shared" si="23"/>
        <v>39.159999999999997</v>
      </c>
      <c r="AI14" s="106">
        <f t="shared" si="24"/>
        <v>6.56</v>
      </c>
    </row>
    <row r="15" spans="1:35" ht="26.1" customHeight="1">
      <c r="A15" s="243"/>
      <c r="B15" s="152" t="s">
        <v>198</v>
      </c>
      <c r="C15" s="153">
        <f>'[6]2. 계획하수량(일최대)'!G16</f>
        <v>247</v>
      </c>
      <c r="D15" s="99">
        <f t="shared" si="25"/>
        <v>39.4</v>
      </c>
      <c r="E15" s="99">
        <f t="shared" si="26"/>
        <v>34.200000000000003</v>
      </c>
      <c r="F15" s="99">
        <f t="shared" si="27"/>
        <v>40.700000000000003</v>
      </c>
      <c r="G15" s="99">
        <f t="shared" si="28"/>
        <v>7.6099999999999994</v>
      </c>
      <c r="H15" s="99">
        <f t="shared" si="29"/>
        <v>1.28</v>
      </c>
      <c r="I15" s="99">
        <f t="shared" si="5"/>
        <v>9.73</v>
      </c>
      <c r="J15" s="99">
        <f t="shared" si="6"/>
        <v>8.4499999999999993</v>
      </c>
      <c r="K15" s="99">
        <f t="shared" si="7"/>
        <v>10.050000000000001</v>
      </c>
      <c r="L15" s="99">
        <f t="shared" si="8"/>
        <v>1.88</v>
      </c>
      <c r="M15" s="100">
        <f t="shared" si="9"/>
        <v>0.32</v>
      </c>
      <c r="N15" s="153">
        <f>'[6]2. 계획하수량(일최대)'!H16</f>
        <v>200</v>
      </c>
      <c r="O15" s="99">
        <f t="shared" si="30"/>
        <v>19.7</v>
      </c>
      <c r="P15" s="99">
        <f t="shared" si="31"/>
        <v>17.100000000000001</v>
      </c>
      <c r="Q15" s="99">
        <f t="shared" si="32"/>
        <v>20.350000000000001</v>
      </c>
      <c r="R15" s="99">
        <f t="shared" si="33"/>
        <v>3.81</v>
      </c>
      <c r="S15" s="99">
        <f t="shared" si="34"/>
        <v>0.64</v>
      </c>
      <c r="T15" s="99">
        <f t="shared" si="10"/>
        <v>3.94</v>
      </c>
      <c r="U15" s="99">
        <f t="shared" si="11"/>
        <v>3.42</v>
      </c>
      <c r="V15" s="99">
        <f t="shared" si="12"/>
        <v>4.07</v>
      </c>
      <c r="W15" s="99">
        <f t="shared" si="13"/>
        <v>0.76</v>
      </c>
      <c r="X15" s="100">
        <f t="shared" si="14"/>
        <v>0.13</v>
      </c>
      <c r="Y15" s="153">
        <f>'[6]2. 계획하수량(일최대)'!O16</f>
        <v>65</v>
      </c>
      <c r="Z15" s="99">
        <f t="shared" si="15"/>
        <v>13.67</v>
      </c>
      <c r="AA15" s="99">
        <f t="shared" si="16"/>
        <v>11.87</v>
      </c>
      <c r="AB15" s="99">
        <f t="shared" si="17"/>
        <v>14.120000000000001</v>
      </c>
      <c r="AC15" s="99">
        <f t="shared" si="18"/>
        <v>2.6399999999999997</v>
      </c>
      <c r="AD15" s="100">
        <f t="shared" si="19"/>
        <v>0.45</v>
      </c>
      <c r="AE15" s="154">
        <f t="shared" si="20"/>
        <v>210.3</v>
      </c>
      <c r="AF15" s="117">
        <f t="shared" si="21"/>
        <v>182.6</v>
      </c>
      <c r="AG15" s="117">
        <f t="shared" si="22"/>
        <v>217.2</v>
      </c>
      <c r="AH15" s="105">
        <f t="shared" si="23"/>
        <v>40.619999999999997</v>
      </c>
      <c r="AI15" s="106">
        <f t="shared" si="24"/>
        <v>6.92</v>
      </c>
    </row>
    <row r="16" spans="1:35" ht="26.1" customHeight="1">
      <c r="A16" s="243"/>
      <c r="B16" s="155" t="s">
        <v>199</v>
      </c>
      <c r="C16" s="153">
        <f>'[6]2. 계획하수량(일최대)'!G17</f>
        <v>224</v>
      </c>
      <c r="D16" s="99">
        <f t="shared" si="25"/>
        <v>39.4</v>
      </c>
      <c r="E16" s="99">
        <f t="shared" si="26"/>
        <v>34.200000000000003</v>
      </c>
      <c r="F16" s="99">
        <f t="shared" si="27"/>
        <v>40.700000000000003</v>
      </c>
      <c r="G16" s="99">
        <f t="shared" si="28"/>
        <v>7.6099999999999994</v>
      </c>
      <c r="H16" s="99">
        <f t="shared" si="29"/>
        <v>1.28</v>
      </c>
      <c r="I16" s="99">
        <f t="shared" si="5"/>
        <v>8.83</v>
      </c>
      <c r="J16" s="99">
        <f t="shared" si="6"/>
        <v>7.66</v>
      </c>
      <c r="K16" s="99">
        <f t="shared" si="7"/>
        <v>9.1199999999999992</v>
      </c>
      <c r="L16" s="99">
        <f t="shared" si="8"/>
        <v>1.7</v>
      </c>
      <c r="M16" s="100">
        <f t="shared" si="9"/>
        <v>0.28999999999999998</v>
      </c>
      <c r="N16" s="153">
        <f>'[6]2. 계획하수량(일최대)'!H17</f>
        <v>100</v>
      </c>
      <c r="O16" s="99">
        <f t="shared" si="30"/>
        <v>19.7</v>
      </c>
      <c r="P16" s="99">
        <f t="shared" si="31"/>
        <v>17.100000000000001</v>
      </c>
      <c r="Q16" s="99">
        <f t="shared" si="32"/>
        <v>20.350000000000001</v>
      </c>
      <c r="R16" s="99">
        <f t="shared" si="33"/>
        <v>3.81</v>
      </c>
      <c r="S16" s="99">
        <f t="shared" si="34"/>
        <v>0.64</v>
      </c>
      <c r="T16" s="99">
        <f t="shared" si="10"/>
        <v>1.97</v>
      </c>
      <c r="U16" s="99">
        <f t="shared" si="11"/>
        <v>1.71</v>
      </c>
      <c r="V16" s="99">
        <f t="shared" si="12"/>
        <v>2.04</v>
      </c>
      <c r="W16" s="99">
        <f t="shared" si="13"/>
        <v>0.38</v>
      </c>
      <c r="X16" s="100">
        <f t="shared" si="14"/>
        <v>0.06</v>
      </c>
      <c r="Y16" s="153">
        <f>'[6]2. 계획하수량(일최대)'!O17</f>
        <v>53</v>
      </c>
      <c r="Z16" s="99">
        <f t="shared" si="15"/>
        <v>10.8</v>
      </c>
      <c r="AA16" s="99">
        <f t="shared" si="16"/>
        <v>9.370000000000001</v>
      </c>
      <c r="AB16" s="99">
        <f t="shared" si="17"/>
        <v>11.16</v>
      </c>
      <c r="AC16" s="99">
        <f t="shared" si="18"/>
        <v>2.08</v>
      </c>
      <c r="AD16" s="100">
        <f t="shared" si="19"/>
        <v>0.35</v>
      </c>
      <c r="AE16" s="154">
        <f t="shared" si="20"/>
        <v>203.8</v>
      </c>
      <c r="AF16" s="117">
        <f t="shared" si="21"/>
        <v>176.8</v>
      </c>
      <c r="AG16" s="117">
        <f t="shared" si="22"/>
        <v>210.6</v>
      </c>
      <c r="AH16" s="105">
        <f t="shared" si="23"/>
        <v>39.25</v>
      </c>
      <c r="AI16" s="106">
        <f t="shared" si="24"/>
        <v>6.6</v>
      </c>
    </row>
    <row r="17" spans="1:35" ht="26.1" customHeight="1">
      <c r="A17" s="243"/>
      <c r="B17" s="155" t="s">
        <v>200</v>
      </c>
      <c r="C17" s="153">
        <f>'[6]2. 계획하수량(일최대)'!G18</f>
        <v>281</v>
      </c>
      <c r="D17" s="99">
        <f t="shared" si="25"/>
        <v>39.4</v>
      </c>
      <c r="E17" s="99">
        <f t="shared" si="26"/>
        <v>34.200000000000003</v>
      </c>
      <c r="F17" s="99">
        <f t="shared" si="27"/>
        <v>40.700000000000003</v>
      </c>
      <c r="G17" s="99">
        <f t="shared" si="28"/>
        <v>7.6099999999999994</v>
      </c>
      <c r="H17" s="99">
        <f t="shared" si="29"/>
        <v>1.28</v>
      </c>
      <c r="I17" s="99">
        <f t="shared" si="5"/>
        <v>11.07</v>
      </c>
      <c r="J17" s="99">
        <f t="shared" si="6"/>
        <v>9.61</v>
      </c>
      <c r="K17" s="99">
        <f t="shared" si="7"/>
        <v>11.44</v>
      </c>
      <c r="L17" s="99">
        <f t="shared" si="8"/>
        <v>2.14</v>
      </c>
      <c r="M17" s="100">
        <f t="shared" si="9"/>
        <v>0.36</v>
      </c>
      <c r="N17" s="153">
        <f>'[6]2. 계획하수량(일최대)'!H18</f>
        <v>100</v>
      </c>
      <c r="O17" s="99">
        <f t="shared" si="30"/>
        <v>19.7</v>
      </c>
      <c r="P17" s="99">
        <f t="shared" si="31"/>
        <v>17.100000000000001</v>
      </c>
      <c r="Q17" s="99">
        <f t="shared" si="32"/>
        <v>20.350000000000001</v>
      </c>
      <c r="R17" s="99">
        <f t="shared" si="33"/>
        <v>3.81</v>
      </c>
      <c r="S17" s="99">
        <f t="shared" si="34"/>
        <v>0.64</v>
      </c>
      <c r="T17" s="99">
        <f t="shared" si="10"/>
        <v>1.97</v>
      </c>
      <c r="U17" s="99">
        <f t="shared" si="11"/>
        <v>1.71</v>
      </c>
      <c r="V17" s="99">
        <f t="shared" si="12"/>
        <v>2.04</v>
      </c>
      <c r="W17" s="99">
        <f t="shared" si="13"/>
        <v>0.38</v>
      </c>
      <c r="X17" s="100">
        <f t="shared" si="14"/>
        <v>0.06</v>
      </c>
      <c r="Y17" s="153">
        <f>'[6]2. 계획하수량(일최대)'!O18</f>
        <v>64</v>
      </c>
      <c r="Z17" s="99">
        <f t="shared" si="15"/>
        <v>13.040000000000001</v>
      </c>
      <c r="AA17" s="99">
        <f t="shared" si="16"/>
        <v>11.32</v>
      </c>
      <c r="AB17" s="99">
        <f t="shared" si="17"/>
        <v>13.48</v>
      </c>
      <c r="AC17" s="99">
        <f t="shared" si="18"/>
        <v>2.52</v>
      </c>
      <c r="AD17" s="100">
        <f t="shared" si="19"/>
        <v>0.42</v>
      </c>
      <c r="AE17" s="154">
        <f t="shared" si="20"/>
        <v>203.8</v>
      </c>
      <c r="AF17" s="117">
        <f t="shared" si="21"/>
        <v>176.9</v>
      </c>
      <c r="AG17" s="117">
        <f t="shared" si="22"/>
        <v>210.6</v>
      </c>
      <c r="AH17" s="105">
        <f t="shared" si="23"/>
        <v>39.380000000000003</v>
      </c>
      <c r="AI17" s="106">
        <f t="shared" si="24"/>
        <v>6.56</v>
      </c>
    </row>
    <row r="18" spans="1:35" ht="26.1" customHeight="1">
      <c r="A18" s="156" t="s">
        <v>201</v>
      </c>
      <c r="B18" s="155" t="s">
        <v>202</v>
      </c>
      <c r="C18" s="153">
        <f>'[6]2. 계획하수량(일최대)'!G19</f>
        <v>2190</v>
      </c>
      <c r="D18" s="99">
        <f t="shared" si="25"/>
        <v>39.4</v>
      </c>
      <c r="E18" s="99">
        <f t="shared" si="26"/>
        <v>34.200000000000003</v>
      </c>
      <c r="F18" s="99">
        <f t="shared" si="27"/>
        <v>40.700000000000003</v>
      </c>
      <c r="G18" s="99">
        <f t="shared" si="28"/>
        <v>7.6099999999999994</v>
      </c>
      <c r="H18" s="99">
        <f t="shared" si="29"/>
        <v>1.28</v>
      </c>
      <c r="I18" s="99">
        <f t="shared" ref="I18" si="35">ROUND(D18*C18/1000,2)</f>
        <v>86.29</v>
      </c>
      <c r="J18" s="99">
        <f t="shared" ref="J18" si="36">ROUND(E18*$C18/1000,2)</f>
        <v>74.900000000000006</v>
      </c>
      <c r="K18" s="99">
        <f t="shared" ref="K18" si="37">ROUND(F18*$C18/1000,2)</f>
        <v>89.13</v>
      </c>
      <c r="L18" s="99">
        <f t="shared" ref="L18" si="38">ROUND(G18*$C18/1000,2)</f>
        <v>16.670000000000002</v>
      </c>
      <c r="M18" s="100">
        <f t="shared" ref="M18" si="39">ROUND(H18*$C18/1000,2)</f>
        <v>2.8</v>
      </c>
      <c r="N18" s="153">
        <f>'[6]2. 계획하수량(일최대)'!H19</f>
        <v>0</v>
      </c>
      <c r="O18" s="99">
        <f t="shared" si="30"/>
        <v>19.7</v>
      </c>
      <c r="P18" s="99">
        <f t="shared" si="31"/>
        <v>17.100000000000001</v>
      </c>
      <c r="Q18" s="99">
        <f t="shared" si="32"/>
        <v>20.350000000000001</v>
      </c>
      <c r="R18" s="99">
        <f t="shared" si="33"/>
        <v>3.81</v>
      </c>
      <c r="S18" s="99">
        <f t="shared" si="34"/>
        <v>0.64</v>
      </c>
      <c r="T18" s="99">
        <f t="shared" ref="T18" si="40">ROUND(O18*$N18/1000,2)</f>
        <v>0</v>
      </c>
      <c r="U18" s="99">
        <f t="shared" ref="U18" si="41">ROUND(P18*$N18/1000,2)</f>
        <v>0</v>
      </c>
      <c r="V18" s="99">
        <f t="shared" ref="V18" si="42">ROUND(Q18*$N18/1000,2)</f>
        <v>0</v>
      </c>
      <c r="W18" s="99">
        <f t="shared" ref="W18" si="43">ROUND(R18*$N18/1000,2)</f>
        <v>0</v>
      </c>
      <c r="X18" s="100">
        <f t="shared" ref="X18" si="44">ROUND(S18*$N18/1000,2)</f>
        <v>0</v>
      </c>
      <c r="Y18" s="153">
        <f>'[6]2. 계획하수량(일최대)'!O19</f>
        <v>438</v>
      </c>
      <c r="Z18" s="99">
        <f t="shared" ref="Z18" si="45">I18+T18</f>
        <v>86.29</v>
      </c>
      <c r="AA18" s="99">
        <f t="shared" ref="AA18" si="46">J18+U18</f>
        <v>74.900000000000006</v>
      </c>
      <c r="AB18" s="99">
        <f t="shared" ref="AB18" si="47">K18+V18</f>
        <v>89.13</v>
      </c>
      <c r="AC18" s="99">
        <f t="shared" ref="AC18" si="48">L18+W18</f>
        <v>16.670000000000002</v>
      </c>
      <c r="AD18" s="100">
        <f t="shared" ref="AD18" si="49">M18+X18</f>
        <v>2.8</v>
      </c>
      <c r="AE18" s="154">
        <f t="shared" ref="AE18" si="50">ROUND(Z18/$Y18*1000,1)</f>
        <v>197</v>
      </c>
      <c r="AF18" s="117">
        <f t="shared" ref="AF18" si="51">ROUND(AA18/$Y18*1000,1)</f>
        <v>171</v>
      </c>
      <c r="AG18" s="117">
        <f t="shared" ref="AG18" si="52">ROUND(AB18/$Y18*1000,1)</f>
        <v>203.5</v>
      </c>
      <c r="AH18" s="105">
        <f t="shared" ref="AH18" si="53">ROUND(AC18/$Y18*1000,2)</f>
        <v>38.06</v>
      </c>
      <c r="AI18" s="106">
        <f t="shared" ref="AI18" si="54">ROUND(AD18/$Y18*1000,2)</f>
        <v>6.39</v>
      </c>
    </row>
    <row r="19" spans="1:35" ht="26.1" customHeight="1">
      <c r="A19" s="168" t="s">
        <v>252</v>
      </c>
      <c r="B19" s="155" t="s">
        <v>253</v>
      </c>
      <c r="C19" s="153">
        <f>'[6]2. 계획하수량(일최대)'!$G$20</f>
        <v>138</v>
      </c>
      <c r="D19" s="99">
        <f t="shared" si="25"/>
        <v>39.4</v>
      </c>
      <c r="E19" s="99">
        <f t="shared" si="26"/>
        <v>34.200000000000003</v>
      </c>
      <c r="F19" s="99">
        <f t="shared" si="27"/>
        <v>40.700000000000003</v>
      </c>
      <c r="G19" s="99">
        <f t="shared" si="28"/>
        <v>7.6099999999999994</v>
      </c>
      <c r="H19" s="99">
        <f t="shared" si="29"/>
        <v>1.28</v>
      </c>
      <c r="I19" s="99">
        <f t="shared" ref="I19" si="55">ROUND(D19*C19/1000,2)</f>
        <v>5.44</v>
      </c>
      <c r="J19" s="99">
        <f t="shared" ref="J19" si="56">ROUND(E19*$C19/1000,2)</f>
        <v>4.72</v>
      </c>
      <c r="K19" s="99">
        <f t="shared" ref="K19" si="57">ROUND(F19*$C19/1000,2)</f>
        <v>5.62</v>
      </c>
      <c r="L19" s="99">
        <f t="shared" ref="L19" si="58">ROUND(G19*$C19/1000,2)</f>
        <v>1.05</v>
      </c>
      <c r="M19" s="100">
        <f t="shared" ref="M19" si="59">ROUND(H19*$C19/1000,2)</f>
        <v>0.18</v>
      </c>
      <c r="N19" s="153">
        <f>'[6]2. 계획하수량(일최대)'!H20</f>
        <v>0</v>
      </c>
      <c r="O19" s="99">
        <f t="shared" si="30"/>
        <v>19.7</v>
      </c>
      <c r="P19" s="99">
        <f t="shared" si="31"/>
        <v>17.100000000000001</v>
      </c>
      <c r="Q19" s="99">
        <f t="shared" si="32"/>
        <v>20.350000000000001</v>
      </c>
      <c r="R19" s="99">
        <f t="shared" si="33"/>
        <v>3.81</v>
      </c>
      <c r="S19" s="99">
        <f t="shared" si="34"/>
        <v>0.64</v>
      </c>
      <c r="T19" s="99">
        <f t="shared" ref="T19" si="60">ROUND(O19*$N19/1000,2)</f>
        <v>0</v>
      </c>
      <c r="U19" s="99">
        <f t="shared" ref="U19" si="61">ROUND(P19*$N19/1000,2)</f>
        <v>0</v>
      </c>
      <c r="V19" s="99">
        <f t="shared" ref="V19" si="62">ROUND(Q19*$N19/1000,2)</f>
        <v>0</v>
      </c>
      <c r="W19" s="99">
        <f t="shared" ref="W19" si="63">ROUND(R19*$N19/1000,2)</f>
        <v>0</v>
      </c>
      <c r="X19" s="100">
        <f t="shared" ref="X19" si="64">ROUND(S19*$N19/1000,2)</f>
        <v>0</v>
      </c>
      <c r="Y19" s="153">
        <f>'[6]2. 계획하수량(일최대)'!O20</f>
        <v>28</v>
      </c>
      <c r="Z19" s="99">
        <f t="shared" ref="Z19" si="65">I19+T19</f>
        <v>5.44</v>
      </c>
      <c r="AA19" s="99">
        <f t="shared" ref="AA19" si="66">J19+U19</f>
        <v>4.72</v>
      </c>
      <c r="AB19" s="99">
        <f t="shared" ref="AB19" si="67">K19+V19</f>
        <v>5.62</v>
      </c>
      <c r="AC19" s="99">
        <f t="shared" ref="AC19" si="68">L19+W19</f>
        <v>1.05</v>
      </c>
      <c r="AD19" s="100">
        <f t="shared" ref="AD19" si="69">M19+X19</f>
        <v>0.18</v>
      </c>
      <c r="AE19" s="154">
        <f t="shared" ref="AE19" si="70">ROUND(Z19/$Y19*1000,1)</f>
        <v>194.3</v>
      </c>
      <c r="AF19" s="117">
        <f t="shared" ref="AF19" si="71">ROUND(AA19/$Y19*1000,1)</f>
        <v>168.6</v>
      </c>
      <c r="AG19" s="117">
        <f t="shared" ref="AG19" si="72">ROUND(AB19/$Y19*1000,1)</f>
        <v>200.7</v>
      </c>
      <c r="AH19" s="105">
        <f t="shared" ref="AH19" si="73">ROUND(AC19/$Y19*1000,2)</f>
        <v>37.5</v>
      </c>
      <c r="AI19" s="106">
        <f t="shared" ref="AI19" si="74">ROUND(AD19/$Y19*1000,2)</f>
        <v>6.43</v>
      </c>
    </row>
    <row r="20" spans="1:35" ht="26.1" customHeight="1">
      <c r="A20" s="156" t="s">
        <v>203</v>
      </c>
      <c r="B20" s="152" t="s">
        <v>204</v>
      </c>
      <c r="C20" s="153">
        <f>'[6]2. 계획하수량(일최대)'!G21</f>
        <v>646</v>
      </c>
      <c r="D20" s="99">
        <f>D17</f>
        <v>39.4</v>
      </c>
      <c r="E20" s="99">
        <f>E17</f>
        <v>34.200000000000003</v>
      </c>
      <c r="F20" s="99">
        <f>F17</f>
        <v>40.700000000000003</v>
      </c>
      <c r="G20" s="99">
        <f>G17</f>
        <v>7.6099999999999994</v>
      </c>
      <c r="H20" s="99">
        <f>H17</f>
        <v>1.28</v>
      </c>
      <c r="I20" s="99">
        <f t="shared" si="5"/>
        <v>25.45</v>
      </c>
      <c r="J20" s="99">
        <f t="shared" si="6"/>
        <v>22.09</v>
      </c>
      <c r="K20" s="99">
        <f t="shared" si="7"/>
        <v>26.29</v>
      </c>
      <c r="L20" s="99">
        <f t="shared" si="8"/>
        <v>4.92</v>
      </c>
      <c r="M20" s="100">
        <f t="shared" si="9"/>
        <v>0.83</v>
      </c>
      <c r="N20" s="153">
        <f>'[6]2. 계획하수량(일최대)'!H21</f>
        <v>0</v>
      </c>
      <c r="O20" s="99">
        <f>O17</f>
        <v>19.7</v>
      </c>
      <c r="P20" s="99">
        <f>P17</f>
        <v>17.100000000000001</v>
      </c>
      <c r="Q20" s="99">
        <f>Q17</f>
        <v>20.350000000000001</v>
      </c>
      <c r="R20" s="99">
        <f>R17</f>
        <v>3.81</v>
      </c>
      <c r="S20" s="99">
        <f>S17</f>
        <v>0.64</v>
      </c>
      <c r="T20" s="99">
        <f t="shared" si="10"/>
        <v>0</v>
      </c>
      <c r="U20" s="99">
        <f t="shared" si="11"/>
        <v>0</v>
      </c>
      <c r="V20" s="99">
        <f t="shared" si="12"/>
        <v>0</v>
      </c>
      <c r="W20" s="99">
        <f t="shared" si="13"/>
        <v>0</v>
      </c>
      <c r="X20" s="100">
        <f t="shared" si="14"/>
        <v>0</v>
      </c>
      <c r="Y20" s="153">
        <f>'[6]2. 계획하수량(일최대)'!O21</f>
        <v>129</v>
      </c>
      <c r="Z20" s="99">
        <f t="shared" si="15"/>
        <v>25.45</v>
      </c>
      <c r="AA20" s="99">
        <f t="shared" si="16"/>
        <v>22.09</v>
      </c>
      <c r="AB20" s="99">
        <f t="shared" si="17"/>
        <v>26.29</v>
      </c>
      <c r="AC20" s="99">
        <f t="shared" si="18"/>
        <v>4.92</v>
      </c>
      <c r="AD20" s="100">
        <f t="shared" si="19"/>
        <v>0.83</v>
      </c>
      <c r="AE20" s="154">
        <f t="shared" si="20"/>
        <v>197.3</v>
      </c>
      <c r="AF20" s="117">
        <f t="shared" si="21"/>
        <v>171.2</v>
      </c>
      <c r="AG20" s="117">
        <f t="shared" si="22"/>
        <v>203.8</v>
      </c>
      <c r="AH20" s="105">
        <f t="shared" si="23"/>
        <v>38.14</v>
      </c>
      <c r="AI20" s="106">
        <f t="shared" si="24"/>
        <v>6.43</v>
      </c>
    </row>
    <row r="21" spans="1:35" ht="26.1" customHeight="1">
      <c r="A21" s="156" t="s">
        <v>205</v>
      </c>
      <c r="B21" s="152" t="s">
        <v>206</v>
      </c>
      <c r="C21" s="153">
        <f>'[6]2. 계획하수량(일최대)'!G22</f>
        <v>560</v>
      </c>
      <c r="D21" s="99">
        <f t="shared" si="25"/>
        <v>39.4</v>
      </c>
      <c r="E21" s="99">
        <f t="shared" si="26"/>
        <v>34.200000000000003</v>
      </c>
      <c r="F21" s="99">
        <f t="shared" si="27"/>
        <v>40.700000000000003</v>
      </c>
      <c r="G21" s="99">
        <f t="shared" si="28"/>
        <v>7.6099999999999994</v>
      </c>
      <c r="H21" s="99">
        <f t="shared" si="29"/>
        <v>1.28</v>
      </c>
      <c r="I21" s="99">
        <f t="shared" si="5"/>
        <v>22.06</v>
      </c>
      <c r="J21" s="99">
        <f t="shared" si="6"/>
        <v>19.149999999999999</v>
      </c>
      <c r="K21" s="99">
        <f t="shared" si="7"/>
        <v>22.79</v>
      </c>
      <c r="L21" s="99">
        <f t="shared" si="8"/>
        <v>4.26</v>
      </c>
      <c r="M21" s="100">
        <f t="shared" si="9"/>
        <v>0.72</v>
      </c>
      <c r="N21" s="153">
        <f>'[6]2. 계획하수량(일최대)'!H22</f>
        <v>0</v>
      </c>
      <c r="O21" s="99">
        <f t="shared" si="30"/>
        <v>19.7</v>
      </c>
      <c r="P21" s="99">
        <f t="shared" si="31"/>
        <v>17.100000000000001</v>
      </c>
      <c r="Q21" s="99">
        <f t="shared" si="32"/>
        <v>20.350000000000001</v>
      </c>
      <c r="R21" s="99">
        <f t="shared" si="33"/>
        <v>3.81</v>
      </c>
      <c r="S21" s="99">
        <f t="shared" si="34"/>
        <v>0.64</v>
      </c>
      <c r="T21" s="99">
        <f t="shared" si="10"/>
        <v>0</v>
      </c>
      <c r="U21" s="99">
        <f t="shared" si="11"/>
        <v>0</v>
      </c>
      <c r="V21" s="99">
        <f t="shared" si="12"/>
        <v>0</v>
      </c>
      <c r="W21" s="99">
        <f t="shared" si="13"/>
        <v>0</v>
      </c>
      <c r="X21" s="100">
        <f t="shared" si="14"/>
        <v>0</v>
      </c>
      <c r="Y21" s="153">
        <f>'[6]2. 계획하수량(일최대)'!O22</f>
        <v>112</v>
      </c>
      <c r="Z21" s="99">
        <f t="shared" si="15"/>
        <v>22.06</v>
      </c>
      <c r="AA21" s="99">
        <f t="shared" si="16"/>
        <v>19.149999999999999</v>
      </c>
      <c r="AB21" s="99">
        <f t="shared" si="17"/>
        <v>22.79</v>
      </c>
      <c r="AC21" s="99">
        <f t="shared" si="18"/>
        <v>4.26</v>
      </c>
      <c r="AD21" s="100">
        <f t="shared" si="19"/>
        <v>0.72</v>
      </c>
      <c r="AE21" s="154">
        <f t="shared" si="20"/>
        <v>197</v>
      </c>
      <c r="AF21" s="117">
        <f t="shared" si="21"/>
        <v>171</v>
      </c>
      <c r="AG21" s="117">
        <f t="shared" si="22"/>
        <v>203.5</v>
      </c>
      <c r="AH21" s="105">
        <f t="shared" si="23"/>
        <v>38.04</v>
      </c>
      <c r="AI21" s="106">
        <f t="shared" si="24"/>
        <v>6.43</v>
      </c>
    </row>
    <row r="22" spans="1:35" ht="26.1" customHeight="1">
      <c r="A22" s="243" t="s">
        <v>207</v>
      </c>
      <c r="B22" s="155" t="s">
        <v>208</v>
      </c>
      <c r="C22" s="153">
        <f>'[6]2. 계획하수량(일최대)'!G23</f>
        <v>1756</v>
      </c>
      <c r="D22" s="99">
        <f t="shared" si="25"/>
        <v>39.4</v>
      </c>
      <c r="E22" s="99">
        <f t="shared" si="26"/>
        <v>34.200000000000003</v>
      </c>
      <c r="F22" s="99">
        <f t="shared" si="27"/>
        <v>40.700000000000003</v>
      </c>
      <c r="G22" s="99">
        <f t="shared" si="28"/>
        <v>7.6099999999999994</v>
      </c>
      <c r="H22" s="99">
        <f t="shared" si="29"/>
        <v>1.28</v>
      </c>
      <c r="I22" s="99">
        <f t="shared" si="5"/>
        <v>69.19</v>
      </c>
      <c r="J22" s="99">
        <f t="shared" si="6"/>
        <v>60.06</v>
      </c>
      <c r="K22" s="99">
        <f t="shared" si="7"/>
        <v>71.47</v>
      </c>
      <c r="L22" s="99">
        <f t="shared" si="8"/>
        <v>13.36</v>
      </c>
      <c r="M22" s="100">
        <f t="shared" si="9"/>
        <v>2.25</v>
      </c>
      <c r="N22" s="153">
        <f>'[6]2. 계획하수량(일최대)'!H23</f>
        <v>0</v>
      </c>
      <c r="O22" s="99">
        <f t="shared" si="30"/>
        <v>19.7</v>
      </c>
      <c r="P22" s="99">
        <f t="shared" si="31"/>
        <v>17.100000000000001</v>
      </c>
      <c r="Q22" s="99">
        <f t="shared" si="32"/>
        <v>20.350000000000001</v>
      </c>
      <c r="R22" s="99">
        <f t="shared" si="33"/>
        <v>3.81</v>
      </c>
      <c r="S22" s="99">
        <f t="shared" si="34"/>
        <v>0.64</v>
      </c>
      <c r="T22" s="99">
        <f t="shared" si="10"/>
        <v>0</v>
      </c>
      <c r="U22" s="99">
        <f t="shared" si="11"/>
        <v>0</v>
      </c>
      <c r="V22" s="99">
        <f t="shared" si="12"/>
        <v>0</v>
      </c>
      <c r="W22" s="99">
        <f t="shared" si="13"/>
        <v>0</v>
      </c>
      <c r="X22" s="100">
        <f t="shared" si="14"/>
        <v>0</v>
      </c>
      <c r="Y22" s="153">
        <f>'[6]2. 계획하수량(일최대)'!O23</f>
        <v>351</v>
      </c>
      <c r="Z22" s="99">
        <f t="shared" si="15"/>
        <v>69.19</v>
      </c>
      <c r="AA22" s="99">
        <f t="shared" si="16"/>
        <v>60.06</v>
      </c>
      <c r="AB22" s="99">
        <f t="shared" si="17"/>
        <v>71.47</v>
      </c>
      <c r="AC22" s="99">
        <f t="shared" si="18"/>
        <v>13.36</v>
      </c>
      <c r="AD22" s="100">
        <f t="shared" si="19"/>
        <v>2.25</v>
      </c>
      <c r="AE22" s="154">
        <f t="shared" si="20"/>
        <v>197.1</v>
      </c>
      <c r="AF22" s="117">
        <f t="shared" si="21"/>
        <v>171.1</v>
      </c>
      <c r="AG22" s="117">
        <f t="shared" si="22"/>
        <v>203.6</v>
      </c>
      <c r="AH22" s="105">
        <f t="shared" si="23"/>
        <v>38.06</v>
      </c>
      <c r="AI22" s="106">
        <f t="shared" si="24"/>
        <v>6.41</v>
      </c>
    </row>
    <row r="23" spans="1:35" ht="26.1" customHeight="1">
      <c r="A23" s="243"/>
      <c r="B23" s="155" t="s">
        <v>209</v>
      </c>
      <c r="C23" s="153">
        <f>'[6]2. 계획하수량(일최대)'!G24</f>
        <v>502</v>
      </c>
      <c r="D23" s="99">
        <f t="shared" si="25"/>
        <v>39.4</v>
      </c>
      <c r="E23" s="99">
        <f t="shared" si="26"/>
        <v>34.200000000000003</v>
      </c>
      <c r="F23" s="99">
        <f t="shared" si="27"/>
        <v>40.700000000000003</v>
      </c>
      <c r="G23" s="99">
        <f t="shared" si="28"/>
        <v>7.6099999999999994</v>
      </c>
      <c r="H23" s="99">
        <f t="shared" si="29"/>
        <v>1.28</v>
      </c>
      <c r="I23" s="99">
        <f t="shared" si="5"/>
        <v>19.78</v>
      </c>
      <c r="J23" s="99">
        <f t="shared" si="6"/>
        <v>17.170000000000002</v>
      </c>
      <c r="K23" s="99">
        <f t="shared" si="7"/>
        <v>20.43</v>
      </c>
      <c r="L23" s="99">
        <f t="shared" si="8"/>
        <v>3.82</v>
      </c>
      <c r="M23" s="100">
        <f t="shared" si="9"/>
        <v>0.64</v>
      </c>
      <c r="N23" s="153">
        <f>'[6]2. 계획하수량(일최대)'!H24</f>
        <v>0</v>
      </c>
      <c r="O23" s="99">
        <f t="shared" si="30"/>
        <v>19.7</v>
      </c>
      <c r="P23" s="99">
        <f t="shared" si="31"/>
        <v>17.100000000000001</v>
      </c>
      <c r="Q23" s="99">
        <f t="shared" si="32"/>
        <v>20.350000000000001</v>
      </c>
      <c r="R23" s="99">
        <f t="shared" si="33"/>
        <v>3.81</v>
      </c>
      <c r="S23" s="99">
        <f t="shared" si="34"/>
        <v>0.64</v>
      </c>
      <c r="T23" s="99">
        <f t="shared" si="10"/>
        <v>0</v>
      </c>
      <c r="U23" s="99">
        <f t="shared" si="11"/>
        <v>0</v>
      </c>
      <c r="V23" s="99">
        <f t="shared" si="12"/>
        <v>0</v>
      </c>
      <c r="W23" s="99">
        <f t="shared" si="13"/>
        <v>0</v>
      </c>
      <c r="X23" s="100">
        <f t="shared" si="14"/>
        <v>0</v>
      </c>
      <c r="Y23" s="153">
        <f>'[6]2. 계획하수량(일최대)'!O24</f>
        <v>100</v>
      </c>
      <c r="Z23" s="99">
        <f t="shared" si="15"/>
        <v>19.78</v>
      </c>
      <c r="AA23" s="99">
        <f t="shared" si="16"/>
        <v>17.170000000000002</v>
      </c>
      <c r="AB23" s="99">
        <f t="shared" si="17"/>
        <v>20.43</v>
      </c>
      <c r="AC23" s="99">
        <f t="shared" si="18"/>
        <v>3.82</v>
      </c>
      <c r="AD23" s="100">
        <f t="shared" si="19"/>
        <v>0.64</v>
      </c>
      <c r="AE23" s="154">
        <f t="shared" si="20"/>
        <v>197.8</v>
      </c>
      <c r="AF23" s="117">
        <f t="shared" si="21"/>
        <v>171.7</v>
      </c>
      <c r="AG23" s="117">
        <f t="shared" si="22"/>
        <v>204.3</v>
      </c>
      <c r="AH23" s="105">
        <f t="shared" si="23"/>
        <v>38.200000000000003</v>
      </c>
      <c r="AI23" s="106">
        <f t="shared" si="24"/>
        <v>6.4</v>
      </c>
    </row>
    <row r="24" spans="1:35" ht="26.1" customHeight="1">
      <c r="A24" s="157" t="s">
        <v>210</v>
      </c>
      <c r="B24" s="158" t="s">
        <v>211</v>
      </c>
      <c r="C24" s="159">
        <f>'[6]2. 계획하수량(일최대)'!G25</f>
        <v>663</v>
      </c>
      <c r="D24" s="160">
        <f t="shared" si="25"/>
        <v>39.4</v>
      </c>
      <c r="E24" s="160">
        <f t="shared" si="26"/>
        <v>34.200000000000003</v>
      </c>
      <c r="F24" s="160">
        <f t="shared" si="27"/>
        <v>40.700000000000003</v>
      </c>
      <c r="G24" s="160">
        <f t="shared" si="28"/>
        <v>7.6099999999999994</v>
      </c>
      <c r="H24" s="160">
        <f t="shared" si="29"/>
        <v>1.28</v>
      </c>
      <c r="I24" s="160">
        <f t="shared" si="5"/>
        <v>26.12</v>
      </c>
      <c r="J24" s="160">
        <f t="shared" si="6"/>
        <v>22.67</v>
      </c>
      <c r="K24" s="160">
        <f t="shared" si="7"/>
        <v>26.98</v>
      </c>
      <c r="L24" s="160">
        <f t="shared" si="8"/>
        <v>5.05</v>
      </c>
      <c r="M24" s="161">
        <f t="shared" si="9"/>
        <v>0.85</v>
      </c>
      <c r="N24" s="159">
        <f>'[6]2. 계획하수량(일최대)'!H25</f>
        <v>0</v>
      </c>
      <c r="O24" s="160">
        <f t="shared" si="30"/>
        <v>19.7</v>
      </c>
      <c r="P24" s="160">
        <f t="shared" si="31"/>
        <v>17.100000000000001</v>
      </c>
      <c r="Q24" s="160">
        <f t="shared" si="32"/>
        <v>20.350000000000001</v>
      </c>
      <c r="R24" s="160">
        <f t="shared" si="33"/>
        <v>3.81</v>
      </c>
      <c r="S24" s="160">
        <f t="shared" si="34"/>
        <v>0.64</v>
      </c>
      <c r="T24" s="160">
        <f t="shared" si="10"/>
        <v>0</v>
      </c>
      <c r="U24" s="160">
        <f t="shared" si="11"/>
        <v>0</v>
      </c>
      <c r="V24" s="160">
        <f t="shared" si="12"/>
        <v>0</v>
      </c>
      <c r="W24" s="160">
        <f t="shared" si="13"/>
        <v>0</v>
      </c>
      <c r="X24" s="161">
        <f t="shared" si="14"/>
        <v>0</v>
      </c>
      <c r="Y24" s="159">
        <f>'[6]2. 계획하수량(일최대)'!O25</f>
        <v>133</v>
      </c>
      <c r="Z24" s="160">
        <f t="shared" si="15"/>
        <v>26.12</v>
      </c>
      <c r="AA24" s="160">
        <f t="shared" si="16"/>
        <v>22.67</v>
      </c>
      <c r="AB24" s="160">
        <f t="shared" si="17"/>
        <v>26.98</v>
      </c>
      <c r="AC24" s="160">
        <f t="shared" si="18"/>
        <v>5.05</v>
      </c>
      <c r="AD24" s="161">
        <f t="shared" si="19"/>
        <v>0.85</v>
      </c>
      <c r="AE24" s="162">
        <f t="shared" si="20"/>
        <v>196.4</v>
      </c>
      <c r="AF24" s="163">
        <f t="shared" si="21"/>
        <v>170.5</v>
      </c>
      <c r="AG24" s="163">
        <f t="shared" si="22"/>
        <v>202.9</v>
      </c>
      <c r="AH24" s="107">
        <f t="shared" si="23"/>
        <v>37.97</v>
      </c>
      <c r="AI24" s="108">
        <f t="shared" si="24"/>
        <v>6.39</v>
      </c>
    </row>
    <row r="27" spans="1:35" ht="24.95" customHeight="1">
      <c r="Z27" s="1">
        <v>12.61</v>
      </c>
      <c r="AA27" s="1">
        <v>10.94</v>
      </c>
      <c r="AB27" s="1">
        <v>13.02</v>
      </c>
      <c r="AC27" s="1">
        <v>2.44</v>
      </c>
      <c r="AD27" s="1">
        <v>0.41</v>
      </c>
    </row>
    <row r="28" spans="1:35" ht="24.95" customHeight="1">
      <c r="Z28" s="1">
        <v>36.799999999999997</v>
      </c>
      <c r="AA28" s="1">
        <v>31.94</v>
      </c>
      <c r="AB28" s="1">
        <v>38.01</v>
      </c>
      <c r="AC28" s="1">
        <v>7.11</v>
      </c>
      <c r="AD28" s="1">
        <v>1.2</v>
      </c>
    </row>
    <row r="29" spans="1:35" ht="24.95" customHeight="1">
      <c r="Z29" s="1">
        <v>16.670000000000002</v>
      </c>
      <c r="AA29" s="1">
        <v>14.47</v>
      </c>
      <c r="AB29" s="1">
        <v>17.22</v>
      </c>
      <c r="AC29" s="1">
        <v>3.22</v>
      </c>
      <c r="AD29" s="1">
        <v>0.54</v>
      </c>
    </row>
    <row r="30" spans="1:35" ht="24.95" customHeight="1">
      <c r="Z30" s="1">
        <v>17.41</v>
      </c>
      <c r="AA30" s="1">
        <v>15.12</v>
      </c>
      <c r="AB30" s="1">
        <v>17.989999999999998</v>
      </c>
      <c r="AC30" s="1">
        <v>3.36</v>
      </c>
      <c r="AD30" s="1">
        <v>0.56999999999999995</v>
      </c>
    </row>
    <row r="31" spans="1:35" ht="24.95" customHeight="1">
      <c r="Z31" s="1">
        <v>20.69</v>
      </c>
      <c r="AA31" s="1">
        <v>17.96</v>
      </c>
      <c r="AB31" s="1">
        <v>21.37</v>
      </c>
      <c r="AC31" s="1">
        <v>4</v>
      </c>
      <c r="AD31" s="1">
        <v>0.67</v>
      </c>
    </row>
    <row r="32" spans="1:35" ht="24.95" customHeight="1">
      <c r="Z32" s="1">
        <v>22.02</v>
      </c>
      <c r="AA32" s="1">
        <v>19.12</v>
      </c>
      <c r="AB32" s="1">
        <v>22.759999999999998</v>
      </c>
      <c r="AC32" s="1">
        <v>4.25</v>
      </c>
      <c r="AD32" s="1">
        <v>0.71</v>
      </c>
    </row>
    <row r="33" spans="26:30" ht="24.95" customHeight="1">
      <c r="Z33" s="1">
        <v>23.360000000000003</v>
      </c>
      <c r="AA33" s="1">
        <v>20.28</v>
      </c>
      <c r="AB33" s="1">
        <v>24.14</v>
      </c>
      <c r="AC33" s="1">
        <v>4.51</v>
      </c>
      <c r="AD33" s="1">
        <v>0.76</v>
      </c>
    </row>
    <row r="34" spans="26:30" ht="24.95" customHeight="1">
      <c r="Z34" s="1">
        <v>19.38</v>
      </c>
      <c r="AA34" s="1">
        <v>16.829999999999998</v>
      </c>
      <c r="AB34" s="1">
        <v>20.02</v>
      </c>
      <c r="AC34" s="1">
        <v>3.74</v>
      </c>
      <c r="AD34" s="1">
        <v>0.63</v>
      </c>
    </row>
    <row r="35" spans="26:30" ht="24.95" customHeight="1">
      <c r="Z35" s="1">
        <v>12.41</v>
      </c>
      <c r="AA35" s="1">
        <v>10.77</v>
      </c>
      <c r="AB35" s="1">
        <v>12.82</v>
      </c>
      <c r="AC35" s="1">
        <v>2.4</v>
      </c>
      <c r="AD35" s="1">
        <v>0.4</v>
      </c>
    </row>
    <row r="36" spans="26:30" ht="24.95" customHeight="1">
      <c r="Z36" s="1">
        <v>43.620000000000005</v>
      </c>
      <c r="AA36" s="1">
        <v>37.86</v>
      </c>
      <c r="AB36" s="1">
        <v>45.06</v>
      </c>
      <c r="AC36" s="1">
        <v>8.42</v>
      </c>
      <c r="AD36" s="1">
        <v>1.41</v>
      </c>
    </row>
    <row r="37" spans="26:30" ht="24.95" customHeight="1">
      <c r="Z37" s="1">
        <v>13.67</v>
      </c>
      <c r="AA37" s="1">
        <v>11.87</v>
      </c>
      <c r="AB37" s="1">
        <v>14.120000000000001</v>
      </c>
      <c r="AC37" s="1">
        <v>2.6399999999999997</v>
      </c>
      <c r="AD37" s="1">
        <v>0.45</v>
      </c>
    </row>
    <row r="38" spans="26:30" ht="24.95" customHeight="1">
      <c r="Z38" s="1">
        <v>10.8</v>
      </c>
      <c r="AA38" s="1">
        <v>9.370000000000001</v>
      </c>
      <c r="AB38" s="1">
        <v>11.16</v>
      </c>
      <c r="AC38" s="1">
        <v>2.08</v>
      </c>
      <c r="AD38" s="1">
        <v>0.35</v>
      </c>
    </row>
    <row r="39" spans="26:30" ht="24.95" customHeight="1">
      <c r="Z39" s="1">
        <v>13.040000000000001</v>
      </c>
      <c r="AA39" s="1">
        <v>11.32</v>
      </c>
      <c r="AB39" s="1">
        <v>13.48</v>
      </c>
      <c r="AC39" s="1">
        <v>2.52</v>
      </c>
      <c r="AD39" s="1">
        <v>0.42</v>
      </c>
    </row>
    <row r="40" spans="26:30" ht="24.95" customHeight="1">
      <c r="Z40" s="1">
        <v>91.72</v>
      </c>
      <c r="AA40" s="1">
        <v>79.62</v>
      </c>
      <c r="AB40" s="1">
        <v>94.75</v>
      </c>
      <c r="AC40" s="1">
        <v>17.72</v>
      </c>
      <c r="AD40" s="1">
        <v>2.98</v>
      </c>
    </row>
    <row r="41" spans="26:30" ht="24.95" customHeight="1">
      <c r="Z41" s="1">
        <v>25.45</v>
      </c>
      <c r="AA41" s="1">
        <v>22.09</v>
      </c>
      <c r="AB41" s="1">
        <v>26.29</v>
      </c>
      <c r="AC41" s="1">
        <v>4.92</v>
      </c>
      <c r="AD41" s="1">
        <v>0.83</v>
      </c>
    </row>
    <row r="42" spans="26:30" ht="24.95" customHeight="1">
      <c r="Z42" s="1">
        <v>22.06</v>
      </c>
      <c r="AA42" s="1">
        <v>19.149999999999999</v>
      </c>
      <c r="AB42" s="1">
        <v>22.79</v>
      </c>
      <c r="AC42" s="1">
        <v>4.26</v>
      </c>
      <c r="AD42" s="1">
        <v>0.72</v>
      </c>
    </row>
    <row r="43" spans="26:30" ht="24.95" customHeight="1">
      <c r="Z43" s="1">
        <v>69.19</v>
      </c>
      <c r="AA43" s="1">
        <v>60.06</v>
      </c>
      <c r="AB43" s="1">
        <v>71.47</v>
      </c>
      <c r="AC43" s="1">
        <v>13.36</v>
      </c>
      <c r="AD43" s="1">
        <v>2.25</v>
      </c>
    </row>
    <row r="44" spans="26:30" ht="24.95" customHeight="1">
      <c r="Z44" s="1">
        <v>19.78</v>
      </c>
      <c r="AA44" s="1">
        <v>17.170000000000002</v>
      </c>
      <c r="AB44" s="1">
        <v>20.43</v>
      </c>
      <c r="AC44" s="1">
        <v>3.82</v>
      </c>
      <c r="AD44" s="1">
        <v>0.64</v>
      </c>
    </row>
    <row r="45" spans="26:30" ht="24.95" customHeight="1">
      <c r="Z45" s="1">
        <v>26.12</v>
      </c>
      <c r="AA45" s="1">
        <v>22.67</v>
      </c>
      <c r="AB45" s="1">
        <v>26.98</v>
      </c>
      <c r="AC45" s="1">
        <v>5.05</v>
      </c>
      <c r="AD45" s="1">
        <v>0.85</v>
      </c>
    </row>
    <row r="51" spans="27:30" ht="24.95" customHeight="1">
      <c r="AA51" s="1">
        <f>19910/30000</f>
        <v>0.66366666666666663</v>
      </c>
      <c r="AD51" s="1">
        <f>570/700</f>
        <v>0.81428571428571428</v>
      </c>
    </row>
  </sheetData>
  <mergeCells count="17">
    <mergeCell ref="A2:B4"/>
    <mergeCell ref="A5:A6"/>
    <mergeCell ref="A7:A9"/>
    <mergeCell ref="A10:A17"/>
    <mergeCell ref="A22:A23"/>
    <mergeCell ref="AE2:AI3"/>
    <mergeCell ref="Y2:AD2"/>
    <mergeCell ref="I3:M3"/>
    <mergeCell ref="C2:M2"/>
    <mergeCell ref="N2:X2"/>
    <mergeCell ref="O3:S3"/>
    <mergeCell ref="T3:X3"/>
    <mergeCell ref="D3:H3"/>
    <mergeCell ref="Z3:AD3"/>
    <mergeCell ref="C3:C4"/>
    <mergeCell ref="N3:N4"/>
    <mergeCell ref="Y3:Y4"/>
  </mergeCells>
  <phoneticPr fontId="1" type="noConversion"/>
  <pageMargins left="0.70866141732283472" right="0.51181102362204722" top="0.74803149606299213" bottom="0.74803149606299213" header="0.31496062992125984" footer="0.31496062992125984"/>
  <pageSetup paperSize="9" scale="75" orientation="landscape" r:id="rId1"/>
  <colBreaks count="2" manualBreakCount="2">
    <brk id="13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L50"/>
  <sheetViews>
    <sheetView view="pageBreakPreview" topLeftCell="A22" zoomScaleNormal="100" zoomScaleSheetLayoutView="100" workbookViewId="0">
      <selection activeCell="A40" sqref="A40"/>
    </sheetView>
  </sheetViews>
  <sheetFormatPr defaultRowHeight="20.100000000000001" customHeight="1"/>
  <cols>
    <col min="1" max="1" width="9" style="1"/>
    <col min="2" max="2" width="4.875" style="1" customWidth="1"/>
    <col min="3" max="3" width="23.25" style="1" customWidth="1"/>
    <col min="4" max="4" width="9.5" style="1" bestFit="1" customWidth="1"/>
    <col min="5" max="7" width="9" style="1"/>
    <col min="8" max="8" width="7.75" style="1" customWidth="1"/>
    <col min="9" max="9" width="24.375" style="1" customWidth="1"/>
    <col min="10" max="16384" width="9" style="1"/>
  </cols>
  <sheetData>
    <row r="1" spans="1:12" ht="29.25" customHeight="1">
      <c r="A1" s="128" t="s">
        <v>236</v>
      </c>
    </row>
    <row r="2" spans="1:12" ht="20.100000000000001" customHeight="1">
      <c r="A2" s="16" t="s">
        <v>56</v>
      </c>
    </row>
    <row r="3" spans="1:12" ht="23.1" customHeight="1">
      <c r="A3" s="171" t="s">
        <v>0</v>
      </c>
      <c r="B3" s="172"/>
      <c r="C3" s="172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10" t="s">
        <v>6</v>
      </c>
    </row>
    <row r="4" spans="1:12" ht="24.95" customHeight="1">
      <c r="A4" s="175" t="s">
        <v>16</v>
      </c>
      <c r="B4" s="176" t="s">
        <v>58</v>
      </c>
      <c r="C4" s="176"/>
      <c r="D4" s="19">
        <v>16</v>
      </c>
      <c r="E4" s="19">
        <v>9</v>
      </c>
      <c r="F4" s="19">
        <v>20</v>
      </c>
      <c r="G4" s="19">
        <v>7.15</v>
      </c>
      <c r="H4" s="19">
        <v>0.68</v>
      </c>
      <c r="I4" s="2" t="s">
        <v>62</v>
      </c>
    </row>
    <row r="5" spans="1:12" ht="24.95" customHeight="1">
      <c r="A5" s="175"/>
      <c r="B5" s="176" t="s">
        <v>59</v>
      </c>
      <c r="C5" s="176"/>
      <c r="D5" s="20">
        <v>18</v>
      </c>
      <c r="E5" s="20">
        <v>10</v>
      </c>
      <c r="F5" s="20">
        <v>20</v>
      </c>
      <c r="G5" s="20">
        <v>9</v>
      </c>
      <c r="H5" s="20">
        <v>0.9</v>
      </c>
      <c r="I5" s="2" t="s">
        <v>63</v>
      </c>
    </row>
    <row r="6" spans="1:12" ht="24.95" customHeight="1">
      <c r="A6" s="175"/>
      <c r="B6" s="176" t="s">
        <v>60</v>
      </c>
      <c r="C6" s="176"/>
      <c r="D6" s="19">
        <v>18</v>
      </c>
      <c r="E6" s="19"/>
      <c r="F6" s="19">
        <v>20</v>
      </c>
      <c r="G6" s="19"/>
      <c r="H6" s="19"/>
      <c r="I6" s="2" t="s">
        <v>64</v>
      </c>
    </row>
    <row r="7" spans="1:12" ht="24.95" customHeight="1">
      <c r="A7" s="175"/>
      <c r="B7" s="176" t="s">
        <v>20</v>
      </c>
      <c r="C7" s="176"/>
      <c r="D7" s="19">
        <v>23.56</v>
      </c>
      <c r="E7" s="19"/>
      <c r="F7" s="19">
        <v>30.8</v>
      </c>
      <c r="G7" s="19"/>
      <c r="H7" s="19"/>
      <c r="I7" s="2" t="s">
        <v>65</v>
      </c>
      <c r="L7" s="128"/>
    </row>
    <row r="8" spans="1:12" ht="24.95" customHeight="1">
      <c r="A8" s="175"/>
      <c r="B8" s="177" t="s">
        <v>61</v>
      </c>
      <c r="C8" s="177"/>
      <c r="D8" s="19">
        <v>18</v>
      </c>
      <c r="E8" s="19">
        <v>15</v>
      </c>
      <c r="F8" s="19"/>
      <c r="G8" s="19">
        <v>10.199999999999999</v>
      </c>
      <c r="H8" s="19">
        <v>1</v>
      </c>
      <c r="I8" s="21" t="s">
        <v>66</v>
      </c>
    </row>
    <row r="9" spans="1:12" ht="24.95" customHeight="1">
      <c r="A9" s="191" t="s">
        <v>27</v>
      </c>
      <c r="B9" s="176" t="s">
        <v>67</v>
      </c>
      <c r="C9" s="176"/>
      <c r="D9" s="20">
        <v>19.11</v>
      </c>
      <c r="E9" s="20">
        <v>30.6</v>
      </c>
      <c r="F9" s="20">
        <v>34.880000000000003</v>
      </c>
      <c r="G9" s="20">
        <v>7.18</v>
      </c>
      <c r="H9" s="20">
        <v>1.63</v>
      </c>
      <c r="I9" s="2" t="s">
        <v>73</v>
      </c>
    </row>
    <row r="10" spans="1:12" ht="24.95" customHeight="1">
      <c r="A10" s="191"/>
      <c r="B10" s="176" t="s">
        <v>25</v>
      </c>
      <c r="C10" s="176"/>
      <c r="D10" s="20">
        <v>23.87</v>
      </c>
      <c r="E10" s="20">
        <v>47.8</v>
      </c>
      <c r="F10" s="20">
        <v>44.9</v>
      </c>
      <c r="G10" s="20">
        <v>7.57</v>
      </c>
      <c r="H10" s="20">
        <v>1.46</v>
      </c>
      <c r="I10" s="2" t="s">
        <v>74</v>
      </c>
    </row>
    <row r="11" spans="1:12" ht="24.95" customHeight="1">
      <c r="A11" s="191"/>
      <c r="B11" s="176" t="s">
        <v>68</v>
      </c>
      <c r="C11" s="176"/>
      <c r="D11" s="19">
        <v>17</v>
      </c>
      <c r="E11" s="19"/>
      <c r="F11" s="19">
        <v>37</v>
      </c>
      <c r="G11" s="19"/>
      <c r="H11" s="19"/>
      <c r="I11" s="2" t="s">
        <v>75</v>
      </c>
    </row>
    <row r="12" spans="1:12" ht="24.95" customHeight="1">
      <c r="A12" s="191"/>
      <c r="B12" s="176" t="s">
        <v>69</v>
      </c>
      <c r="C12" s="176"/>
      <c r="D12" s="20">
        <v>23.87</v>
      </c>
      <c r="E12" s="20">
        <v>20.399999999999999</v>
      </c>
      <c r="F12" s="20">
        <v>27.6</v>
      </c>
      <c r="G12" s="20">
        <v>6.84</v>
      </c>
      <c r="H12" s="20">
        <v>1.28</v>
      </c>
      <c r="I12" s="2" t="s">
        <v>76</v>
      </c>
    </row>
    <row r="13" spans="1:12" ht="24.95" customHeight="1">
      <c r="A13" s="191"/>
      <c r="B13" s="176" t="s">
        <v>33</v>
      </c>
      <c r="C13" s="176"/>
      <c r="D13" s="20">
        <v>20</v>
      </c>
      <c r="E13" s="20"/>
      <c r="F13" s="20">
        <v>40</v>
      </c>
      <c r="G13" s="20"/>
      <c r="H13" s="20"/>
      <c r="I13" s="2" t="s">
        <v>77</v>
      </c>
    </row>
    <row r="14" spans="1:12" ht="24.95" customHeight="1">
      <c r="A14" s="191"/>
      <c r="B14" s="177" t="s">
        <v>70</v>
      </c>
      <c r="C14" s="177"/>
      <c r="D14" s="19">
        <v>20</v>
      </c>
      <c r="E14" s="19"/>
      <c r="F14" s="19">
        <v>20</v>
      </c>
      <c r="G14" s="19"/>
      <c r="H14" s="19"/>
      <c r="I14" s="24" t="s">
        <v>78</v>
      </c>
    </row>
    <row r="15" spans="1:12" ht="24.95" customHeight="1">
      <c r="A15" s="191"/>
      <c r="B15" s="177" t="s">
        <v>71</v>
      </c>
      <c r="C15" s="177"/>
      <c r="D15" s="19">
        <v>20</v>
      </c>
      <c r="E15" s="19"/>
      <c r="F15" s="19">
        <v>23</v>
      </c>
      <c r="G15" s="19"/>
      <c r="H15" s="19"/>
      <c r="I15" s="6" t="s">
        <v>79</v>
      </c>
    </row>
    <row r="16" spans="1:12" ht="24.95" customHeight="1">
      <c r="A16" s="191"/>
      <c r="B16" s="177" t="s">
        <v>72</v>
      </c>
      <c r="C16" s="177"/>
      <c r="D16" s="19">
        <v>20</v>
      </c>
      <c r="E16" s="19"/>
      <c r="F16" s="19">
        <v>28</v>
      </c>
      <c r="G16" s="19"/>
      <c r="H16" s="19"/>
      <c r="I16" s="6" t="s">
        <v>80</v>
      </c>
    </row>
    <row r="17" spans="1:9" ht="24.95" customHeight="1">
      <c r="A17" s="192"/>
      <c r="B17" s="181" t="s">
        <v>14</v>
      </c>
      <c r="C17" s="182"/>
      <c r="D17" s="25">
        <f>AVERAGE(D4:D16)</f>
        <v>19.800769230769227</v>
      </c>
      <c r="E17" s="25">
        <f t="shared" ref="E17:H17" si="0">AVERAGE(E4:E16)</f>
        <v>22.133333333333329</v>
      </c>
      <c r="F17" s="25">
        <f t="shared" si="0"/>
        <v>28.848333333333333</v>
      </c>
      <c r="G17" s="25">
        <f t="shared" si="0"/>
        <v>7.9899999999999993</v>
      </c>
      <c r="H17" s="25">
        <f t="shared" si="0"/>
        <v>1.1583333333333334</v>
      </c>
      <c r="I17" s="8"/>
    </row>
    <row r="18" spans="1:9" ht="23.1" customHeight="1"/>
    <row r="19" spans="1:9" ht="23.1" customHeight="1">
      <c r="A19" s="16" t="s">
        <v>83</v>
      </c>
    </row>
    <row r="20" spans="1:9" ht="23.1" customHeight="1">
      <c r="A20" s="171" t="s">
        <v>0</v>
      </c>
      <c r="B20" s="172"/>
      <c r="C20" s="172"/>
      <c r="D20" s="9" t="s">
        <v>1</v>
      </c>
      <c r="E20" s="9" t="s">
        <v>2</v>
      </c>
      <c r="F20" s="9" t="s">
        <v>3</v>
      </c>
      <c r="G20" s="9" t="s">
        <v>4</v>
      </c>
      <c r="H20" s="9" t="s">
        <v>5</v>
      </c>
      <c r="I20" s="10" t="s">
        <v>6</v>
      </c>
    </row>
    <row r="21" spans="1:9" ht="23.1" customHeight="1">
      <c r="A21" s="183" t="s">
        <v>29</v>
      </c>
      <c r="B21" s="184"/>
      <c r="C21" s="184"/>
      <c r="D21" s="23">
        <v>20</v>
      </c>
      <c r="E21" s="23">
        <v>19</v>
      </c>
      <c r="F21" s="23">
        <v>28</v>
      </c>
      <c r="G21" s="23">
        <v>7.57</v>
      </c>
      <c r="H21" s="23">
        <v>1.46</v>
      </c>
      <c r="I21" s="5"/>
    </row>
    <row r="22" spans="1:9" ht="23.1" customHeight="1">
      <c r="A22" s="183" t="s">
        <v>81</v>
      </c>
      <c r="B22" s="184"/>
      <c r="C22" s="184"/>
      <c r="D22" s="23">
        <v>20</v>
      </c>
      <c r="E22" s="23">
        <v>17</v>
      </c>
      <c r="F22" s="23">
        <v>32</v>
      </c>
      <c r="G22" s="23">
        <v>7.57</v>
      </c>
      <c r="H22" s="23">
        <v>1.46</v>
      </c>
      <c r="I22" s="5"/>
    </row>
    <row r="23" spans="1:9" ht="23.1" customHeight="1">
      <c r="A23" s="183" t="s">
        <v>30</v>
      </c>
      <c r="B23" s="184"/>
      <c r="C23" s="184"/>
      <c r="D23" s="23">
        <v>20</v>
      </c>
      <c r="E23" s="23">
        <v>17</v>
      </c>
      <c r="F23" s="23">
        <v>30</v>
      </c>
      <c r="G23" s="23">
        <v>7.7</v>
      </c>
      <c r="H23" s="23">
        <v>1.3</v>
      </c>
      <c r="I23" s="5"/>
    </row>
    <row r="24" spans="1:9" ht="23.1" customHeight="1">
      <c r="A24" s="183" t="s">
        <v>31</v>
      </c>
      <c r="B24" s="184"/>
      <c r="C24" s="184"/>
      <c r="D24" s="23">
        <v>20</v>
      </c>
      <c r="E24" s="23">
        <v>19</v>
      </c>
      <c r="F24" s="23">
        <v>30</v>
      </c>
      <c r="G24" s="23">
        <v>7.57</v>
      </c>
      <c r="H24" s="23">
        <v>1.46</v>
      </c>
      <c r="I24" s="5"/>
    </row>
    <row r="25" spans="1:9" ht="23.1" customHeight="1">
      <c r="A25" s="183" t="s">
        <v>34</v>
      </c>
      <c r="B25" s="184"/>
      <c r="C25" s="184"/>
      <c r="D25" s="23">
        <v>20</v>
      </c>
      <c r="E25" s="23">
        <v>17</v>
      </c>
      <c r="F25" s="23">
        <v>28</v>
      </c>
      <c r="G25" s="23">
        <v>8</v>
      </c>
      <c r="H25" s="23">
        <v>1.2</v>
      </c>
      <c r="I25" s="5"/>
    </row>
    <row r="26" spans="1:9" ht="23.1" customHeight="1">
      <c r="A26" s="183" t="s">
        <v>36</v>
      </c>
      <c r="B26" s="184"/>
      <c r="C26" s="184"/>
      <c r="D26" s="23">
        <v>20</v>
      </c>
      <c r="E26" s="23">
        <v>16</v>
      </c>
      <c r="F26" s="23">
        <v>36</v>
      </c>
      <c r="G26" s="23">
        <v>8.5</v>
      </c>
      <c r="H26" s="23">
        <v>1.6</v>
      </c>
      <c r="I26" s="5"/>
    </row>
    <row r="27" spans="1:9" ht="23.1" customHeight="1">
      <c r="A27" s="183" t="s">
        <v>37</v>
      </c>
      <c r="B27" s="184"/>
      <c r="C27" s="184"/>
      <c r="D27" s="23">
        <v>19.5</v>
      </c>
      <c r="E27" s="23">
        <v>16</v>
      </c>
      <c r="F27" s="23">
        <v>33</v>
      </c>
      <c r="G27" s="23">
        <v>7.3</v>
      </c>
      <c r="H27" s="23">
        <v>1.3</v>
      </c>
      <c r="I27" s="5"/>
    </row>
    <row r="28" spans="1:9" ht="23.1" customHeight="1">
      <c r="A28" s="183" t="s">
        <v>38</v>
      </c>
      <c r="B28" s="184"/>
      <c r="C28" s="184"/>
      <c r="D28" s="23">
        <v>20</v>
      </c>
      <c r="E28" s="23">
        <v>17</v>
      </c>
      <c r="F28" s="23">
        <v>30</v>
      </c>
      <c r="G28" s="23">
        <v>7.9</v>
      </c>
      <c r="H28" s="23">
        <v>1.29</v>
      </c>
      <c r="I28" s="5"/>
    </row>
    <row r="29" spans="1:9" ht="23.1" customHeight="1">
      <c r="A29" s="183" t="s">
        <v>82</v>
      </c>
      <c r="B29" s="184"/>
      <c r="C29" s="184"/>
      <c r="D29" s="23">
        <v>20</v>
      </c>
      <c r="E29" s="23">
        <v>19</v>
      </c>
      <c r="F29" s="23">
        <v>30</v>
      </c>
      <c r="G29" s="23">
        <v>7.57</v>
      </c>
      <c r="H29" s="23">
        <v>1.46</v>
      </c>
      <c r="I29" s="5"/>
    </row>
    <row r="30" spans="1:9" ht="23.1" customHeight="1">
      <c r="A30" s="183" t="s">
        <v>35</v>
      </c>
      <c r="B30" s="184"/>
      <c r="C30" s="184"/>
      <c r="D30" s="23">
        <v>19</v>
      </c>
      <c r="E30" s="23">
        <v>17</v>
      </c>
      <c r="F30" s="23">
        <v>30</v>
      </c>
      <c r="G30" s="23">
        <v>7.57</v>
      </c>
      <c r="H30" s="23">
        <v>1.4</v>
      </c>
      <c r="I30" s="5"/>
    </row>
    <row r="31" spans="1:9" ht="23.1" customHeight="1">
      <c r="A31" s="185" t="s">
        <v>14</v>
      </c>
      <c r="B31" s="186"/>
      <c r="C31" s="186"/>
      <c r="D31" s="22">
        <f>ROUND(AVERAGE(D21:D30),2)</f>
        <v>19.850000000000001</v>
      </c>
      <c r="E31" s="22">
        <f t="shared" ref="E31:H31" si="1">ROUND(AVERAGE(E21:E30),2)</f>
        <v>17.399999999999999</v>
      </c>
      <c r="F31" s="22">
        <f t="shared" si="1"/>
        <v>30.7</v>
      </c>
      <c r="G31" s="22">
        <f t="shared" si="1"/>
        <v>7.73</v>
      </c>
      <c r="H31" s="22">
        <f t="shared" si="1"/>
        <v>1.39</v>
      </c>
      <c r="I31" s="15"/>
    </row>
    <row r="32" spans="1:9" ht="23.1" customHeight="1"/>
    <row r="33" spans="1:9" ht="23.1" customHeight="1">
      <c r="A33" s="16" t="s">
        <v>84</v>
      </c>
    </row>
    <row r="34" spans="1:9" ht="23.1" customHeight="1">
      <c r="A34" s="171" t="s">
        <v>0</v>
      </c>
      <c r="B34" s="172"/>
      <c r="C34" s="172"/>
      <c r="D34" s="9" t="s">
        <v>1</v>
      </c>
      <c r="E34" s="9" t="s">
        <v>2</v>
      </c>
      <c r="F34" s="9" t="s">
        <v>3</v>
      </c>
      <c r="G34" s="9" t="s">
        <v>4</v>
      </c>
      <c r="H34" s="9" t="s">
        <v>5</v>
      </c>
      <c r="I34" s="10" t="s">
        <v>6</v>
      </c>
    </row>
    <row r="35" spans="1:9" ht="23.1" customHeight="1">
      <c r="A35" s="173" t="s">
        <v>50</v>
      </c>
      <c r="B35" s="174"/>
      <c r="C35" s="174"/>
      <c r="D35" s="17">
        <f>ROUND(D31,0)</f>
        <v>20</v>
      </c>
      <c r="E35" s="17">
        <f>ROUNDUP(E31,0)</f>
        <v>18</v>
      </c>
      <c r="F35" s="17">
        <f>ROUNDDOWN(F31,0)</f>
        <v>30</v>
      </c>
      <c r="G35" s="17">
        <f>G31</f>
        <v>7.73</v>
      </c>
      <c r="H35" s="17">
        <f>ROUND(H31,1)</f>
        <v>1.4</v>
      </c>
      <c r="I35" s="5"/>
    </row>
    <row r="36" spans="1:9" ht="23.1" customHeight="1">
      <c r="A36" s="173" t="s">
        <v>247</v>
      </c>
      <c r="B36" s="174"/>
      <c r="C36" s="174"/>
      <c r="D36" s="17">
        <f>D35</f>
        <v>20</v>
      </c>
      <c r="E36" s="17">
        <f t="shared" ref="E36:H36" si="2">E35</f>
        <v>18</v>
      </c>
      <c r="F36" s="17">
        <f t="shared" si="2"/>
        <v>30</v>
      </c>
      <c r="G36" s="17">
        <f t="shared" si="2"/>
        <v>7.73</v>
      </c>
      <c r="H36" s="17">
        <f t="shared" si="2"/>
        <v>1.4</v>
      </c>
      <c r="I36" s="5"/>
    </row>
    <row r="37" spans="1:9" ht="23.1" customHeight="1">
      <c r="A37" s="173" t="s">
        <v>248</v>
      </c>
      <c r="B37" s="174"/>
      <c r="C37" s="174"/>
      <c r="D37" s="17">
        <f t="shared" ref="D37:D38" si="3">D36</f>
        <v>20</v>
      </c>
      <c r="E37" s="17">
        <f t="shared" ref="E37:E39" si="4">E36</f>
        <v>18</v>
      </c>
      <c r="F37" s="17">
        <f t="shared" ref="F37:F39" si="5">F36</f>
        <v>30</v>
      </c>
      <c r="G37" s="17">
        <f t="shared" ref="G37:G39" si="6">G36</f>
        <v>7.73</v>
      </c>
      <c r="H37" s="17">
        <f t="shared" ref="H37:H39" si="7">H36</f>
        <v>1.4</v>
      </c>
      <c r="I37" s="5"/>
    </row>
    <row r="38" spans="1:9" ht="23.1" customHeight="1">
      <c r="A38" s="173" t="s">
        <v>249</v>
      </c>
      <c r="B38" s="174"/>
      <c r="C38" s="174"/>
      <c r="D38" s="17">
        <f t="shared" si="3"/>
        <v>20</v>
      </c>
      <c r="E38" s="17">
        <f t="shared" si="4"/>
        <v>18</v>
      </c>
      <c r="F38" s="17">
        <f t="shared" si="5"/>
        <v>30</v>
      </c>
      <c r="G38" s="17">
        <f t="shared" si="6"/>
        <v>7.73</v>
      </c>
      <c r="H38" s="17">
        <f t="shared" si="7"/>
        <v>1.4</v>
      </c>
      <c r="I38" s="5"/>
    </row>
    <row r="39" spans="1:9" ht="23.1" customHeight="1">
      <c r="A39" s="169" t="s">
        <v>250</v>
      </c>
      <c r="B39" s="170"/>
      <c r="C39" s="170"/>
      <c r="D39" s="18">
        <f>D38</f>
        <v>20</v>
      </c>
      <c r="E39" s="18">
        <f t="shared" si="4"/>
        <v>18</v>
      </c>
      <c r="F39" s="18">
        <f t="shared" si="5"/>
        <v>30</v>
      </c>
      <c r="G39" s="18">
        <f t="shared" si="6"/>
        <v>7.73</v>
      </c>
      <c r="H39" s="18">
        <f t="shared" si="7"/>
        <v>1.4</v>
      </c>
      <c r="I39" s="15"/>
    </row>
    <row r="40" spans="1:9" ht="23.1" customHeight="1"/>
    <row r="41" spans="1:9" ht="23.1" customHeight="1">
      <c r="A41" s="16" t="s">
        <v>101</v>
      </c>
    </row>
    <row r="42" spans="1:9" ht="26.1" customHeight="1">
      <c r="A42" s="171" t="s">
        <v>0</v>
      </c>
      <c r="B42" s="172"/>
      <c r="C42" s="172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10" t="s">
        <v>6</v>
      </c>
    </row>
    <row r="43" spans="1:9" ht="26.1" customHeight="1">
      <c r="A43" s="183" t="s">
        <v>102</v>
      </c>
      <c r="B43" s="184"/>
      <c r="C43" s="184"/>
      <c r="D43" s="23">
        <v>50</v>
      </c>
      <c r="E43" s="23"/>
      <c r="F43" s="23">
        <v>60</v>
      </c>
      <c r="G43" s="23"/>
      <c r="H43" s="23"/>
      <c r="I43" s="5" t="s">
        <v>107</v>
      </c>
    </row>
    <row r="44" spans="1:9" ht="26.1" customHeight="1">
      <c r="A44" s="183" t="s">
        <v>103</v>
      </c>
      <c r="B44" s="184"/>
      <c r="C44" s="184"/>
      <c r="D44" s="23">
        <v>45</v>
      </c>
      <c r="E44" s="23">
        <v>55</v>
      </c>
      <c r="F44" s="23">
        <v>93</v>
      </c>
      <c r="G44" s="23">
        <v>25</v>
      </c>
      <c r="H44" s="23">
        <v>14</v>
      </c>
      <c r="I44" s="5" t="s">
        <v>106</v>
      </c>
    </row>
    <row r="45" spans="1:9" ht="26.1" customHeight="1">
      <c r="A45" s="190" t="s">
        <v>104</v>
      </c>
      <c r="B45" s="184"/>
      <c r="C45" s="184"/>
      <c r="D45" s="23">
        <v>50</v>
      </c>
      <c r="E45" s="23">
        <v>50</v>
      </c>
      <c r="F45" s="23">
        <v>50</v>
      </c>
      <c r="G45" s="23">
        <v>15</v>
      </c>
      <c r="H45" s="23">
        <v>15</v>
      </c>
      <c r="I45" s="5" t="s">
        <v>105</v>
      </c>
    </row>
    <row r="46" spans="1:9" ht="26.1" customHeight="1">
      <c r="A46" s="183" t="s">
        <v>29</v>
      </c>
      <c r="B46" s="184"/>
      <c r="C46" s="184"/>
      <c r="D46" s="23">
        <v>50</v>
      </c>
      <c r="E46" s="23">
        <v>50</v>
      </c>
      <c r="F46" s="23">
        <v>50</v>
      </c>
      <c r="G46" s="23">
        <v>15</v>
      </c>
      <c r="H46" s="23">
        <v>15</v>
      </c>
      <c r="I46" s="5"/>
    </row>
    <row r="47" spans="1:9" ht="26.1" customHeight="1">
      <c r="A47" s="183" t="s">
        <v>30</v>
      </c>
      <c r="B47" s="184"/>
      <c r="C47" s="184"/>
      <c r="D47" s="23">
        <v>50</v>
      </c>
      <c r="E47" s="23">
        <v>50</v>
      </c>
      <c r="F47" s="23">
        <v>50</v>
      </c>
      <c r="G47" s="23">
        <v>15</v>
      </c>
      <c r="H47" s="23">
        <v>15</v>
      </c>
      <c r="I47" s="5"/>
    </row>
    <row r="48" spans="1:9" ht="26.1" customHeight="1">
      <c r="A48" s="183" t="s">
        <v>38</v>
      </c>
      <c r="B48" s="184"/>
      <c r="C48" s="184"/>
      <c r="D48" s="23">
        <v>50</v>
      </c>
      <c r="E48" s="23">
        <v>50</v>
      </c>
      <c r="F48" s="23">
        <v>50</v>
      </c>
      <c r="G48" s="23">
        <v>15</v>
      </c>
      <c r="H48" s="23">
        <v>15</v>
      </c>
      <c r="I48" s="5"/>
    </row>
    <row r="49" spans="1:9" ht="26.1" customHeight="1">
      <c r="A49" s="183" t="s">
        <v>35</v>
      </c>
      <c r="B49" s="184"/>
      <c r="C49" s="184"/>
      <c r="D49" s="23">
        <v>50</v>
      </c>
      <c r="E49" s="23">
        <v>50</v>
      </c>
      <c r="F49" s="23">
        <v>50</v>
      </c>
      <c r="G49" s="23">
        <v>15</v>
      </c>
      <c r="H49" s="23">
        <v>15</v>
      </c>
      <c r="I49" s="5"/>
    </row>
    <row r="50" spans="1:9" ht="26.1" customHeight="1">
      <c r="A50" s="185" t="s">
        <v>14</v>
      </c>
      <c r="B50" s="186"/>
      <c r="C50" s="186"/>
      <c r="D50" s="22">
        <v>50</v>
      </c>
      <c r="E50" s="22">
        <v>50</v>
      </c>
      <c r="F50" s="22">
        <v>50</v>
      </c>
      <c r="G50" s="22">
        <v>15</v>
      </c>
      <c r="H50" s="22">
        <v>15</v>
      </c>
      <c r="I50" s="15"/>
    </row>
  </sheetData>
  <mergeCells count="44">
    <mergeCell ref="A26:C26"/>
    <mergeCell ref="B9:C9"/>
    <mergeCell ref="B10:C10"/>
    <mergeCell ref="B11:C11"/>
    <mergeCell ref="B12:C12"/>
    <mergeCell ref="B13:C13"/>
    <mergeCell ref="A9:A17"/>
    <mergeCell ref="A21:C21"/>
    <mergeCell ref="A23:C23"/>
    <mergeCell ref="A24:C24"/>
    <mergeCell ref="A25:C25"/>
    <mergeCell ref="A3:C3"/>
    <mergeCell ref="A4:A8"/>
    <mergeCell ref="B4:C4"/>
    <mergeCell ref="B5:C5"/>
    <mergeCell ref="B6:C6"/>
    <mergeCell ref="B7:C7"/>
    <mergeCell ref="B8:C8"/>
    <mergeCell ref="A48:C48"/>
    <mergeCell ref="A49:C49"/>
    <mergeCell ref="A50:C50"/>
    <mergeCell ref="A47:C47"/>
    <mergeCell ref="B14:C14"/>
    <mergeCell ref="B15:C15"/>
    <mergeCell ref="B16:C16"/>
    <mergeCell ref="A22:C22"/>
    <mergeCell ref="A29:C29"/>
    <mergeCell ref="B17:C17"/>
    <mergeCell ref="A34:C34"/>
    <mergeCell ref="A27:C27"/>
    <mergeCell ref="A28:C28"/>
    <mergeCell ref="A30:C30"/>
    <mergeCell ref="A31:C31"/>
    <mergeCell ref="A20:C20"/>
    <mergeCell ref="A42:C42"/>
    <mergeCell ref="A43:C43"/>
    <mergeCell ref="A46:C46"/>
    <mergeCell ref="A44:C44"/>
    <mergeCell ref="A45:C45"/>
    <mergeCell ref="A35:C35"/>
    <mergeCell ref="A36:C36"/>
    <mergeCell ref="A37:C37"/>
    <mergeCell ref="A38:C38"/>
    <mergeCell ref="A39:C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1:L18"/>
  <sheetViews>
    <sheetView view="pageBreakPreview" zoomScaleNormal="100" zoomScaleSheetLayoutView="100" workbookViewId="0">
      <selection activeCell="E15" sqref="E15"/>
    </sheetView>
  </sheetViews>
  <sheetFormatPr defaultColWidth="11.125" defaultRowHeight="27" customHeight="1"/>
  <sheetData>
    <row r="1" spans="1:12" s="1" customFormat="1" ht="27" customHeight="1">
      <c r="A1" s="128" t="s">
        <v>237</v>
      </c>
    </row>
    <row r="2" spans="1:12" s="1" customFormat="1" ht="27" customHeight="1">
      <c r="A2" s="16" t="s">
        <v>93</v>
      </c>
    </row>
    <row r="3" spans="1:12" s="1" customFormat="1" ht="27" customHeight="1">
      <c r="A3" s="39" t="s">
        <v>85</v>
      </c>
      <c r="B3" s="37">
        <v>2001</v>
      </c>
      <c r="C3" s="37">
        <v>2002</v>
      </c>
      <c r="D3" s="37">
        <v>2003</v>
      </c>
      <c r="E3" s="37">
        <v>2004</v>
      </c>
      <c r="F3" s="37">
        <v>2005</v>
      </c>
      <c r="G3" s="37">
        <v>2006</v>
      </c>
      <c r="H3" s="37">
        <v>2007</v>
      </c>
      <c r="I3" s="37" t="s">
        <v>91</v>
      </c>
      <c r="J3" s="38" t="s">
        <v>92</v>
      </c>
    </row>
    <row r="4" spans="1:12" s="1" customFormat="1" ht="27" customHeight="1">
      <c r="A4" s="32" t="s">
        <v>100</v>
      </c>
      <c r="B4" s="29">
        <v>35.4</v>
      </c>
      <c r="C4" s="29">
        <v>41.2</v>
      </c>
      <c r="D4" s="29">
        <v>43</v>
      </c>
      <c r="E4" s="29">
        <v>44.5</v>
      </c>
      <c r="F4" s="29">
        <v>37.6</v>
      </c>
      <c r="G4" s="29">
        <v>38.200000000000003</v>
      </c>
      <c r="H4" s="29">
        <v>39</v>
      </c>
      <c r="I4" s="30">
        <f>AVERAGE(B4:H4)</f>
        <v>39.842857142857142</v>
      </c>
      <c r="J4" s="31">
        <f>ROUND(I4,0)</f>
        <v>40</v>
      </c>
    </row>
    <row r="5" spans="1:12" s="1" customFormat="1" ht="27" customHeight="1">
      <c r="A5" s="32" t="s">
        <v>88</v>
      </c>
      <c r="B5" s="29">
        <v>35.5</v>
      </c>
      <c r="C5" s="29">
        <v>37</v>
      </c>
      <c r="D5" s="29">
        <v>37.4</v>
      </c>
      <c r="E5" s="29">
        <v>37.9</v>
      </c>
      <c r="F5" s="29">
        <v>37.5</v>
      </c>
      <c r="G5" s="29">
        <v>0</v>
      </c>
      <c r="H5" s="29">
        <v>0</v>
      </c>
      <c r="I5" s="30">
        <f>AVERAGE(B5:G5)</f>
        <v>30.883333333333336</v>
      </c>
      <c r="J5" s="31">
        <f>ROUND(I5,0)</f>
        <v>31</v>
      </c>
      <c r="L5" s="128"/>
    </row>
    <row r="6" spans="1:12" s="1" customFormat="1" ht="27" customHeight="1">
      <c r="A6" s="32" t="s">
        <v>89</v>
      </c>
      <c r="B6" s="29">
        <v>38.6</v>
      </c>
      <c r="C6" s="29">
        <v>39.9</v>
      </c>
      <c r="D6" s="29">
        <v>43.7</v>
      </c>
      <c r="E6" s="29">
        <v>44.2</v>
      </c>
      <c r="F6" s="29">
        <v>43.6</v>
      </c>
      <c r="G6" s="29">
        <v>0</v>
      </c>
      <c r="H6" s="29">
        <v>0</v>
      </c>
      <c r="I6" s="30">
        <f t="shared" ref="I6:I9" si="0">AVERAGE(B6:F6)</f>
        <v>42</v>
      </c>
      <c r="J6" s="31">
        <f t="shared" ref="J6:J9" si="1">ROUND(I6,0)</f>
        <v>42</v>
      </c>
    </row>
    <row r="7" spans="1:12" s="1" customFormat="1" ht="27" customHeight="1">
      <c r="A7" s="32" t="s">
        <v>86</v>
      </c>
      <c r="B7" s="29">
        <v>46.2</v>
      </c>
      <c r="C7" s="29">
        <v>46.3</v>
      </c>
      <c r="D7" s="29">
        <v>48.9</v>
      </c>
      <c r="E7" s="29">
        <v>47.1</v>
      </c>
      <c r="F7" s="29">
        <v>46.3</v>
      </c>
      <c r="G7" s="29">
        <v>0</v>
      </c>
      <c r="H7" s="29">
        <v>0</v>
      </c>
      <c r="I7" s="30">
        <f t="shared" si="0"/>
        <v>46.96</v>
      </c>
      <c r="J7" s="31">
        <f t="shared" si="1"/>
        <v>47</v>
      </c>
    </row>
    <row r="8" spans="1:12" s="1" customFormat="1" ht="27" customHeight="1">
      <c r="A8" s="32" t="s">
        <v>87</v>
      </c>
      <c r="B8" s="29">
        <v>28</v>
      </c>
      <c r="C8" s="29">
        <v>25.8</v>
      </c>
      <c r="D8" s="29">
        <v>22.9</v>
      </c>
      <c r="E8" s="29">
        <v>22.1</v>
      </c>
      <c r="F8" s="29">
        <v>23.2</v>
      </c>
      <c r="G8" s="29">
        <v>0</v>
      </c>
      <c r="H8" s="29">
        <v>0</v>
      </c>
      <c r="I8" s="30">
        <f t="shared" si="0"/>
        <v>24.4</v>
      </c>
      <c r="J8" s="31">
        <f t="shared" si="1"/>
        <v>24</v>
      </c>
    </row>
    <row r="9" spans="1:12" s="1" customFormat="1" ht="27" customHeight="1">
      <c r="A9" s="33" t="s">
        <v>90</v>
      </c>
      <c r="B9" s="34">
        <v>19.600000000000001</v>
      </c>
      <c r="C9" s="34">
        <v>26.3</v>
      </c>
      <c r="D9" s="34">
        <v>30.5</v>
      </c>
      <c r="E9" s="34">
        <v>28.9</v>
      </c>
      <c r="F9" s="34">
        <v>22.5</v>
      </c>
      <c r="G9" s="34">
        <v>0</v>
      </c>
      <c r="H9" s="34">
        <v>0</v>
      </c>
      <c r="I9" s="35">
        <f t="shared" si="0"/>
        <v>25.560000000000002</v>
      </c>
      <c r="J9" s="36">
        <f t="shared" si="1"/>
        <v>26</v>
      </c>
    </row>
    <row r="10" spans="1:12" s="1" customFormat="1" ht="27" customHeight="1"/>
    <row r="11" spans="1:12" s="1" customFormat="1" ht="27" customHeight="1">
      <c r="A11" s="16" t="s">
        <v>114</v>
      </c>
    </row>
    <row r="12" spans="1:12" s="27" customFormat="1" ht="27" customHeight="1">
      <c r="A12" s="39" t="s">
        <v>85</v>
      </c>
      <c r="B12" s="42" t="s">
        <v>111</v>
      </c>
      <c r="C12" s="42" t="s">
        <v>108</v>
      </c>
      <c r="D12" s="42" t="s">
        <v>109</v>
      </c>
      <c r="E12" s="43" t="s">
        <v>110</v>
      </c>
    </row>
    <row r="13" spans="1:12" s="27" customFormat="1" ht="27" customHeight="1">
      <c r="A13" s="33" t="s">
        <v>99</v>
      </c>
      <c r="B13" s="40" t="s">
        <v>112</v>
      </c>
      <c r="C13" s="40">
        <v>30</v>
      </c>
      <c r="D13" s="40">
        <v>50</v>
      </c>
      <c r="E13" s="41">
        <v>20</v>
      </c>
      <c r="F13" s="28"/>
    </row>
    <row r="14" spans="1:12" s="1" customFormat="1" ht="27" customHeight="1">
      <c r="A14" s="1" t="s">
        <v>113</v>
      </c>
    </row>
    <row r="15" spans="1:12" s="1" customFormat="1" ht="27" customHeight="1"/>
    <row r="16" spans="1:12" s="1" customFormat="1" ht="27" customHeight="1">
      <c r="A16" s="16" t="s">
        <v>115</v>
      </c>
    </row>
    <row r="17" spans="1:6" s="27" customFormat="1" ht="27" customHeight="1">
      <c r="A17" s="39" t="s">
        <v>85</v>
      </c>
      <c r="B17" s="42" t="s">
        <v>94</v>
      </c>
      <c r="C17" s="42" t="s">
        <v>95</v>
      </c>
      <c r="D17" s="42" t="s">
        <v>96</v>
      </c>
      <c r="E17" s="42" t="s">
        <v>97</v>
      </c>
      <c r="F17" s="43" t="s">
        <v>98</v>
      </c>
    </row>
    <row r="18" spans="1:6" s="27" customFormat="1" ht="27" customHeight="1">
      <c r="A18" s="33" t="s">
        <v>99</v>
      </c>
      <c r="B18" s="40">
        <v>40</v>
      </c>
      <c r="C18" s="40">
        <v>60</v>
      </c>
      <c r="D18" s="40">
        <v>30</v>
      </c>
      <c r="E18" s="40">
        <f>C18</f>
        <v>60</v>
      </c>
      <c r="F18" s="41">
        <v>0</v>
      </c>
    </row>
  </sheetData>
  <phoneticPr fontId="1" type="noConversion"/>
  <pageMargins left="1.0629921259842521" right="1.0629921259842521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1:P135"/>
  <sheetViews>
    <sheetView view="pageBreakPreview" zoomScale="85" zoomScaleNormal="100" zoomScaleSheetLayoutView="85" workbookViewId="0">
      <pane xSplit="2" ySplit="5" topLeftCell="E36" activePane="bottomRight" state="frozen"/>
      <selection pane="topRight" activeCell="C1" sqref="C1"/>
      <selection pane="bottomLeft" activeCell="A6" sqref="A6"/>
      <selection pane="bottomRight" activeCell="I6" sqref="I6:N130"/>
    </sheetView>
  </sheetViews>
  <sheetFormatPr defaultRowHeight="20.100000000000001" customHeight="1"/>
  <cols>
    <col min="1" max="1" width="7.625" style="1" customWidth="1"/>
    <col min="2" max="3" width="5.875" style="1" customWidth="1"/>
    <col min="4" max="4" width="9.125" style="1" customWidth="1"/>
    <col min="5" max="6" width="8.5" style="1" customWidth="1"/>
    <col min="7" max="7" width="9" style="1"/>
    <col min="8" max="8" width="10" style="1" customWidth="1"/>
    <col min="9" max="12" width="9" style="1"/>
    <col min="13" max="13" width="12" style="1" customWidth="1"/>
    <col min="14" max="14" width="10.75" style="1" customWidth="1"/>
    <col min="15" max="16384" width="9" style="1"/>
  </cols>
  <sheetData>
    <row r="1" spans="1:16" ht="20.100000000000001" customHeight="1">
      <c r="A1" s="16" t="s">
        <v>239</v>
      </c>
    </row>
    <row r="2" spans="1:16" ht="20.100000000000001" customHeight="1">
      <c r="A2" s="206" t="s">
        <v>85</v>
      </c>
      <c r="B2" s="204"/>
      <c r="C2" s="204" t="s">
        <v>116</v>
      </c>
      <c r="D2" s="204" t="s">
        <v>123</v>
      </c>
      <c r="E2" s="204"/>
      <c r="F2" s="204"/>
      <c r="G2" s="204"/>
      <c r="H2" s="204"/>
      <c r="I2" s="204" t="s">
        <v>124</v>
      </c>
      <c r="J2" s="204"/>
      <c r="K2" s="204"/>
      <c r="L2" s="204"/>
      <c r="M2" s="204"/>
      <c r="N2" s="205"/>
      <c r="P2" s="128" t="s">
        <v>238</v>
      </c>
    </row>
    <row r="3" spans="1:16" ht="20.100000000000001" customHeight="1">
      <c r="A3" s="207"/>
      <c r="B3" s="203"/>
      <c r="C3" s="203"/>
      <c r="D3" s="210" t="s">
        <v>117</v>
      </c>
      <c r="E3" s="210" t="s">
        <v>119</v>
      </c>
      <c r="F3" s="203" t="s">
        <v>122</v>
      </c>
      <c r="G3" s="203"/>
      <c r="H3" s="210" t="s">
        <v>120</v>
      </c>
      <c r="I3" s="203" t="s">
        <v>125</v>
      </c>
      <c r="J3" s="203"/>
      <c r="K3" s="203" t="s">
        <v>126</v>
      </c>
      <c r="L3" s="203"/>
      <c r="M3" s="203"/>
      <c r="N3" s="212" t="s">
        <v>127</v>
      </c>
    </row>
    <row r="4" spans="1:16" ht="28.5" customHeight="1">
      <c r="A4" s="208"/>
      <c r="B4" s="209"/>
      <c r="C4" s="209"/>
      <c r="D4" s="211"/>
      <c r="E4" s="211"/>
      <c r="F4" s="140" t="s">
        <v>134</v>
      </c>
      <c r="G4" s="140" t="s">
        <v>118</v>
      </c>
      <c r="H4" s="211"/>
      <c r="I4" s="140" t="s">
        <v>136</v>
      </c>
      <c r="J4" s="140" t="s">
        <v>121</v>
      </c>
      <c r="K4" s="140" t="s">
        <v>137</v>
      </c>
      <c r="L4" s="140" t="s">
        <v>138</v>
      </c>
      <c r="M4" s="140" t="s">
        <v>121</v>
      </c>
      <c r="N4" s="213"/>
    </row>
    <row r="5" spans="1:16" ht="18" customHeight="1">
      <c r="A5" s="111"/>
      <c r="B5" s="112"/>
      <c r="C5" s="112"/>
      <c r="D5" s="113" t="s">
        <v>172</v>
      </c>
      <c r="E5" s="113" t="s">
        <v>173</v>
      </c>
      <c r="F5" s="113" t="s">
        <v>174</v>
      </c>
      <c r="G5" s="113" t="s">
        <v>175</v>
      </c>
      <c r="H5" s="113" t="s">
        <v>176</v>
      </c>
      <c r="I5" s="113" t="s">
        <v>177</v>
      </c>
      <c r="J5" s="113" t="s">
        <v>178</v>
      </c>
      <c r="K5" s="113" t="s">
        <v>179</v>
      </c>
      <c r="L5" s="113" t="s">
        <v>180</v>
      </c>
      <c r="M5" s="113" t="s">
        <v>181</v>
      </c>
      <c r="N5" s="114" t="s">
        <v>182</v>
      </c>
    </row>
    <row r="6" spans="1:16" ht="20.100000000000001" customHeight="1">
      <c r="A6" s="196" t="s">
        <v>133</v>
      </c>
      <c r="B6" s="197" t="s">
        <v>128</v>
      </c>
      <c r="C6" s="141">
        <v>2008</v>
      </c>
      <c r="D6" s="65">
        <f>'1. 가정잡배수에의한 원단위'!D41</f>
        <v>25.4</v>
      </c>
      <c r="E6" s="65">
        <f>'2. 분뇨에의한 오염부하량 원단위'!D35</f>
        <v>20</v>
      </c>
      <c r="F6" s="66">
        <f>'3. 영업용수율산정'!B18/100</f>
        <v>0.4</v>
      </c>
      <c r="G6" s="65">
        <f>ROUND(D6*F6,2)</f>
        <v>10.16</v>
      </c>
      <c r="H6" s="65">
        <f>D6+E6+G6</f>
        <v>55.56</v>
      </c>
      <c r="I6" s="67">
        <f>'[1]00.하수도보급율'!$D$24</f>
        <v>7.0000000000000007E-2</v>
      </c>
      <c r="J6" s="65">
        <f>ROUND(E6*I6,2)</f>
        <v>1.4</v>
      </c>
      <c r="K6" s="67">
        <f>'[1]00.하수도보급율'!$D$22</f>
        <v>0.72</v>
      </c>
      <c r="L6" s="68">
        <f>'2. 분뇨에의한 오염부하량 원단위'!D50/100</f>
        <v>0.5</v>
      </c>
      <c r="M6" s="65">
        <f>ROUND(E6*K6*L6,2)</f>
        <v>7.2</v>
      </c>
      <c r="N6" s="69">
        <f>H6-J6-M6</f>
        <v>46.96</v>
      </c>
    </row>
    <row r="7" spans="1:16" ht="20.100000000000001" customHeight="1">
      <c r="A7" s="194"/>
      <c r="B7" s="198"/>
      <c r="C7" s="142">
        <v>2010</v>
      </c>
      <c r="D7" s="47">
        <f>'1. 가정잡배수에의한 원단위'!D42</f>
        <v>25.4</v>
      </c>
      <c r="E7" s="47">
        <f>'2. 분뇨에의한 오염부하량 원단위'!D36</f>
        <v>20</v>
      </c>
      <c r="F7" s="48">
        <f>F6</f>
        <v>0.4</v>
      </c>
      <c r="G7" s="47">
        <f t="shared" ref="G7:G30" si="0">ROUND(D7*F7,2)</f>
        <v>10.16</v>
      </c>
      <c r="H7" s="47">
        <f t="shared" ref="H7:H30" si="1">D7+E7+G7</f>
        <v>55.56</v>
      </c>
      <c r="I7" s="49">
        <f>'[1]00.하수도보급율'!$E$24</f>
        <v>0.06</v>
      </c>
      <c r="J7" s="47">
        <f t="shared" ref="J7:J30" si="2">ROUND(E7*I7,2)</f>
        <v>1.2</v>
      </c>
      <c r="K7" s="49">
        <f>'[1]00.하수도보급율'!$E$22</f>
        <v>0.69</v>
      </c>
      <c r="L7" s="52">
        <f>L6</f>
        <v>0.5</v>
      </c>
      <c r="M7" s="47">
        <f t="shared" ref="M7:M30" si="3">ROUND(E7*K7*L7,2)</f>
        <v>6.9</v>
      </c>
      <c r="N7" s="51">
        <f t="shared" ref="N7:N30" si="4">H7-J7-M7</f>
        <v>47.46</v>
      </c>
    </row>
    <row r="8" spans="1:16" ht="20.100000000000001" customHeight="1">
      <c r="A8" s="194"/>
      <c r="B8" s="198"/>
      <c r="C8" s="142">
        <v>2015</v>
      </c>
      <c r="D8" s="47">
        <f>'1. 가정잡배수에의한 원단위'!D43</f>
        <v>25.4</v>
      </c>
      <c r="E8" s="47">
        <f>'2. 분뇨에의한 오염부하량 원단위'!D37</f>
        <v>20</v>
      </c>
      <c r="F8" s="48">
        <f>F7</f>
        <v>0.4</v>
      </c>
      <c r="G8" s="47">
        <f t="shared" si="0"/>
        <v>10.16</v>
      </c>
      <c r="H8" s="47">
        <f t="shared" si="1"/>
        <v>55.56</v>
      </c>
      <c r="I8" s="49">
        <f>'[1]00.하수도보급율'!$F$24</f>
        <v>0.03</v>
      </c>
      <c r="J8" s="47">
        <f t="shared" si="2"/>
        <v>0.6</v>
      </c>
      <c r="K8" s="49">
        <f>'[1]00.하수도보급율'!$F$22</f>
        <v>0.28999999999999992</v>
      </c>
      <c r="L8" s="52">
        <f>L7</f>
        <v>0.5</v>
      </c>
      <c r="M8" s="47">
        <f t="shared" si="3"/>
        <v>2.9</v>
      </c>
      <c r="N8" s="51">
        <f t="shared" si="4"/>
        <v>52.06</v>
      </c>
    </row>
    <row r="9" spans="1:16" ht="20.100000000000001" customHeight="1">
      <c r="A9" s="194"/>
      <c r="B9" s="198"/>
      <c r="C9" s="142">
        <v>2020</v>
      </c>
      <c r="D9" s="47">
        <f>'1. 가정잡배수에의한 원단위'!D44</f>
        <v>25.4</v>
      </c>
      <c r="E9" s="47">
        <f>'2. 분뇨에의한 오염부하량 원단위'!D38</f>
        <v>20</v>
      </c>
      <c r="F9" s="48">
        <f t="shared" ref="F9:F30" si="5">F8</f>
        <v>0.4</v>
      </c>
      <c r="G9" s="47">
        <f t="shared" si="0"/>
        <v>10.16</v>
      </c>
      <c r="H9" s="47">
        <f t="shared" si="1"/>
        <v>55.56</v>
      </c>
      <c r="I9" s="49">
        <f>'[1]00.하수도보급율'!$G$24</f>
        <v>0</v>
      </c>
      <c r="J9" s="47">
        <f t="shared" si="2"/>
        <v>0</v>
      </c>
      <c r="K9" s="49">
        <f>'[1]00.하수도보급율'!$G$22</f>
        <v>0.27</v>
      </c>
      <c r="L9" s="52">
        <f>L8</f>
        <v>0.5</v>
      </c>
      <c r="M9" s="47">
        <f t="shared" si="3"/>
        <v>2.7</v>
      </c>
      <c r="N9" s="51">
        <f t="shared" si="4"/>
        <v>52.86</v>
      </c>
    </row>
    <row r="10" spans="1:16" ht="20.100000000000001" customHeight="1">
      <c r="A10" s="194"/>
      <c r="B10" s="198"/>
      <c r="C10" s="142">
        <v>2025</v>
      </c>
      <c r="D10" s="47">
        <f>'1. 가정잡배수에의한 원단위'!D45</f>
        <v>25.4</v>
      </c>
      <c r="E10" s="47">
        <f>'2. 분뇨에의한 오염부하량 원단위'!D39</f>
        <v>20</v>
      </c>
      <c r="F10" s="48">
        <f t="shared" si="5"/>
        <v>0.4</v>
      </c>
      <c r="G10" s="47">
        <f t="shared" si="0"/>
        <v>10.16</v>
      </c>
      <c r="H10" s="47">
        <f t="shared" si="1"/>
        <v>55.56</v>
      </c>
      <c r="I10" s="49">
        <f>'[1]00.하수도보급율'!$H$24</f>
        <v>0</v>
      </c>
      <c r="J10" s="47">
        <f t="shared" si="2"/>
        <v>0</v>
      </c>
      <c r="K10" s="49">
        <f>'[1]00.하수도보급율'!$H$22</f>
        <v>0.21999999999999997</v>
      </c>
      <c r="L10" s="52">
        <f>L9</f>
        <v>0.5</v>
      </c>
      <c r="M10" s="47">
        <f t="shared" si="3"/>
        <v>2.2000000000000002</v>
      </c>
      <c r="N10" s="51">
        <f t="shared" si="4"/>
        <v>53.36</v>
      </c>
    </row>
    <row r="11" spans="1:16" ht="20.100000000000001" customHeight="1">
      <c r="A11" s="194"/>
      <c r="B11" s="198" t="s">
        <v>129</v>
      </c>
      <c r="C11" s="138">
        <f t="shared" ref="C11:C42" si="6">C6</f>
        <v>2008</v>
      </c>
      <c r="D11" s="47">
        <f>'1. 가정잡배수에의한 원단위'!E41</f>
        <v>21.6</v>
      </c>
      <c r="E11" s="47">
        <f>'2. 분뇨에의한 오염부하량 원단위'!E35</f>
        <v>18</v>
      </c>
      <c r="F11" s="48">
        <f t="shared" si="5"/>
        <v>0.4</v>
      </c>
      <c r="G11" s="47">
        <f t="shared" si="0"/>
        <v>8.64</v>
      </c>
      <c r="H11" s="47">
        <f t="shared" si="1"/>
        <v>48.24</v>
      </c>
      <c r="I11" s="52">
        <f>I6</f>
        <v>7.0000000000000007E-2</v>
      </c>
      <c r="J11" s="47">
        <f t="shared" si="2"/>
        <v>1.26</v>
      </c>
      <c r="K11" s="52">
        <f>K6</f>
        <v>0.72</v>
      </c>
      <c r="L11" s="50">
        <f>'2. 분뇨에의한 오염부하량 원단위'!E50/100</f>
        <v>0.5</v>
      </c>
      <c r="M11" s="47">
        <f t="shared" si="3"/>
        <v>6.48</v>
      </c>
      <c r="N11" s="51">
        <f t="shared" si="4"/>
        <v>40.5</v>
      </c>
    </row>
    <row r="12" spans="1:16" ht="20.100000000000001" customHeight="1">
      <c r="A12" s="194"/>
      <c r="B12" s="198"/>
      <c r="C12" s="137">
        <f t="shared" si="6"/>
        <v>2010</v>
      </c>
      <c r="D12" s="47">
        <f>'1. 가정잡배수에의한 원단위'!E42</f>
        <v>21.6</v>
      </c>
      <c r="E12" s="47">
        <f>'2. 분뇨에의한 오염부하량 원단위'!E36</f>
        <v>18</v>
      </c>
      <c r="F12" s="48">
        <f t="shared" si="5"/>
        <v>0.4</v>
      </c>
      <c r="G12" s="47">
        <f t="shared" si="0"/>
        <v>8.64</v>
      </c>
      <c r="H12" s="47">
        <f t="shared" si="1"/>
        <v>48.24</v>
      </c>
      <c r="I12" s="52">
        <f t="shared" ref="I12:K30" si="7">I7</f>
        <v>0.06</v>
      </c>
      <c r="J12" s="47">
        <f t="shared" si="2"/>
        <v>1.08</v>
      </c>
      <c r="K12" s="52">
        <f t="shared" si="7"/>
        <v>0.69</v>
      </c>
      <c r="L12" s="52">
        <f>L11</f>
        <v>0.5</v>
      </c>
      <c r="M12" s="47">
        <f t="shared" si="3"/>
        <v>6.21</v>
      </c>
      <c r="N12" s="51">
        <f t="shared" si="4"/>
        <v>40.950000000000003</v>
      </c>
    </row>
    <row r="13" spans="1:16" ht="20.100000000000001" customHeight="1">
      <c r="A13" s="194"/>
      <c r="B13" s="198"/>
      <c r="C13" s="137">
        <f t="shared" si="6"/>
        <v>2015</v>
      </c>
      <c r="D13" s="47">
        <f>'1. 가정잡배수에의한 원단위'!E43</f>
        <v>21.6</v>
      </c>
      <c r="E13" s="47">
        <f>'2. 분뇨에의한 오염부하량 원단위'!E37</f>
        <v>18</v>
      </c>
      <c r="F13" s="48">
        <f t="shared" si="5"/>
        <v>0.4</v>
      </c>
      <c r="G13" s="47">
        <f t="shared" si="0"/>
        <v>8.64</v>
      </c>
      <c r="H13" s="47">
        <f t="shared" si="1"/>
        <v>48.24</v>
      </c>
      <c r="I13" s="52">
        <f t="shared" si="7"/>
        <v>0.03</v>
      </c>
      <c r="J13" s="47">
        <f t="shared" si="2"/>
        <v>0.54</v>
      </c>
      <c r="K13" s="52">
        <f t="shared" si="7"/>
        <v>0.28999999999999992</v>
      </c>
      <c r="L13" s="52">
        <f>L12</f>
        <v>0.5</v>
      </c>
      <c r="M13" s="47">
        <f t="shared" si="3"/>
        <v>2.61</v>
      </c>
      <c r="N13" s="51">
        <f t="shared" si="4"/>
        <v>45.09</v>
      </c>
    </row>
    <row r="14" spans="1:16" ht="20.100000000000001" customHeight="1">
      <c r="A14" s="194"/>
      <c r="B14" s="198"/>
      <c r="C14" s="137">
        <f t="shared" si="6"/>
        <v>2020</v>
      </c>
      <c r="D14" s="47">
        <f>'1. 가정잡배수에의한 원단위'!E44</f>
        <v>21.6</v>
      </c>
      <c r="E14" s="47">
        <f>'2. 분뇨에의한 오염부하량 원단위'!E38</f>
        <v>18</v>
      </c>
      <c r="F14" s="48">
        <f t="shared" si="5"/>
        <v>0.4</v>
      </c>
      <c r="G14" s="47">
        <f t="shared" si="0"/>
        <v>8.64</v>
      </c>
      <c r="H14" s="47">
        <f t="shared" si="1"/>
        <v>48.24</v>
      </c>
      <c r="I14" s="52">
        <f t="shared" si="7"/>
        <v>0</v>
      </c>
      <c r="J14" s="47">
        <f t="shared" si="2"/>
        <v>0</v>
      </c>
      <c r="K14" s="52">
        <f t="shared" si="7"/>
        <v>0.27</v>
      </c>
      <c r="L14" s="52">
        <f>L13</f>
        <v>0.5</v>
      </c>
      <c r="M14" s="47">
        <f t="shared" si="3"/>
        <v>2.4300000000000002</v>
      </c>
      <c r="N14" s="51">
        <f t="shared" si="4"/>
        <v>45.81</v>
      </c>
    </row>
    <row r="15" spans="1:16" ht="20.100000000000001" customHeight="1">
      <c r="A15" s="194"/>
      <c r="B15" s="198"/>
      <c r="C15" s="137">
        <f t="shared" si="6"/>
        <v>2025</v>
      </c>
      <c r="D15" s="47">
        <f>'1. 가정잡배수에의한 원단위'!E45</f>
        <v>21.6</v>
      </c>
      <c r="E15" s="47">
        <f>'2. 분뇨에의한 오염부하량 원단위'!E39</f>
        <v>18</v>
      </c>
      <c r="F15" s="48">
        <f t="shared" si="5"/>
        <v>0.4</v>
      </c>
      <c r="G15" s="47">
        <f t="shared" si="0"/>
        <v>8.64</v>
      </c>
      <c r="H15" s="47">
        <f t="shared" si="1"/>
        <v>48.24</v>
      </c>
      <c r="I15" s="52">
        <f t="shared" si="7"/>
        <v>0</v>
      </c>
      <c r="J15" s="47">
        <f t="shared" si="2"/>
        <v>0</v>
      </c>
      <c r="K15" s="52">
        <f t="shared" si="7"/>
        <v>0.21999999999999997</v>
      </c>
      <c r="L15" s="52">
        <f>L14</f>
        <v>0.5</v>
      </c>
      <c r="M15" s="47">
        <f t="shared" si="3"/>
        <v>1.98</v>
      </c>
      <c r="N15" s="51">
        <f t="shared" si="4"/>
        <v>46.260000000000005</v>
      </c>
    </row>
    <row r="16" spans="1:16" ht="20.100000000000001" customHeight="1">
      <c r="A16" s="194"/>
      <c r="B16" s="198" t="s">
        <v>130</v>
      </c>
      <c r="C16" s="138">
        <f t="shared" si="6"/>
        <v>2008</v>
      </c>
      <c r="D16" s="47">
        <f>'1. 가정잡배수에의한 원단위'!F41</f>
        <v>19.7</v>
      </c>
      <c r="E16" s="47">
        <f>'2. 분뇨에의한 오염부하량 원단위'!F35</f>
        <v>30</v>
      </c>
      <c r="F16" s="48">
        <f t="shared" si="5"/>
        <v>0.4</v>
      </c>
      <c r="G16" s="47">
        <f t="shared" si="0"/>
        <v>7.88</v>
      </c>
      <c r="H16" s="47">
        <f t="shared" si="1"/>
        <v>57.580000000000005</v>
      </c>
      <c r="I16" s="52">
        <f t="shared" si="7"/>
        <v>7.0000000000000007E-2</v>
      </c>
      <c r="J16" s="47">
        <f t="shared" si="2"/>
        <v>2.1</v>
      </c>
      <c r="K16" s="52">
        <f t="shared" si="7"/>
        <v>0.72</v>
      </c>
      <c r="L16" s="50">
        <f>'2. 분뇨에의한 오염부하량 원단위'!F50/100</f>
        <v>0.5</v>
      </c>
      <c r="M16" s="47">
        <f t="shared" si="3"/>
        <v>10.8</v>
      </c>
      <c r="N16" s="51">
        <f t="shared" si="4"/>
        <v>44.680000000000007</v>
      </c>
    </row>
    <row r="17" spans="1:14" ht="20.100000000000001" customHeight="1">
      <c r="A17" s="194"/>
      <c r="B17" s="198"/>
      <c r="C17" s="137">
        <f t="shared" si="6"/>
        <v>2010</v>
      </c>
      <c r="D17" s="47">
        <f>'1. 가정잡배수에의한 원단위'!F42</f>
        <v>19.7</v>
      </c>
      <c r="E17" s="47">
        <f>'2. 분뇨에의한 오염부하량 원단위'!F36</f>
        <v>30</v>
      </c>
      <c r="F17" s="48">
        <f t="shared" si="5"/>
        <v>0.4</v>
      </c>
      <c r="G17" s="47">
        <f t="shared" si="0"/>
        <v>7.88</v>
      </c>
      <c r="H17" s="47">
        <f t="shared" si="1"/>
        <v>57.580000000000005</v>
      </c>
      <c r="I17" s="52">
        <f t="shared" si="7"/>
        <v>0.06</v>
      </c>
      <c r="J17" s="47">
        <f t="shared" si="2"/>
        <v>1.8</v>
      </c>
      <c r="K17" s="52">
        <f t="shared" si="7"/>
        <v>0.69</v>
      </c>
      <c r="L17" s="52">
        <f>L16</f>
        <v>0.5</v>
      </c>
      <c r="M17" s="47">
        <f t="shared" si="3"/>
        <v>10.35</v>
      </c>
      <c r="N17" s="51">
        <f t="shared" si="4"/>
        <v>45.430000000000007</v>
      </c>
    </row>
    <row r="18" spans="1:14" ht="20.100000000000001" customHeight="1">
      <c r="A18" s="194"/>
      <c r="B18" s="198"/>
      <c r="C18" s="137">
        <f t="shared" si="6"/>
        <v>2015</v>
      </c>
      <c r="D18" s="47">
        <f>'1. 가정잡배수에의한 원단위'!F43</f>
        <v>19.7</v>
      </c>
      <c r="E18" s="47">
        <f>'2. 분뇨에의한 오염부하량 원단위'!F37</f>
        <v>30</v>
      </c>
      <c r="F18" s="48">
        <f t="shared" si="5"/>
        <v>0.4</v>
      </c>
      <c r="G18" s="47">
        <f t="shared" si="0"/>
        <v>7.88</v>
      </c>
      <c r="H18" s="47">
        <f t="shared" si="1"/>
        <v>57.580000000000005</v>
      </c>
      <c r="I18" s="52">
        <f t="shared" si="7"/>
        <v>0.03</v>
      </c>
      <c r="J18" s="47">
        <f t="shared" si="2"/>
        <v>0.9</v>
      </c>
      <c r="K18" s="52">
        <f t="shared" si="7"/>
        <v>0.28999999999999992</v>
      </c>
      <c r="L18" s="52">
        <f>L17</f>
        <v>0.5</v>
      </c>
      <c r="M18" s="47">
        <f t="shared" si="3"/>
        <v>4.3499999999999996</v>
      </c>
      <c r="N18" s="51">
        <f t="shared" si="4"/>
        <v>52.330000000000005</v>
      </c>
    </row>
    <row r="19" spans="1:14" ht="20.100000000000001" customHeight="1">
      <c r="A19" s="194"/>
      <c r="B19" s="198"/>
      <c r="C19" s="137">
        <f t="shared" si="6"/>
        <v>2020</v>
      </c>
      <c r="D19" s="47">
        <f>'1. 가정잡배수에의한 원단위'!F44</f>
        <v>19.7</v>
      </c>
      <c r="E19" s="47">
        <f>'2. 분뇨에의한 오염부하량 원단위'!F38</f>
        <v>30</v>
      </c>
      <c r="F19" s="48">
        <f t="shared" si="5"/>
        <v>0.4</v>
      </c>
      <c r="G19" s="47">
        <f t="shared" si="0"/>
        <v>7.88</v>
      </c>
      <c r="H19" s="47">
        <f t="shared" si="1"/>
        <v>57.580000000000005</v>
      </c>
      <c r="I19" s="52">
        <f t="shared" si="7"/>
        <v>0</v>
      </c>
      <c r="J19" s="47">
        <f t="shared" si="2"/>
        <v>0</v>
      </c>
      <c r="K19" s="52">
        <f t="shared" si="7"/>
        <v>0.27</v>
      </c>
      <c r="L19" s="52">
        <f>L18</f>
        <v>0.5</v>
      </c>
      <c r="M19" s="47">
        <f t="shared" si="3"/>
        <v>4.05</v>
      </c>
      <c r="N19" s="51">
        <f t="shared" si="4"/>
        <v>53.530000000000008</v>
      </c>
    </row>
    <row r="20" spans="1:14" ht="20.100000000000001" customHeight="1">
      <c r="A20" s="194"/>
      <c r="B20" s="198"/>
      <c r="C20" s="137">
        <f t="shared" si="6"/>
        <v>2025</v>
      </c>
      <c r="D20" s="47">
        <f>'1. 가정잡배수에의한 원단위'!F45</f>
        <v>19.7</v>
      </c>
      <c r="E20" s="47">
        <f>'2. 분뇨에의한 오염부하량 원단위'!F39</f>
        <v>30</v>
      </c>
      <c r="F20" s="48">
        <f t="shared" si="5"/>
        <v>0.4</v>
      </c>
      <c r="G20" s="47">
        <f t="shared" si="0"/>
        <v>7.88</v>
      </c>
      <c r="H20" s="47">
        <f t="shared" si="1"/>
        <v>57.580000000000005</v>
      </c>
      <c r="I20" s="52">
        <f t="shared" si="7"/>
        <v>0</v>
      </c>
      <c r="J20" s="47">
        <f t="shared" si="2"/>
        <v>0</v>
      </c>
      <c r="K20" s="52">
        <f t="shared" si="7"/>
        <v>0.21999999999999997</v>
      </c>
      <c r="L20" s="52">
        <f>L19</f>
        <v>0.5</v>
      </c>
      <c r="M20" s="47">
        <f t="shared" si="3"/>
        <v>3.3</v>
      </c>
      <c r="N20" s="51">
        <f t="shared" si="4"/>
        <v>54.280000000000008</v>
      </c>
    </row>
    <row r="21" spans="1:14" ht="20.100000000000001" customHeight="1">
      <c r="A21" s="194"/>
      <c r="B21" s="198" t="s">
        <v>131</v>
      </c>
      <c r="C21" s="138">
        <f t="shared" si="6"/>
        <v>2008</v>
      </c>
      <c r="D21" s="47">
        <f>'1. 가정잡배수에의한 원단위'!G41</f>
        <v>2.2000000000000002</v>
      </c>
      <c r="E21" s="47">
        <f>'2. 분뇨에의한 오염부하량 원단위'!G35</f>
        <v>7.73</v>
      </c>
      <c r="F21" s="48">
        <f t="shared" si="5"/>
        <v>0.4</v>
      </c>
      <c r="G21" s="47">
        <f t="shared" si="0"/>
        <v>0.88</v>
      </c>
      <c r="H21" s="47">
        <f t="shared" si="1"/>
        <v>10.81</v>
      </c>
      <c r="I21" s="52">
        <f t="shared" si="7"/>
        <v>7.0000000000000007E-2</v>
      </c>
      <c r="J21" s="47">
        <f t="shared" si="2"/>
        <v>0.54</v>
      </c>
      <c r="K21" s="52">
        <f t="shared" si="7"/>
        <v>0.72</v>
      </c>
      <c r="L21" s="50">
        <f>'2. 분뇨에의한 오염부하량 원단위'!G50/100</f>
        <v>0.15</v>
      </c>
      <c r="M21" s="47">
        <f t="shared" si="3"/>
        <v>0.83</v>
      </c>
      <c r="N21" s="51">
        <f t="shared" si="4"/>
        <v>9.44</v>
      </c>
    </row>
    <row r="22" spans="1:14" ht="20.100000000000001" customHeight="1">
      <c r="A22" s="194"/>
      <c r="B22" s="198"/>
      <c r="C22" s="137">
        <f t="shared" si="6"/>
        <v>2010</v>
      </c>
      <c r="D22" s="47">
        <f>'1. 가정잡배수에의한 원단위'!G42</f>
        <v>2.2000000000000002</v>
      </c>
      <c r="E22" s="47">
        <f>'2. 분뇨에의한 오염부하량 원단위'!G36</f>
        <v>7.73</v>
      </c>
      <c r="F22" s="48">
        <f t="shared" si="5"/>
        <v>0.4</v>
      </c>
      <c r="G22" s="47">
        <f t="shared" si="0"/>
        <v>0.88</v>
      </c>
      <c r="H22" s="47">
        <f t="shared" si="1"/>
        <v>10.81</v>
      </c>
      <c r="I22" s="52">
        <f t="shared" si="7"/>
        <v>0.06</v>
      </c>
      <c r="J22" s="47">
        <f t="shared" si="2"/>
        <v>0.46</v>
      </c>
      <c r="K22" s="52">
        <f t="shared" si="7"/>
        <v>0.69</v>
      </c>
      <c r="L22" s="52">
        <f>L21</f>
        <v>0.15</v>
      </c>
      <c r="M22" s="47">
        <f t="shared" si="3"/>
        <v>0.8</v>
      </c>
      <c r="N22" s="51">
        <f t="shared" si="4"/>
        <v>9.5499999999999989</v>
      </c>
    </row>
    <row r="23" spans="1:14" ht="20.100000000000001" customHeight="1">
      <c r="A23" s="194"/>
      <c r="B23" s="198"/>
      <c r="C23" s="137">
        <f t="shared" si="6"/>
        <v>2015</v>
      </c>
      <c r="D23" s="47">
        <f>'1. 가정잡배수에의한 원단위'!G43</f>
        <v>2.2000000000000002</v>
      </c>
      <c r="E23" s="47">
        <f>'2. 분뇨에의한 오염부하량 원단위'!G37</f>
        <v>7.73</v>
      </c>
      <c r="F23" s="48">
        <f t="shared" si="5"/>
        <v>0.4</v>
      </c>
      <c r="G23" s="47">
        <f t="shared" si="0"/>
        <v>0.88</v>
      </c>
      <c r="H23" s="47">
        <f t="shared" si="1"/>
        <v>10.81</v>
      </c>
      <c r="I23" s="52">
        <f t="shared" si="7"/>
        <v>0.03</v>
      </c>
      <c r="J23" s="47">
        <f t="shared" si="2"/>
        <v>0.23</v>
      </c>
      <c r="K23" s="52">
        <f t="shared" si="7"/>
        <v>0.28999999999999992</v>
      </c>
      <c r="L23" s="52">
        <f>L22</f>
        <v>0.15</v>
      </c>
      <c r="M23" s="47">
        <f t="shared" si="3"/>
        <v>0.34</v>
      </c>
      <c r="N23" s="51">
        <f t="shared" si="4"/>
        <v>10.24</v>
      </c>
    </row>
    <row r="24" spans="1:14" ht="20.100000000000001" customHeight="1">
      <c r="A24" s="194"/>
      <c r="B24" s="198"/>
      <c r="C24" s="137">
        <f t="shared" si="6"/>
        <v>2020</v>
      </c>
      <c r="D24" s="47">
        <f>'1. 가정잡배수에의한 원단위'!G44</f>
        <v>2.2000000000000002</v>
      </c>
      <c r="E24" s="47">
        <f>'2. 분뇨에의한 오염부하량 원단위'!G38</f>
        <v>7.73</v>
      </c>
      <c r="F24" s="48">
        <f t="shared" si="5"/>
        <v>0.4</v>
      </c>
      <c r="G24" s="47">
        <f t="shared" si="0"/>
        <v>0.88</v>
      </c>
      <c r="H24" s="47">
        <f t="shared" si="1"/>
        <v>10.81</v>
      </c>
      <c r="I24" s="52">
        <f t="shared" si="7"/>
        <v>0</v>
      </c>
      <c r="J24" s="47">
        <f t="shared" si="2"/>
        <v>0</v>
      </c>
      <c r="K24" s="52">
        <f t="shared" si="7"/>
        <v>0.27</v>
      </c>
      <c r="L24" s="52">
        <f>L23</f>
        <v>0.15</v>
      </c>
      <c r="M24" s="47">
        <f t="shared" si="3"/>
        <v>0.31</v>
      </c>
      <c r="N24" s="51">
        <f t="shared" si="4"/>
        <v>10.5</v>
      </c>
    </row>
    <row r="25" spans="1:14" ht="20.100000000000001" customHeight="1">
      <c r="A25" s="194"/>
      <c r="B25" s="198"/>
      <c r="C25" s="137">
        <f t="shared" si="6"/>
        <v>2025</v>
      </c>
      <c r="D25" s="47">
        <f>'1. 가정잡배수에의한 원단위'!G45</f>
        <v>2.2000000000000002</v>
      </c>
      <c r="E25" s="47">
        <f>'2. 분뇨에의한 오염부하량 원단위'!G39</f>
        <v>7.73</v>
      </c>
      <c r="F25" s="48">
        <f t="shared" si="5"/>
        <v>0.4</v>
      </c>
      <c r="G25" s="47">
        <f t="shared" si="0"/>
        <v>0.88</v>
      </c>
      <c r="H25" s="47">
        <f t="shared" si="1"/>
        <v>10.81</v>
      </c>
      <c r="I25" s="52">
        <f t="shared" si="7"/>
        <v>0</v>
      </c>
      <c r="J25" s="47">
        <f t="shared" si="2"/>
        <v>0</v>
      </c>
      <c r="K25" s="52">
        <f t="shared" si="7"/>
        <v>0.21999999999999997</v>
      </c>
      <c r="L25" s="52">
        <f>L24</f>
        <v>0.15</v>
      </c>
      <c r="M25" s="47">
        <f t="shared" si="3"/>
        <v>0.26</v>
      </c>
      <c r="N25" s="51">
        <f t="shared" si="4"/>
        <v>10.55</v>
      </c>
    </row>
    <row r="26" spans="1:14" ht="20.100000000000001" customHeight="1">
      <c r="A26" s="194"/>
      <c r="B26" s="198" t="s">
        <v>132</v>
      </c>
      <c r="C26" s="138">
        <f t="shared" si="6"/>
        <v>2008</v>
      </c>
      <c r="D26" s="47">
        <f>'1. 가정잡배수에의한 원단위'!H41</f>
        <v>0.3</v>
      </c>
      <c r="E26" s="47">
        <f>'2. 분뇨에의한 오염부하량 원단위'!H35</f>
        <v>1.4</v>
      </c>
      <c r="F26" s="48">
        <f t="shared" si="5"/>
        <v>0.4</v>
      </c>
      <c r="G26" s="47">
        <f t="shared" si="0"/>
        <v>0.12</v>
      </c>
      <c r="H26" s="47">
        <f t="shared" si="1"/>
        <v>1.8199999999999998</v>
      </c>
      <c r="I26" s="52">
        <f t="shared" si="7"/>
        <v>7.0000000000000007E-2</v>
      </c>
      <c r="J26" s="47">
        <f t="shared" si="2"/>
        <v>0.1</v>
      </c>
      <c r="K26" s="52">
        <f t="shared" si="7"/>
        <v>0.72</v>
      </c>
      <c r="L26" s="50">
        <f>'2. 분뇨에의한 오염부하량 원단위'!H50/100</f>
        <v>0.15</v>
      </c>
      <c r="M26" s="47">
        <f t="shared" si="3"/>
        <v>0.15</v>
      </c>
      <c r="N26" s="51">
        <f t="shared" si="4"/>
        <v>1.5699999999999998</v>
      </c>
    </row>
    <row r="27" spans="1:14" ht="20.100000000000001" customHeight="1">
      <c r="A27" s="194"/>
      <c r="B27" s="198"/>
      <c r="C27" s="137">
        <f t="shared" si="6"/>
        <v>2010</v>
      </c>
      <c r="D27" s="47">
        <f>'1. 가정잡배수에의한 원단위'!H42</f>
        <v>0.3</v>
      </c>
      <c r="E27" s="47">
        <f>'2. 분뇨에의한 오염부하량 원단위'!H36</f>
        <v>1.4</v>
      </c>
      <c r="F27" s="48">
        <f t="shared" si="5"/>
        <v>0.4</v>
      </c>
      <c r="G27" s="47">
        <f t="shared" si="0"/>
        <v>0.12</v>
      </c>
      <c r="H27" s="47">
        <f t="shared" si="1"/>
        <v>1.8199999999999998</v>
      </c>
      <c r="I27" s="52">
        <f t="shared" si="7"/>
        <v>0.06</v>
      </c>
      <c r="J27" s="47">
        <f t="shared" si="2"/>
        <v>0.08</v>
      </c>
      <c r="K27" s="52">
        <f t="shared" si="7"/>
        <v>0.69</v>
      </c>
      <c r="L27" s="52">
        <f>L26</f>
        <v>0.15</v>
      </c>
      <c r="M27" s="47">
        <f t="shared" si="3"/>
        <v>0.14000000000000001</v>
      </c>
      <c r="N27" s="51">
        <f t="shared" si="4"/>
        <v>1.5999999999999996</v>
      </c>
    </row>
    <row r="28" spans="1:14" ht="20.100000000000001" customHeight="1">
      <c r="A28" s="194"/>
      <c r="B28" s="198"/>
      <c r="C28" s="137">
        <f t="shared" si="6"/>
        <v>2015</v>
      </c>
      <c r="D28" s="47">
        <f>'1. 가정잡배수에의한 원단위'!H43</f>
        <v>0.3</v>
      </c>
      <c r="E28" s="47">
        <f>'2. 분뇨에의한 오염부하량 원단위'!H37</f>
        <v>1.4</v>
      </c>
      <c r="F28" s="48">
        <f t="shared" si="5"/>
        <v>0.4</v>
      </c>
      <c r="G28" s="47">
        <f t="shared" si="0"/>
        <v>0.12</v>
      </c>
      <c r="H28" s="47">
        <f t="shared" si="1"/>
        <v>1.8199999999999998</v>
      </c>
      <c r="I28" s="52">
        <f t="shared" si="7"/>
        <v>0.03</v>
      </c>
      <c r="J28" s="47">
        <f t="shared" si="2"/>
        <v>0.04</v>
      </c>
      <c r="K28" s="52">
        <f t="shared" si="7"/>
        <v>0.28999999999999992</v>
      </c>
      <c r="L28" s="52">
        <f>L27</f>
        <v>0.15</v>
      </c>
      <c r="M28" s="47">
        <f t="shared" si="3"/>
        <v>0.06</v>
      </c>
      <c r="N28" s="51">
        <f t="shared" si="4"/>
        <v>1.7199999999999998</v>
      </c>
    </row>
    <row r="29" spans="1:14" ht="20.100000000000001" customHeight="1">
      <c r="A29" s="194"/>
      <c r="B29" s="198"/>
      <c r="C29" s="137">
        <f t="shared" si="6"/>
        <v>2020</v>
      </c>
      <c r="D29" s="47">
        <f>'1. 가정잡배수에의한 원단위'!H44</f>
        <v>0.3</v>
      </c>
      <c r="E29" s="47">
        <f>'2. 분뇨에의한 오염부하량 원단위'!H38</f>
        <v>1.4</v>
      </c>
      <c r="F29" s="48">
        <f>F28</f>
        <v>0.4</v>
      </c>
      <c r="G29" s="47">
        <f t="shared" si="0"/>
        <v>0.12</v>
      </c>
      <c r="H29" s="47">
        <f t="shared" si="1"/>
        <v>1.8199999999999998</v>
      </c>
      <c r="I29" s="52">
        <f t="shared" si="7"/>
        <v>0</v>
      </c>
      <c r="J29" s="47">
        <f t="shared" si="2"/>
        <v>0</v>
      </c>
      <c r="K29" s="52">
        <f t="shared" si="7"/>
        <v>0.27</v>
      </c>
      <c r="L29" s="52">
        <f>L28</f>
        <v>0.15</v>
      </c>
      <c r="M29" s="47">
        <f t="shared" si="3"/>
        <v>0.06</v>
      </c>
      <c r="N29" s="51">
        <f t="shared" si="4"/>
        <v>1.7599999999999998</v>
      </c>
    </row>
    <row r="30" spans="1:14" ht="20.100000000000001" customHeight="1">
      <c r="A30" s="195"/>
      <c r="B30" s="199"/>
      <c r="C30" s="137">
        <f t="shared" si="6"/>
        <v>2025</v>
      </c>
      <c r="D30" s="54">
        <f>'1. 가정잡배수에의한 원단위'!H45</f>
        <v>0.3</v>
      </c>
      <c r="E30" s="54">
        <f>'2. 분뇨에의한 오염부하량 원단위'!H39</f>
        <v>1.4</v>
      </c>
      <c r="F30" s="55">
        <f t="shared" si="5"/>
        <v>0.4</v>
      </c>
      <c r="G30" s="54">
        <f t="shared" si="0"/>
        <v>0.12</v>
      </c>
      <c r="H30" s="54">
        <f t="shared" si="1"/>
        <v>1.8199999999999998</v>
      </c>
      <c r="I30" s="56">
        <f t="shared" si="7"/>
        <v>0</v>
      </c>
      <c r="J30" s="54">
        <f t="shared" si="2"/>
        <v>0</v>
      </c>
      <c r="K30" s="56">
        <f t="shared" si="7"/>
        <v>0.21999999999999997</v>
      </c>
      <c r="L30" s="56">
        <f>L29</f>
        <v>0.15</v>
      </c>
      <c r="M30" s="54">
        <f t="shared" si="3"/>
        <v>0.05</v>
      </c>
      <c r="N30" s="57">
        <f t="shared" si="4"/>
        <v>1.7699999999999998</v>
      </c>
    </row>
    <row r="31" spans="1:14" ht="20.100000000000001" customHeight="1">
      <c r="A31" s="196" t="s">
        <v>135</v>
      </c>
      <c r="B31" s="197" t="s">
        <v>128</v>
      </c>
      <c r="C31" s="138">
        <f t="shared" si="6"/>
        <v>2008</v>
      </c>
      <c r="D31" s="65">
        <f>D6</f>
        <v>25.4</v>
      </c>
      <c r="E31" s="65">
        <f>E6</f>
        <v>20</v>
      </c>
      <c r="F31" s="66">
        <v>0</v>
      </c>
      <c r="G31" s="65">
        <f>ROUND(D31*F31,2)</f>
        <v>0</v>
      </c>
      <c r="H31" s="65">
        <f>D31+E31+G31</f>
        <v>45.4</v>
      </c>
      <c r="I31" s="67">
        <f>'[1]00.하수도보급율'!$D$34</f>
        <v>7.0000000000000007E-2</v>
      </c>
      <c r="J31" s="65">
        <f>ROUND(E31*I31,2)</f>
        <v>1.4</v>
      </c>
      <c r="K31" s="67">
        <f>'[1]00.하수도보급율'!$D$32</f>
        <v>0.11000000000000004</v>
      </c>
      <c r="L31" s="68">
        <f t="shared" ref="L31:L56" si="8">L6</f>
        <v>0.5</v>
      </c>
      <c r="M31" s="65">
        <f>ROUND(E31*K31*L31,2)</f>
        <v>1.1000000000000001</v>
      </c>
      <c r="N31" s="69">
        <f>H31-J31-M31</f>
        <v>42.9</v>
      </c>
    </row>
    <row r="32" spans="1:14" ht="20.100000000000001" customHeight="1">
      <c r="A32" s="194"/>
      <c r="B32" s="198"/>
      <c r="C32" s="137">
        <f t="shared" si="6"/>
        <v>2010</v>
      </c>
      <c r="D32" s="47">
        <f t="shared" ref="D32:E55" si="9">D7</f>
        <v>25.4</v>
      </c>
      <c r="E32" s="47">
        <f t="shared" si="9"/>
        <v>20</v>
      </c>
      <c r="F32" s="48">
        <f>F31</f>
        <v>0</v>
      </c>
      <c r="G32" s="47">
        <f t="shared" ref="G32:G55" si="10">ROUND(D32*F32,2)</f>
        <v>0</v>
      </c>
      <c r="H32" s="47">
        <f t="shared" ref="H32:H55" si="11">D32+E32+G32</f>
        <v>45.4</v>
      </c>
      <c r="I32" s="49">
        <f>'[1]00.하수도보급율'!$E$34</f>
        <v>0.06</v>
      </c>
      <c r="J32" s="47">
        <f t="shared" ref="J32:J55" si="12">ROUND(E32*I32,2)</f>
        <v>1.2</v>
      </c>
      <c r="K32" s="49">
        <f>'[1]00.하수도보급율'!$E$32</f>
        <v>0.11000000000000004</v>
      </c>
      <c r="L32" s="50">
        <f t="shared" si="8"/>
        <v>0.5</v>
      </c>
      <c r="M32" s="47">
        <f t="shared" ref="M32:M55" si="13">ROUND(E32*K32*L32,2)</f>
        <v>1.1000000000000001</v>
      </c>
      <c r="N32" s="51">
        <f t="shared" ref="N32:N55" si="14">H32-J32-M32</f>
        <v>43.099999999999994</v>
      </c>
    </row>
    <row r="33" spans="1:14" ht="20.100000000000001" customHeight="1">
      <c r="A33" s="194"/>
      <c r="B33" s="198"/>
      <c r="C33" s="137">
        <f t="shared" si="6"/>
        <v>2015</v>
      </c>
      <c r="D33" s="47">
        <f t="shared" si="9"/>
        <v>25.4</v>
      </c>
      <c r="E33" s="47">
        <f t="shared" si="9"/>
        <v>20</v>
      </c>
      <c r="F33" s="48">
        <f>F32</f>
        <v>0</v>
      </c>
      <c r="G33" s="47">
        <f t="shared" si="10"/>
        <v>0</v>
      </c>
      <c r="H33" s="47">
        <f t="shared" si="11"/>
        <v>45.4</v>
      </c>
      <c r="I33" s="49">
        <f>'[1]00.하수도보급율'!$F$34</f>
        <v>0.03</v>
      </c>
      <c r="J33" s="47">
        <f t="shared" si="12"/>
        <v>0.6</v>
      </c>
      <c r="K33" s="49">
        <f>'[1]00.하수도보급율'!$F$32</f>
        <v>7.9999999999999988E-2</v>
      </c>
      <c r="L33" s="50">
        <f t="shared" si="8"/>
        <v>0.5</v>
      </c>
      <c r="M33" s="47">
        <f t="shared" si="13"/>
        <v>0.8</v>
      </c>
      <c r="N33" s="51">
        <f t="shared" si="14"/>
        <v>44</v>
      </c>
    </row>
    <row r="34" spans="1:14" ht="20.100000000000001" customHeight="1">
      <c r="A34" s="194"/>
      <c r="B34" s="198"/>
      <c r="C34" s="137">
        <f t="shared" si="6"/>
        <v>2020</v>
      </c>
      <c r="D34" s="47">
        <f t="shared" si="9"/>
        <v>25.4</v>
      </c>
      <c r="E34" s="47">
        <f t="shared" si="9"/>
        <v>20</v>
      </c>
      <c r="F34" s="48">
        <f t="shared" ref="F34:F53" si="15">F33</f>
        <v>0</v>
      </c>
      <c r="G34" s="47">
        <f t="shared" si="10"/>
        <v>0</v>
      </c>
      <c r="H34" s="47">
        <f t="shared" si="11"/>
        <v>45.4</v>
      </c>
      <c r="I34" s="49">
        <f>'[1]00.하수도보급율'!$G$34</f>
        <v>0</v>
      </c>
      <c r="J34" s="47">
        <f t="shared" si="12"/>
        <v>0</v>
      </c>
      <c r="K34" s="49">
        <f>'[1]00.하수도보급율'!$G$32</f>
        <v>5.0000000000000044E-2</v>
      </c>
      <c r="L34" s="50">
        <f t="shared" si="8"/>
        <v>0.5</v>
      </c>
      <c r="M34" s="47">
        <f t="shared" si="13"/>
        <v>0.5</v>
      </c>
      <c r="N34" s="51">
        <f t="shared" si="14"/>
        <v>44.9</v>
      </c>
    </row>
    <row r="35" spans="1:14" ht="20.100000000000001" customHeight="1">
      <c r="A35" s="194"/>
      <c r="B35" s="198"/>
      <c r="C35" s="137">
        <f t="shared" si="6"/>
        <v>2025</v>
      </c>
      <c r="D35" s="47">
        <f t="shared" si="9"/>
        <v>25.4</v>
      </c>
      <c r="E35" s="47">
        <f t="shared" si="9"/>
        <v>20</v>
      </c>
      <c r="F35" s="48">
        <f t="shared" si="15"/>
        <v>0</v>
      </c>
      <c r="G35" s="47">
        <f t="shared" si="10"/>
        <v>0</v>
      </c>
      <c r="H35" s="47">
        <f t="shared" si="11"/>
        <v>45.4</v>
      </c>
      <c r="I35" s="49">
        <f>'[1]00.하수도보급율'!$H$34</f>
        <v>0</v>
      </c>
      <c r="J35" s="47">
        <f t="shared" si="12"/>
        <v>0</v>
      </c>
      <c r="K35" s="49">
        <f>'[1]00.하수도보급율'!$H$32</f>
        <v>0</v>
      </c>
      <c r="L35" s="50">
        <f t="shared" si="8"/>
        <v>0.5</v>
      </c>
      <c r="M35" s="47">
        <f t="shared" si="13"/>
        <v>0</v>
      </c>
      <c r="N35" s="51">
        <f t="shared" si="14"/>
        <v>45.4</v>
      </c>
    </row>
    <row r="36" spans="1:14" ht="20.100000000000001" customHeight="1">
      <c r="A36" s="194"/>
      <c r="B36" s="198" t="s">
        <v>129</v>
      </c>
      <c r="C36" s="138">
        <f t="shared" si="6"/>
        <v>2008</v>
      </c>
      <c r="D36" s="47">
        <f t="shared" si="9"/>
        <v>21.6</v>
      </c>
      <c r="E36" s="47">
        <f t="shared" si="9"/>
        <v>18</v>
      </c>
      <c r="F36" s="48">
        <f t="shared" si="15"/>
        <v>0</v>
      </c>
      <c r="G36" s="47">
        <f t="shared" si="10"/>
        <v>0</v>
      </c>
      <c r="H36" s="47">
        <f t="shared" si="11"/>
        <v>39.6</v>
      </c>
      <c r="I36" s="52">
        <f>I31</f>
        <v>7.0000000000000007E-2</v>
      </c>
      <c r="J36" s="47">
        <f t="shared" si="12"/>
        <v>1.26</v>
      </c>
      <c r="K36" s="52">
        <f>K31</f>
        <v>0.11000000000000004</v>
      </c>
      <c r="L36" s="50">
        <f t="shared" si="8"/>
        <v>0.5</v>
      </c>
      <c r="M36" s="47">
        <f t="shared" si="13"/>
        <v>0.99</v>
      </c>
      <c r="N36" s="51">
        <f t="shared" si="14"/>
        <v>37.35</v>
      </c>
    </row>
    <row r="37" spans="1:14" ht="20.100000000000001" customHeight="1">
      <c r="A37" s="194"/>
      <c r="B37" s="198"/>
      <c r="C37" s="137">
        <f t="shared" si="6"/>
        <v>2010</v>
      </c>
      <c r="D37" s="47">
        <f t="shared" si="9"/>
        <v>21.6</v>
      </c>
      <c r="E37" s="47">
        <f t="shared" si="9"/>
        <v>18</v>
      </c>
      <c r="F37" s="48">
        <f t="shared" si="15"/>
        <v>0</v>
      </c>
      <c r="G37" s="47">
        <f t="shared" si="10"/>
        <v>0</v>
      </c>
      <c r="H37" s="47">
        <f t="shared" si="11"/>
        <v>39.6</v>
      </c>
      <c r="I37" s="52">
        <f t="shared" ref="I37" si="16">I32</f>
        <v>0.06</v>
      </c>
      <c r="J37" s="47">
        <f t="shared" si="12"/>
        <v>1.08</v>
      </c>
      <c r="K37" s="52">
        <f t="shared" ref="K37" si="17">K32</f>
        <v>0.11000000000000004</v>
      </c>
      <c r="L37" s="50">
        <f t="shared" si="8"/>
        <v>0.5</v>
      </c>
      <c r="M37" s="47">
        <f t="shared" si="13"/>
        <v>0.99</v>
      </c>
      <c r="N37" s="51">
        <f t="shared" si="14"/>
        <v>37.53</v>
      </c>
    </row>
    <row r="38" spans="1:14" ht="20.100000000000001" customHeight="1">
      <c r="A38" s="194"/>
      <c r="B38" s="198"/>
      <c r="C38" s="137">
        <f t="shared" si="6"/>
        <v>2015</v>
      </c>
      <c r="D38" s="47">
        <f t="shared" si="9"/>
        <v>21.6</v>
      </c>
      <c r="E38" s="47">
        <f t="shared" si="9"/>
        <v>18</v>
      </c>
      <c r="F38" s="48">
        <f t="shared" si="15"/>
        <v>0</v>
      </c>
      <c r="G38" s="47">
        <f t="shared" si="10"/>
        <v>0</v>
      </c>
      <c r="H38" s="47">
        <f t="shared" si="11"/>
        <v>39.6</v>
      </c>
      <c r="I38" s="52">
        <f t="shared" ref="I38" si="18">I33</f>
        <v>0.03</v>
      </c>
      <c r="J38" s="47">
        <f t="shared" si="12"/>
        <v>0.54</v>
      </c>
      <c r="K38" s="52">
        <f t="shared" ref="K38" si="19">K33</f>
        <v>7.9999999999999988E-2</v>
      </c>
      <c r="L38" s="50">
        <f t="shared" si="8"/>
        <v>0.5</v>
      </c>
      <c r="M38" s="47">
        <f t="shared" si="13"/>
        <v>0.72</v>
      </c>
      <c r="N38" s="51">
        <f t="shared" si="14"/>
        <v>38.340000000000003</v>
      </c>
    </row>
    <row r="39" spans="1:14" ht="20.100000000000001" customHeight="1">
      <c r="A39" s="194"/>
      <c r="B39" s="198"/>
      <c r="C39" s="137">
        <f t="shared" si="6"/>
        <v>2020</v>
      </c>
      <c r="D39" s="47">
        <f t="shared" si="9"/>
        <v>21.6</v>
      </c>
      <c r="E39" s="47">
        <f t="shared" si="9"/>
        <v>18</v>
      </c>
      <c r="F39" s="48">
        <f t="shared" si="15"/>
        <v>0</v>
      </c>
      <c r="G39" s="47">
        <f t="shared" si="10"/>
        <v>0</v>
      </c>
      <c r="H39" s="47">
        <f t="shared" si="11"/>
        <v>39.6</v>
      </c>
      <c r="I39" s="52">
        <f t="shared" ref="I39" si="20">I34</f>
        <v>0</v>
      </c>
      <c r="J39" s="47">
        <f t="shared" si="12"/>
        <v>0</v>
      </c>
      <c r="K39" s="52">
        <f t="shared" ref="K39" si="21">K34</f>
        <v>5.0000000000000044E-2</v>
      </c>
      <c r="L39" s="50">
        <f t="shared" si="8"/>
        <v>0.5</v>
      </c>
      <c r="M39" s="47">
        <f t="shared" si="13"/>
        <v>0.45</v>
      </c>
      <c r="N39" s="51">
        <f t="shared" si="14"/>
        <v>39.15</v>
      </c>
    </row>
    <row r="40" spans="1:14" ht="20.100000000000001" customHeight="1">
      <c r="A40" s="194"/>
      <c r="B40" s="198"/>
      <c r="C40" s="137">
        <f t="shared" si="6"/>
        <v>2025</v>
      </c>
      <c r="D40" s="47">
        <f t="shared" si="9"/>
        <v>21.6</v>
      </c>
      <c r="E40" s="47">
        <f t="shared" si="9"/>
        <v>18</v>
      </c>
      <c r="F40" s="48">
        <f t="shared" si="15"/>
        <v>0</v>
      </c>
      <c r="G40" s="47">
        <f t="shared" si="10"/>
        <v>0</v>
      </c>
      <c r="H40" s="47">
        <f t="shared" si="11"/>
        <v>39.6</v>
      </c>
      <c r="I40" s="52">
        <f t="shared" ref="I40" si="22">I35</f>
        <v>0</v>
      </c>
      <c r="J40" s="47">
        <f t="shared" si="12"/>
        <v>0</v>
      </c>
      <c r="K40" s="52">
        <f t="shared" ref="K40" si="23">K35</f>
        <v>0</v>
      </c>
      <c r="L40" s="50">
        <f t="shared" si="8"/>
        <v>0.5</v>
      </c>
      <c r="M40" s="47">
        <f t="shared" si="13"/>
        <v>0</v>
      </c>
      <c r="N40" s="51">
        <f t="shared" si="14"/>
        <v>39.6</v>
      </c>
    </row>
    <row r="41" spans="1:14" ht="20.100000000000001" customHeight="1">
      <c r="A41" s="194"/>
      <c r="B41" s="198" t="s">
        <v>130</v>
      </c>
      <c r="C41" s="138">
        <f t="shared" si="6"/>
        <v>2008</v>
      </c>
      <c r="D41" s="47">
        <f t="shared" si="9"/>
        <v>19.7</v>
      </c>
      <c r="E41" s="47">
        <f t="shared" si="9"/>
        <v>30</v>
      </c>
      <c r="F41" s="48">
        <f t="shared" si="15"/>
        <v>0</v>
      </c>
      <c r="G41" s="47">
        <f t="shared" si="10"/>
        <v>0</v>
      </c>
      <c r="H41" s="47">
        <f t="shared" si="11"/>
        <v>49.7</v>
      </c>
      <c r="I41" s="52">
        <f t="shared" ref="I41" si="24">I36</f>
        <v>7.0000000000000007E-2</v>
      </c>
      <c r="J41" s="47">
        <f t="shared" si="12"/>
        <v>2.1</v>
      </c>
      <c r="K41" s="52">
        <f t="shared" ref="K41" si="25">K36</f>
        <v>0.11000000000000004</v>
      </c>
      <c r="L41" s="50">
        <f t="shared" si="8"/>
        <v>0.5</v>
      </c>
      <c r="M41" s="47">
        <f t="shared" si="13"/>
        <v>1.65</v>
      </c>
      <c r="N41" s="51">
        <f t="shared" si="14"/>
        <v>45.95</v>
      </c>
    </row>
    <row r="42" spans="1:14" ht="20.100000000000001" customHeight="1">
      <c r="A42" s="194"/>
      <c r="B42" s="198"/>
      <c r="C42" s="137">
        <f t="shared" si="6"/>
        <v>2010</v>
      </c>
      <c r="D42" s="47">
        <f t="shared" si="9"/>
        <v>19.7</v>
      </c>
      <c r="E42" s="47">
        <f t="shared" si="9"/>
        <v>30</v>
      </c>
      <c r="F42" s="48">
        <f t="shared" si="15"/>
        <v>0</v>
      </c>
      <c r="G42" s="47">
        <f t="shared" si="10"/>
        <v>0</v>
      </c>
      <c r="H42" s="47">
        <f t="shared" si="11"/>
        <v>49.7</v>
      </c>
      <c r="I42" s="52">
        <f t="shared" ref="I42" si="26">I37</f>
        <v>0.06</v>
      </c>
      <c r="J42" s="47">
        <f t="shared" si="12"/>
        <v>1.8</v>
      </c>
      <c r="K42" s="52">
        <f t="shared" ref="K42" si="27">K37</f>
        <v>0.11000000000000004</v>
      </c>
      <c r="L42" s="50">
        <f t="shared" si="8"/>
        <v>0.5</v>
      </c>
      <c r="M42" s="47">
        <f t="shared" si="13"/>
        <v>1.65</v>
      </c>
      <c r="N42" s="51">
        <f t="shared" si="14"/>
        <v>46.250000000000007</v>
      </c>
    </row>
    <row r="43" spans="1:14" ht="20.100000000000001" customHeight="1">
      <c r="A43" s="194"/>
      <c r="B43" s="198"/>
      <c r="C43" s="137">
        <f t="shared" ref="C43:C74" si="28">C38</f>
        <v>2015</v>
      </c>
      <c r="D43" s="47">
        <f t="shared" si="9"/>
        <v>19.7</v>
      </c>
      <c r="E43" s="47">
        <f t="shared" si="9"/>
        <v>30</v>
      </c>
      <c r="F43" s="48">
        <f t="shared" si="15"/>
        <v>0</v>
      </c>
      <c r="G43" s="47">
        <f t="shared" si="10"/>
        <v>0</v>
      </c>
      <c r="H43" s="47">
        <f t="shared" si="11"/>
        <v>49.7</v>
      </c>
      <c r="I43" s="52">
        <f t="shared" ref="I43" si="29">I38</f>
        <v>0.03</v>
      </c>
      <c r="J43" s="47">
        <f t="shared" si="12"/>
        <v>0.9</v>
      </c>
      <c r="K43" s="52">
        <f t="shared" ref="K43" si="30">K38</f>
        <v>7.9999999999999988E-2</v>
      </c>
      <c r="L43" s="50">
        <f t="shared" si="8"/>
        <v>0.5</v>
      </c>
      <c r="M43" s="47">
        <f t="shared" si="13"/>
        <v>1.2</v>
      </c>
      <c r="N43" s="51">
        <f t="shared" si="14"/>
        <v>47.6</v>
      </c>
    </row>
    <row r="44" spans="1:14" ht="20.100000000000001" customHeight="1">
      <c r="A44" s="194"/>
      <c r="B44" s="198"/>
      <c r="C44" s="137">
        <f t="shared" si="28"/>
        <v>2020</v>
      </c>
      <c r="D44" s="47">
        <f t="shared" si="9"/>
        <v>19.7</v>
      </c>
      <c r="E44" s="47">
        <f t="shared" si="9"/>
        <v>30</v>
      </c>
      <c r="F44" s="48">
        <f t="shared" si="15"/>
        <v>0</v>
      </c>
      <c r="G44" s="47">
        <f t="shared" si="10"/>
        <v>0</v>
      </c>
      <c r="H44" s="47">
        <f t="shared" si="11"/>
        <v>49.7</v>
      </c>
      <c r="I44" s="52">
        <f t="shared" ref="I44" si="31">I39</f>
        <v>0</v>
      </c>
      <c r="J44" s="47">
        <f t="shared" si="12"/>
        <v>0</v>
      </c>
      <c r="K44" s="52">
        <f t="shared" ref="K44" si="32">K39</f>
        <v>5.0000000000000044E-2</v>
      </c>
      <c r="L44" s="50">
        <f t="shared" si="8"/>
        <v>0.5</v>
      </c>
      <c r="M44" s="47">
        <f t="shared" si="13"/>
        <v>0.75</v>
      </c>
      <c r="N44" s="51">
        <f t="shared" si="14"/>
        <v>48.95</v>
      </c>
    </row>
    <row r="45" spans="1:14" ht="20.100000000000001" customHeight="1">
      <c r="A45" s="194"/>
      <c r="B45" s="198"/>
      <c r="C45" s="137">
        <f t="shared" si="28"/>
        <v>2025</v>
      </c>
      <c r="D45" s="47">
        <f t="shared" si="9"/>
        <v>19.7</v>
      </c>
      <c r="E45" s="47">
        <f t="shared" si="9"/>
        <v>30</v>
      </c>
      <c r="F45" s="48">
        <f t="shared" si="15"/>
        <v>0</v>
      </c>
      <c r="G45" s="47">
        <f t="shared" si="10"/>
        <v>0</v>
      </c>
      <c r="H45" s="47">
        <f t="shared" si="11"/>
        <v>49.7</v>
      </c>
      <c r="I45" s="52">
        <f t="shared" ref="I45" si="33">I40</f>
        <v>0</v>
      </c>
      <c r="J45" s="47">
        <f t="shared" si="12"/>
        <v>0</v>
      </c>
      <c r="K45" s="52">
        <f t="shared" ref="K45" si="34">K40</f>
        <v>0</v>
      </c>
      <c r="L45" s="50">
        <f t="shared" si="8"/>
        <v>0.5</v>
      </c>
      <c r="M45" s="47">
        <f t="shared" si="13"/>
        <v>0</v>
      </c>
      <c r="N45" s="51">
        <f t="shared" si="14"/>
        <v>49.7</v>
      </c>
    </row>
    <row r="46" spans="1:14" ht="20.100000000000001" customHeight="1">
      <c r="A46" s="194"/>
      <c r="B46" s="198" t="s">
        <v>131</v>
      </c>
      <c r="C46" s="138">
        <f t="shared" si="28"/>
        <v>2008</v>
      </c>
      <c r="D46" s="47">
        <f t="shared" si="9"/>
        <v>2.2000000000000002</v>
      </c>
      <c r="E46" s="47">
        <f t="shared" si="9"/>
        <v>7.73</v>
      </c>
      <c r="F46" s="48">
        <f t="shared" si="15"/>
        <v>0</v>
      </c>
      <c r="G46" s="47">
        <f t="shared" si="10"/>
        <v>0</v>
      </c>
      <c r="H46" s="47">
        <f t="shared" si="11"/>
        <v>9.93</v>
      </c>
      <c r="I46" s="52">
        <f t="shared" ref="I46" si="35">I41</f>
        <v>7.0000000000000007E-2</v>
      </c>
      <c r="J46" s="47">
        <f t="shared" si="12"/>
        <v>0.54</v>
      </c>
      <c r="K46" s="52">
        <f t="shared" ref="K46" si="36">K41</f>
        <v>0.11000000000000004</v>
      </c>
      <c r="L46" s="50">
        <f t="shared" si="8"/>
        <v>0.15</v>
      </c>
      <c r="M46" s="47">
        <f t="shared" si="13"/>
        <v>0.13</v>
      </c>
      <c r="N46" s="51">
        <f t="shared" si="14"/>
        <v>9.26</v>
      </c>
    </row>
    <row r="47" spans="1:14" ht="20.100000000000001" customHeight="1">
      <c r="A47" s="194"/>
      <c r="B47" s="198"/>
      <c r="C47" s="137">
        <f t="shared" si="28"/>
        <v>2010</v>
      </c>
      <c r="D47" s="47">
        <f t="shared" si="9"/>
        <v>2.2000000000000002</v>
      </c>
      <c r="E47" s="47">
        <f t="shared" si="9"/>
        <v>7.73</v>
      </c>
      <c r="F47" s="48">
        <f t="shared" si="15"/>
        <v>0</v>
      </c>
      <c r="G47" s="47">
        <f t="shared" si="10"/>
        <v>0</v>
      </c>
      <c r="H47" s="47">
        <f t="shared" si="11"/>
        <v>9.93</v>
      </c>
      <c r="I47" s="52">
        <f t="shared" ref="I47" si="37">I42</f>
        <v>0.06</v>
      </c>
      <c r="J47" s="47">
        <f t="shared" si="12"/>
        <v>0.46</v>
      </c>
      <c r="K47" s="52">
        <f t="shared" ref="K47" si="38">K42</f>
        <v>0.11000000000000004</v>
      </c>
      <c r="L47" s="50">
        <f t="shared" si="8"/>
        <v>0.15</v>
      </c>
      <c r="M47" s="47">
        <f t="shared" si="13"/>
        <v>0.13</v>
      </c>
      <c r="N47" s="51">
        <f t="shared" si="14"/>
        <v>9.3399999999999981</v>
      </c>
    </row>
    <row r="48" spans="1:14" ht="20.100000000000001" customHeight="1">
      <c r="A48" s="194"/>
      <c r="B48" s="198"/>
      <c r="C48" s="137">
        <f t="shared" si="28"/>
        <v>2015</v>
      </c>
      <c r="D48" s="47">
        <f t="shared" si="9"/>
        <v>2.2000000000000002</v>
      </c>
      <c r="E48" s="47">
        <f t="shared" si="9"/>
        <v>7.73</v>
      </c>
      <c r="F48" s="48">
        <f t="shared" si="15"/>
        <v>0</v>
      </c>
      <c r="G48" s="47">
        <f t="shared" si="10"/>
        <v>0</v>
      </c>
      <c r="H48" s="47">
        <f t="shared" si="11"/>
        <v>9.93</v>
      </c>
      <c r="I48" s="52">
        <f t="shared" ref="I48" si="39">I43</f>
        <v>0.03</v>
      </c>
      <c r="J48" s="47">
        <f t="shared" si="12"/>
        <v>0.23</v>
      </c>
      <c r="K48" s="52">
        <f t="shared" ref="K48" si="40">K43</f>
        <v>7.9999999999999988E-2</v>
      </c>
      <c r="L48" s="50">
        <f t="shared" si="8"/>
        <v>0.15</v>
      </c>
      <c r="M48" s="47">
        <f t="shared" si="13"/>
        <v>0.09</v>
      </c>
      <c r="N48" s="51">
        <f t="shared" si="14"/>
        <v>9.61</v>
      </c>
    </row>
    <row r="49" spans="1:14" ht="20.100000000000001" customHeight="1">
      <c r="A49" s="194"/>
      <c r="B49" s="198"/>
      <c r="C49" s="137">
        <f t="shared" si="28"/>
        <v>2020</v>
      </c>
      <c r="D49" s="47">
        <f t="shared" si="9"/>
        <v>2.2000000000000002</v>
      </c>
      <c r="E49" s="47">
        <f t="shared" si="9"/>
        <v>7.73</v>
      </c>
      <c r="F49" s="48">
        <f t="shared" si="15"/>
        <v>0</v>
      </c>
      <c r="G49" s="47">
        <f t="shared" si="10"/>
        <v>0</v>
      </c>
      <c r="H49" s="47">
        <f t="shared" si="11"/>
        <v>9.93</v>
      </c>
      <c r="I49" s="52">
        <f t="shared" ref="I49" si="41">I44</f>
        <v>0</v>
      </c>
      <c r="J49" s="47">
        <f t="shared" si="12"/>
        <v>0</v>
      </c>
      <c r="K49" s="52">
        <f t="shared" ref="K49" si="42">K44</f>
        <v>5.0000000000000044E-2</v>
      </c>
      <c r="L49" s="50">
        <f t="shared" si="8"/>
        <v>0.15</v>
      </c>
      <c r="M49" s="47">
        <f t="shared" si="13"/>
        <v>0.06</v>
      </c>
      <c r="N49" s="51">
        <f t="shared" si="14"/>
        <v>9.8699999999999992</v>
      </c>
    </row>
    <row r="50" spans="1:14" ht="20.100000000000001" customHeight="1">
      <c r="A50" s="194"/>
      <c r="B50" s="198"/>
      <c r="C50" s="137">
        <f t="shared" si="28"/>
        <v>2025</v>
      </c>
      <c r="D50" s="47">
        <f t="shared" si="9"/>
        <v>2.2000000000000002</v>
      </c>
      <c r="E50" s="47">
        <f t="shared" si="9"/>
        <v>7.73</v>
      </c>
      <c r="F50" s="48">
        <f t="shared" si="15"/>
        <v>0</v>
      </c>
      <c r="G50" s="47">
        <f t="shared" si="10"/>
        <v>0</v>
      </c>
      <c r="H50" s="47">
        <f t="shared" si="11"/>
        <v>9.93</v>
      </c>
      <c r="I50" s="52">
        <f t="shared" ref="I50" si="43">I45</f>
        <v>0</v>
      </c>
      <c r="J50" s="47">
        <f t="shared" si="12"/>
        <v>0</v>
      </c>
      <c r="K50" s="52">
        <f t="shared" ref="K50" si="44">K45</f>
        <v>0</v>
      </c>
      <c r="L50" s="50">
        <f t="shared" si="8"/>
        <v>0.15</v>
      </c>
      <c r="M50" s="47">
        <f t="shared" si="13"/>
        <v>0</v>
      </c>
      <c r="N50" s="51">
        <f t="shared" si="14"/>
        <v>9.93</v>
      </c>
    </row>
    <row r="51" spans="1:14" ht="20.100000000000001" customHeight="1">
      <c r="A51" s="194"/>
      <c r="B51" s="198" t="s">
        <v>132</v>
      </c>
      <c r="C51" s="138">
        <f t="shared" si="28"/>
        <v>2008</v>
      </c>
      <c r="D51" s="47">
        <f t="shared" si="9"/>
        <v>0.3</v>
      </c>
      <c r="E51" s="47">
        <f t="shared" si="9"/>
        <v>1.4</v>
      </c>
      <c r="F51" s="48">
        <f t="shared" si="15"/>
        <v>0</v>
      </c>
      <c r="G51" s="47">
        <f t="shared" si="10"/>
        <v>0</v>
      </c>
      <c r="H51" s="47">
        <f t="shared" si="11"/>
        <v>1.7</v>
      </c>
      <c r="I51" s="52">
        <f t="shared" ref="I51" si="45">I46</f>
        <v>7.0000000000000007E-2</v>
      </c>
      <c r="J51" s="47">
        <f t="shared" si="12"/>
        <v>0.1</v>
      </c>
      <c r="K51" s="52">
        <f t="shared" ref="K51" si="46">K46</f>
        <v>0.11000000000000004</v>
      </c>
      <c r="L51" s="50">
        <f t="shared" si="8"/>
        <v>0.15</v>
      </c>
      <c r="M51" s="47">
        <f t="shared" si="13"/>
        <v>0.02</v>
      </c>
      <c r="N51" s="51">
        <f t="shared" si="14"/>
        <v>1.5799999999999998</v>
      </c>
    </row>
    <row r="52" spans="1:14" ht="20.100000000000001" customHeight="1">
      <c r="A52" s="194"/>
      <c r="B52" s="198"/>
      <c r="C52" s="137">
        <f t="shared" si="28"/>
        <v>2010</v>
      </c>
      <c r="D52" s="47">
        <f t="shared" si="9"/>
        <v>0.3</v>
      </c>
      <c r="E52" s="47">
        <f t="shared" si="9"/>
        <v>1.4</v>
      </c>
      <c r="F52" s="48">
        <f t="shared" si="15"/>
        <v>0</v>
      </c>
      <c r="G52" s="47">
        <f t="shared" si="10"/>
        <v>0</v>
      </c>
      <c r="H52" s="47">
        <f t="shared" si="11"/>
        <v>1.7</v>
      </c>
      <c r="I52" s="52">
        <f t="shared" ref="I52" si="47">I47</f>
        <v>0.06</v>
      </c>
      <c r="J52" s="47">
        <f t="shared" si="12"/>
        <v>0.08</v>
      </c>
      <c r="K52" s="52">
        <f t="shared" ref="K52" si="48">K47</f>
        <v>0.11000000000000004</v>
      </c>
      <c r="L52" s="50">
        <f t="shared" si="8"/>
        <v>0.15</v>
      </c>
      <c r="M52" s="47">
        <f t="shared" si="13"/>
        <v>0.02</v>
      </c>
      <c r="N52" s="51">
        <f t="shared" si="14"/>
        <v>1.5999999999999999</v>
      </c>
    </row>
    <row r="53" spans="1:14" ht="20.100000000000001" customHeight="1">
      <c r="A53" s="194"/>
      <c r="B53" s="198"/>
      <c r="C53" s="137">
        <f t="shared" si="28"/>
        <v>2015</v>
      </c>
      <c r="D53" s="47">
        <f t="shared" si="9"/>
        <v>0.3</v>
      </c>
      <c r="E53" s="47">
        <f t="shared" si="9"/>
        <v>1.4</v>
      </c>
      <c r="F53" s="48">
        <f t="shared" si="15"/>
        <v>0</v>
      </c>
      <c r="G53" s="47">
        <f t="shared" si="10"/>
        <v>0</v>
      </c>
      <c r="H53" s="47">
        <f t="shared" si="11"/>
        <v>1.7</v>
      </c>
      <c r="I53" s="52">
        <f t="shared" ref="I53" si="49">I48</f>
        <v>0.03</v>
      </c>
      <c r="J53" s="47">
        <f t="shared" si="12"/>
        <v>0.04</v>
      </c>
      <c r="K53" s="52">
        <f t="shared" ref="K53" si="50">K48</f>
        <v>7.9999999999999988E-2</v>
      </c>
      <c r="L53" s="50">
        <f t="shared" si="8"/>
        <v>0.15</v>
      </c>
      <c r="M53" s="47">
        <f t="shared" si="13"/>
        <v>0.02</v>
      </c>
      <c r="N53" s="51">
        <f t="shared" si="14"/>
        <v>1.64</v>
      </c>
    </row>
    <row r="54" spans="1:14" ht="20.100000000000001" customHeight="1">
      <c r="A54" s="194"/>
      <c r="B54" s="198"/>
      <c r="C54" s="137">
        <f t="shared" si="28"/>
        <v>2020</v>
      </c>
      <c r="D54" s="47">
        <f t="shared" si="9"/>
        <v>0.3</v>
      </c>
      <c r="E54" s="47">
        <f t="shared" si="9"/>
        <v>1.4</v>
      </c>
      <c r="F54" s="48">
        <f>F53</f>
        <v>0</v>
      </c>
      <c r="G54" s="47">
        <f t="shared" si="10"/>
        <v>0</v>
      </c>
      <c r="H54" s="47">
        <f t="shared" si="11"/>
        <v>1.7</v>
      </c>
      <c r="I54" s="52">
        <f t="shared" ref="I54" si="51">I49</f>
        <v>0</v>
      </c>
      <c r="J54" s="47">
        <f t="shared" si="12"/>
        <v>0</v>
      </c>
      <c r="K54" s="52">
        <f t="shared" ref="K54" si="52">K49</f>
        <v>5.0000000000000044E-2</v>
      </c>
      <c r="L54" s="50">
        <f t="shared" si="8"/>
        <v>0.15</v>
      </c>
      <c r="M54" s="47">
        <f t="shared" si="13"/>
        <v>0.01</v>
      </c>
      <c r="N54" s="51">
        <f t="shared" si="14"/>
        <v>1.69</v>
      </c>
    </row>
    <row r="55" spans="1:14" ht="20.100000000000001" customHeight="1">
      <c r="A55" s="195"/>
      <c r="B55" s="199"/>
      <c r="C55" s="137">
        <f t="shared" si="28"/>
        <v>2025</v>
      </c>
      <c r="D55" s="54">
        <f t="shared" si="9"/>
        <v>0.3</v>
      </c>
      <c r="E55" s="54">
        <f t="shared" si="9"/>
        <v>1.4</v>
      </c>
      <c r="F55" s="55">
        <f t="shared" ref="F55" si="53">F54</f>
        <v>0</v>
      </c>
      <c r="G55" s="54">
        <f t="shared" si="10"/>
        <v>0</v>
      </c>
      <c r="H55" s="54">
        <f t="shared" si="11"/>
        <v>1.7</v>
      </c>
      <c r="I55" s="56">
        <f t="shared" ref="I55" si="54">I50</f>
        <v>0</v>
      </c>
      <c r="J55" s="54">
        <f t="shared" si="12"/>
        <v>0</v>
      </c>
      <c r="K55" s="56">
        <f t="shared" ref="K55" si="55">K50</f>
        <v>0</v>
      </c>
      <c r="L55" s="58">
        <f t="shared" si="8"/>
        <v>0.15</v>
      </c>
      <c r="M55" s="54">
        <f t="shared" si="13"/>
        <v>0</v>
      </c>
      <c r="N55" s="57">
        <f t="shared" si="14"/>
        <v>1.7</v>
      </c>
    </row>
    <row r="56" spans="1:14" ht="20.100000000000001" customHeight="1">
      <c r="A56" s="193" t="s">
        <v>139</v>
      </c>
      <c r="B56" s="202" t="s">
        <v>128</v>
      </c>
      <c r="C56" s="138">
        <f t="shared" si="28"/>
        <v>2008</v>
      </c>
      <c r="D56" s="60">
        <f>D31</f>
        <v>25.4</v>
      </c>
      <c r="E56" s="60">
        <f>E31</f>
        <v>20</v>
      </c>
      <c r="F56" s="61">
        <f>'3. 영업용수율산정'!D18/100</f>
        <v>0.3</v>
      </c>
      <c r="G56" s="60">
        <f>ROUND(D56*F56,2)</f>
        <v>7.62</v>
      </c>
      <c r="H56" s="60">
        <f>D56+E56+G56</f>
        <v>53.019999999999996</v>
      </c>
      <c r="I56" s="62">
        <f>'[1]00.하수도보급율'!$D$44</f>
        <v>7.0000000000000007E-2</v>
      </c>
      <c r="J56" s="60">
        <f>ROUND(E56*I56,2)</f>
        <v>1.4</v>
      </c>
      <c r="K56" s="62">
        <f>'[1]00.하수도보급율'!$D$42</f>
        <v>0.71</v>
      </c>
      <c r="L56" s="63">
        <f t="shared" si="8"/>
        <v>0.5</v>
      </c>
      <c r="M56" s="60">
        <f>ROUND(E56*K56*L56,2)</f>
        <v>7.1</v>
      </c>
      <c r="N56" s="64">
        <f>H56-J56-M56</f>
        <v>44.519999999999996</v>
      </c>
    </row>
    <row r="57" spans="1:14" ht="20.100000000000001" customHeight="1">
      <c r="A57" s="194"/>
      <c r="B57" s="198"/>
      <c r="C57" s="137">
        <f t="shared" si="28"/>
        <v>2010</v>
      </c>
      <c r="D57" s="47">
        <f t="shared" ref="D57:E57" si="56">D32</f>
        <v>25.4</v>
      </c>
      <c r="E57" s="47">
        <f t="shared" si="56"/>
        <v>20</v>
      </c>
      <c r="F57" s="48">
        <f>F56</f>
        <v>0.3</v>
      </c>
      <c r="G57" s="47">
        <f t="shared" ref="G57:G80" si="57">ROUND(D57*F57,2)</f>
        <v>7.62</v>
      </c>
      <c r="H57" s="47">
        <f t="shared" ref="H57:H80" si="58">D57+E57+G57</f>
        <v>53.019999999999996</v>
      </c>
      <c r="I57" s="49">
        <f>'[1]00.하수도보급율'!$E$44</f>
        <v>7.0000000000000007E-2</v>
      </c>
      <c r="J57" s="47">
        <f t="shared" ref="J57:J80" si="59">ROUND(E57*I57,2)</f>
        <v>1.4</v>
      </c>
      <c r="K57" s="49">
        <f>'[1]00.하수도보급율'!$E$42</f>
        <v>0.71</v>
      </c>
      <c r="L57" s="50">
        <f t="shared" ref="L57:L95" si="60">L32</f>
        <v>0.5</v>
      </c>
      <c r="M57" s="47">
        <f t="shared" ref="M57:M80" si="61">ROUND(E57*K57*L57,2)</f>
        <v>7.1</v>
      </c>
      <c r="N57" s="51">
        <f t="shared" ref="N57:N80" si="62">H57-J57-M57</f>
        <v>44.519999999999996</v>
      </c>
    </row>
    <row r="58" spans="1:14" ht="20.100000000000001" customHeight="1">
      <c r="A58" s="194"/>
      <c r="B58" s="198"/>
      <c r="C58" s="137">
        <f t="shared" si="28"/>
        <v>2015</v>
      </c>
      <c r="D58" s="47">
        <f t="shared" ref="D58:E58" si="63">D33</f>
        <v>25.4</v>
      </c>
      <c r="E58" s="47">
        <f t="shared" si="63"/>
        <v>20</v>
      </c>
      <c r="F58" s="48">
        <f>F57</f>
        <v>0.3</v>
      </c>
      <c r="G58" s="47">
        <f t="shared" si="57"/>
        <v>7.62</v>
      </c>
      <c r="H58" s="47">
        <f t="shared" si="58"/>
        <v>53.019999999999996</v>
      </c>
      <c r="I58" s="49">
        <f>'[1]00.하수도보급율'!$F$44</f>
        <v>0</v>
      </c>
      <c r="J58" s="47">
        <f t="shared" si="59"/>
        <v>0</v>
      </c>
      <c r="K58" s="49">
        <f>'[1]00.하수도보급율'!$F$42</f>
        <v>0</v>
      </c>
      <c r="L58" s="50">
        <f t="shared" si="60"/>
        <v>0.5</v>
      </c>
      <c r="M58" s="47">
        <f t="shared" si="61"/>
        <v>0</v>
      </c>
      <c r="N58" s="51">
        <f t="shared" si="62"/>
        <v>53.019999999999996</v>
      </c>
    </row>
    <row r="59" spans="1:14" ht="20.100000000000001" customHeight="1">
      <c r="A59" s="194"/>
      <c r="B59" s="198"/>
      <c r="C59" s="137">
        <f t="shared" si="28"/>
        <v>2020</v>
      </c>
      <c r="D59" s="47">
        <f t="shared" ref="D59:E59" si="64">D34</f>
        <v>25.4</v>
      </c>
      <c r="E59" s="47">
        <f t="shared" si="64"/>
        <v>20</v>
      </c>
      <c r="F59" s="48">
        <f t="shared" ref="F59:F78" si="65">F58</f>
        <v>0.3</v>
      </c>
      <c r="G59" s="47">
        <f t="shared" si="57"/>
        <v>7.62</v>
      </c>
      <c r="H59" s="47">
        <f t="shared" si="58"/>
        <v>53.019999999999996</v>
      </c>
      <c r="I59" s="49">
        <f>'[1]00.하수도보급율'!$G$44</f>
        <v>0</v>
      </c>
      <c r="J59" s="47">
        <f t="shared" si="59"/>
        <v>0</v>
      </c>
      <c r="K59" s="49">
        <f>'[1]00.하수도보급율'!$G$42</f>
        <v>0</v>
      </c>
      <c r="L59" s="50">
        <f t="shared" si="60"/>
        <v>0.5</v>
      </c>
      <c r="M59" s="47">
        <f t="shared" si="61"/>
        <v>0</v>
      </c>
      <c r="N59" s="51">
        <f t="shared" si="62"/>
        <v>53.019999999999996</v>
      </c>
    </row>
    <row r="60" spans="1:14" ht="20.100000000000001" customHeight="1">
      <c r="A60" s="194"/>
      <c r="B60" s="198"/>
      <c r="C60" s="137">
        <f t="shared" si="28"/>
        <v>2025</v>
      </c>
      <c r="D60" s="47">
        <f t="shared" ref="D60:E60" si="66">D35</f>
        <v>25.4</v>
      </c>
      <c r="E60" s="47">
        <f t="shared" si="66"/>
        <v>20</v>
      </c>
      <c r="F60" s="48">
        <f t="shared" si="65"/>
        <v>0.3</v>
      </c>
      <c r="G60" s="47">
        <f t="shared" si="57"/>
        <v>7.62</v>
      </c>
      <c r="H60" s="47">
        <f t="shared" si="58"/>
        <v>53.019999999999996</v>
      </c>
      <c r="I60" s="49">
        <f>'[1]00.하수도보급율'!$H$44</f>
        <v>0</v>
      </c>
      <c r="J60" s="47">
        <f t="shared" si="59"/>
        <v>0</v>
      </c>
      <c r="K60" s="49">
        <f>'[1]00.하수도보급율'!$H$42</f>
        <v>0</v>
      </c>
      <c r="L60" s="50">
        <f t="shared" si="60"/>
        <v>0.5</v>
      </c>
      <c r="M60" s="47">
        <f t="shared" si="61"/>
        <v>0</v>
      </c>
      <c r="N60" s="51">
        <f t="shared" si="62"/>
        <v>53.019999999999996</v>
      </c>
    </row>
    <row r="61" spans="1:14" ht="20.100000000000001" customHeight="1">
      <c r="A61" s="194"/>
      <c r="B61" s="198" t="s">
        <v>129</v>
      </c>
      <c r="C61" s="138">
        <f t="shared" si="28"/>
        <v>2008</v>
      </c>
      <c r="D61" s="47">
        <f t="shared" ref="D61:E61" si="67">D36</f>
        <v>21.6</v>
      </c>
      <c r="E61" s="47">
        <f t="shared" si="67"/>
        <v>18</v>
      </c>
      <c r="F61" s="48">
        <f t="shared" si="65"/>
        <v>0.3</v>
      </c>
      <c r="G61" s="47">
        <f t="shared" si="57"/>
        <v>6.48</v>
      </c>
      <c r="H61" s="47">
        <f t="shared" si="58"/>
        <v>46.08</v>
      </c>
      <c r="I61" s="52">
        <f>I56</f>
        <v>7.0000000000000007E-2</v>
      </c>
      <c r="J61" s="47">
        <f t="shared" si="59"/>
        <v>1.26</v>
      </c>
      <c r="K61" s="52">
        <f>K56</f>
        <v>0.71</v>
      </c>
      <c r="L61" s="50">
        <f t="shared" si="60"/>
        <v>0.5</v>
      </c>
      <c r="M61" s="47">
        <f t="shared" si="61"/>
        <v>6.39</v>
      </c>
      <c r="N61" s="51">
        <f t="shared" si="62"/>
        <v>38.43</v>
      </c>
    </row>
    <row r="62" spans="1:14" ht="20.100000000000001" customHeight="1">
      <c r="A62" s="194"/>
      <c r="B62" s="198"/>
      <c r="C62" s="137">
        <f t="shared" si="28"/>
        <v>2010</v>
      </c>
      <c r="D62" s="47">
        <f t="shared" ref="D62:E62" si="68">D37</f>
        <v>21.6</v>
      </c>
      <c r="E62" s="47">
        <f t="shared" si="68"/>
        <v>18</v>
      </c>
      <c r="F62" s="48">
        <f t="shared" si="65"/>
        <v>0.3</v>
      </c>
      <c r="G62" s="47">
        <f t="shared" si="57"/>
        <v>6.48</v>
      </c>
      <c r="H62" s="47">
        <f t="shared" si="58"/>
        <v>46.08</v>
      </c>
      <c r="I62" s="52">
        <f t="shared" ref="I62" si="69">I57</f>
        <v>7.0000000000000007E-2</v>
      </c>
      <c r="J62" s="47">
        <f t="shared" si="59"/>
        <v>1.26</v>
      </c>
      <c r="K62" s="52">
        <f t="shared" ref="K62" si="70">K57</f>
        <v>0.71</v>
      </c>
      <c r="L62" s="50">
        <f t="shared" si="60"/>
        <v>0.5</v>
      </c>
      <c r="M62" s="47">
        <f t="shared" si="61"/>
        <v>6.39</v>
      </c>
      <c r="N62" s="51">
        <f t="shared" si="62"/>
        <v>38.43</v>
      </c>
    </row>
    <row r="63" spans="1:14" ht="20.100000000000001" customHeight="1">
      <c r="A63" s="194"/>
      <c r="B63" s="198"/>
      <c r="C63" s="137">
        <f t="shared" si="28"/>
        <v>2015</v>
      </c>
      <c r="D63" s="47">
        <f t="shared" ref="D63:E63" si="71">D38</f>
        <v>21.6</v>
      </c>
      <c r="E63" s="47">
        <f t="shared" si="71"/>
        <v>18</v>
      </c>
      <c r="F63" s="48">
        <f t="shared" si="65"/>
        <v>0.3</v>
      </c>
      <c r="G63" s="47">
        <f t="shared" si="57"/>
        <v>6.48</v>
      </c>
      <c r="H63" s="47">
        <f t="shared" si="58"/>
        <v>46.08</v>
      </c>
      <c r="I63" s="52">
        <f t="shared" ref="I63" si="72">I58</f>
        <v>0</v>
      </c>
      <c r="J63" s="47">
        <f t="shared" si="59"/>
        <v>0</v>
      </c>
      <c r="K63" s="52">
        <f t="shared" ref="K63" si="73">K58</f>
        <v>0</v>
      </c>
      <c r="L63" s="50">
        <f t="shared" si="60"/>
        <v>0.5</v>
      </c>
      <c r="M63" s="47">
        <f t="shared" si="61"/>
        <v>0</v>
      </c>
      <c r="N63" s="51">
        <f t="shared" si="62"/>
        <v>46.08</v>
      </c>
    </row>
    <row r="64" spans="1:14" ht="20.100000000000001" customHeight="1">
      <c r="A64" s="194"/>
      <c r="B64" s="198"/>
      <c r="C64" s="137">
        <f t="shared" si="28"/>
        <v>2020</v>
      </c>
      <c r="D64" s="47">
        <f t="shared" ref="D64:E64" si="74">D39</f>
        <v>21.6</v>
      </c>
      <c r="E64" s="47">
        <f t="shared" si="74"/>
        <v>18</v>
      </c>
      <c r="F64" s="48">
        <f t="shared" si="65"/>
        <v>0.3</v>
      </c>
      <c r="G64" s="47">
        <f t="shared" si="57"/>
        <v>6.48</v>
      </c>
      <c r="H64" s="47">
        <f t="shared" si="58"/>
        <v>46.08</v>
      </c>
      <c r="I64" s="52">
        <f t="shared" ref="I64" si="75">I59</f>
        <v>0</v>
      </c>
      <c r="J64" s="47">
        <f t="shared" si="59"/>
        <v>0</v>
      </c>
      <c r="K64" s="52">
        <f t="shared" ref="K64" si="76">K59</f>
        <v>0</v>
      </c>
      <c r="L64" s="50">
        <f t="shared" si="60"/>
        <v>0.5</v>
      </c>
      <c r="M64" s="47">
        <f t="shared" si="61"/>
        <v>0</v>
      </c>
      <c r="N64" s="51">
        <f t="shared" si="62"/>
        <v>46.08</v>
      </c>
    </row>
    <row r="65" spans="1:14" ht="20.100000000000001" customHeight="1">
      <c r="A65" s="194"/>
      <c r="B65" s="198"/>
      <c r="C65" s="137">
        <f t="shared" si="28"/>
        <v>2025</v>
      </c>
      <c r="D65" s="47">
        <f t="shared" ref="D65:E65" si="77">D40</f>
        <v>21.6</v>
      </c>
      <c r="E65" s="47">
        <f t="shared" si="77"/>
        <v>18</v>
      </c>
      <c r="F65" s="48">
        <f t="shared" si="65"/>
        <v>0.3</v>
      </c>
      <c r="G65" s="47">
        <f t="shared" si="57"/>
        <v>6.48</v>
      </c>
      <c r="H65" s="47">
        <f t="shared" si="58"/>
        <v>46.08</v>
      </c>
      <c r="I65" s="52">
        <f t="shared" ref="I65" si="78">I60</f>
        <v>0</v>
      </c>
      <c r="J65" s="47">
        <f t="shared" si="59"/>
        <v>0</v>
      </c>
      <c r="K65" s="52">
        <f t="shared" ref="K65" si="79">K60</f>
        <v>0</v>
      </c>
      <c r="L65" s="50">
        <f t="shared" si="60"/>
        <v>0.5</v>
      </c>
      <c r="M65" s="47">
        <f t="shared" si="61"/>
        <v>0</v>
      </c>
      <c r="N65" s="51">
        <f t="shared" si="62"/>
        <v>46.08</v>
      </c>
    </row>
    <row r="66" spans="1:14" ht="20.100000000000001" customHeight="1">
      <c r="A66" s="194"/>
      <c r="B66" s="198" t="s">
        <v>130</v>
      </c>
      <c r="C66" s="138">
        <f t="shared" si="28"/>
        <v>2008</v>
      </c>
      <c r="D66" s="47">
        <f t="shared" ref="D66:E66" si="80">D41</f>
        <v>19.7</v>
      </c>
      <c r="E66" s="47">
        <f t="shared" si="80"/>
        <v>30</v>
      </c>
      <c r="F66" s="48">
        <f t="shared" si="65"/>
        <v>0.3</v>
      </c>
      <c r="G66" s="47">
        <f t="shared" si="57"/>
        <v>5.91</v>
      </c>
      <c r="H66" s="47">
        <f t="shared" si="58"/>
        <v>55.61</v>
      </c>
      <c r="I66" s="52">
        <f t="shared" ref="I66" si="81">I61</f>
        <v>7.0000000000000007E-2</v>
      </c>
      <c r="J66" s="47">
        <f t="shared" si="59"/>
        <v>2.1</v>
      </c>
      <c r="K66" s="52">
        <f t="shared" ref="K66" si="82">K61</f>
        <v>0.71</v>
      </c>
      <c r="L66" s="50">
        <f t="shared" si="60"/>
        <v>0.5</v>
      </c>
      <c r="M66" s="47">
        <f t="shared" si="61"/>
        <v>10.65</v>
      </c>
      <c r="N66" s="51">
        <f t="shared" si="62"/>
        <v>42.86</v>
      </c>
    </row>
    <row r="67" spans="1:14" ht="20.100000000000001" customHeight="1">
      <c r="A67" s="194"/>
      <c r="B67" s="198"/>
      <c r="C67" s="137">
        <f t="shared" si="28"/>
        <v>2010</v>
      </c>
      <c r="D67" s="47">
        <f t="shared" ref="D67:E67" si="83">D42</f>
        <v>19.7</v>
      </c>
      <c r="E67" s="47">
        <f t="shared" si="83"/>
        <v>30</v>
      </c>
      <c r="F67" s="48">
        <f t="shared" si="65"/>
        <v>0.3</v>
      </c>
      <c r="G67" s="47">
        <f t="shared" si="57"/>
        <v>5.91</v>
      </c>
      <c r="H67" s="47">
        <f t="shared" si="58"/>
        <v>55.61</v>
      </c>
      <c r="I67" s="52">
        <f t="shared" ref="I67" si="84">I62</f>
        <v>7.0000000000000007E-2</v>
      </c>
      <c r="J67" s="47">
        <f t="shared" si="59"/>
        <v>2.1</v>
      </c>
      <c r="K67" s="52">
        <f t="shared" ref="K67" si="85">K62</f>
        <v>0.71</v>
      </c>
      <c r="L67" s="50">
        <f t="shared" si="60"/>
        <v>0.5</v>
      </c>
      <c r="M67" s="47">
        <f t="shared" si="61"/>
        <v>10.65</v>
      </c>
      <c r="N67" s="51">
        <f t="shared" si="62"/>
        <v>42.86</v>
      </c>
    </row>
    <row r="68" spans="1:14" ht="20.100000000000001" customHeight="1">
      <c r="A68" s="194"/>
      <c r="B68" s="198"/>
      <c r="C68" s="137">
        <f t="shared" si="28"/>
        <v>2015</v>
      </c>
      <c r="D68" s="47">
        <f t="shared" ref="D68:E68" si="86">D43</f>
        <v>19.7</v>
      </c>
      <c r="E68" s="47">
        <f t="shared" si="86"/>
        <v>30</v>
      </c>
      <c r="F68" s="48">
        <f t="shared" si="65"/>
        <v>0.3</v>
      </c>
      <c r="G68" s="47">
        <f t="shared" si="57"/>
        <v>5.91</v>
      </c>
      <c r="H68" s="47">
        <f t="shared" si="58"/>
        <v>55.61</v>
      </c>
      <c r="I68" s="52">
        <f t="shared" ref="I68" si="87">I63</f>
        <v>0</v>
      </c>
      <c r="J68" s="47">
        <f t="shared" si="59"/>
        <v>0</v>
      </c>
      <c r="K68" s="52">
        <f t="shared" ref="K68" si="88">K63</f>
        <v>0</v>
      </c>
      <c r="L68" s="50">
        <f t="shared" si="60"/>
        <v>0.5</v>
      </c>
      <c r="M68" s="47">
        <f t="shared" si="61"/>
        <v>0</v>
      </c>
      <c r="N68" s="51">
        <f t="shared" si="62"/>
        <v>55.61</v>
      </c>
    </row>
    <row r="69" spans="1:14" ht="20.100000000000001" customHeight="1">
      <c r="A69" s="194"/>
      <c r="B69" s="198"/>
      <c r="C69" s="137">
        <f t="shared" si="28"/>
        <v>2020</v>
      </c>
      <c r="D69" s="47">
        <f t="shared" ref="D69:E69" si="89">D44</f>
        <v>19.7</v>
      </c>
      <c r="E69" s="47">
        <f t="shared" si="89"/>
        <v>30</v>
      </c>
      <c r="F69" s="48">
        <f t="shared" si="65"/>
        <v>0.3</v>
      </c>
      <c r="G69" s="47">
        <f t="shared" si="57"/>
        <v>5.91</v>
      </c>
      <c r="H69" s="47">
        <f t="shared" si="58"/>
        <v>55.61</v>
      </c>
      <c r="I69" s="52">
        <f t="shared" ref="I69" si="90">I64</f>
        <v>0</v>
      </c>
      <c r="J69" s="47">
        <f t="shared" si="59"/>
        <v>0</v>
      </c>
      <c r="K69" s="52">
        <f t="shared" ref="K69" si="91">K64</f>
        <v>0</v>
      </c>
      <c r="L69" s="50">
        <f t="shared" si="60"/>
        <v>0.5</v>
      </c>
      <c r="M69" s="47">
        <f t="shared" si="61"/>
        <v>0</v>
      </c>
      <c r="N69" s="51">
        <f t="shared" si="62"/>
        <v>55.61</v>
      </c>
    </row>
    <row r="70" spans="1:14" ht="20.100000000000001" customHeight="1">
      <c r="A70" s="194"/>
      <c r="B70" s="198"/>
      <c r="C70" s="137">
        <f t="shared" si="28"/>
        <v>2025</v>
      </c>
      <c r="D70" s="47">
        <f t="shared" ref="D70:E70" si="92">D45</f>
        <v>19.7</v>
      </c>
      <c r="E70" s="47">
        <f t="shared" si="92"/>
        <v>30</v>
      </c>
      <c r="F70" s="48">
        <f t="shared" si="65"/>
        <v>0.3</v>
      </c>
      <c r="G70" s="47">
        <f t="shared" si="57"/>
        <v>5.91</v>
      </c>
      <c r="H70" s="47">
        <f t="shared" si="58"/>
        <v>55.61</v>
      </c>
      <c r="I70" s="52">
        <f t="shared" ref="I70" si="93">I65</f>
        <v>0</v>
      </c>
      <c r="J70" s="47">
        <f t="shared" si="59"/>
        <v>0</v>
      </c>
      <c r="K70" s="52">
        <f t="shared" ref="K70" si="94">K65</f>
        <v>0</v>
      </c>
      <c r="L70" s="50">
        <f t="shared" si="60"/>
        <v>0.5</v>
      </c>
      <c r="M70" s="47">
        <f t="shared" si="61"/>
        <v>0</v>
      </c>
      <c r="N70" s="51">
        <f t="shared" si="62"/>
        <v>55.61</v>
      </c>
    </row>
    <row r="71" spans="1:14" ht="20.100000000000001" customHeight="1">
      <c r="A71" s="194"/>
      <c r="B71" s="198" t="s">
        <v>131</v>
      </c>
      <c r="C71" s="138">
        <f t="shared" si="28"/>
        <v>2008</v>
      </c>
      <c r="D71" s="47">
        <f t="shared" ref="D71:E71" si="95">D46</f>
        <v>2.2000000000000002</v>
      </c>
      <c r="E71" s="47">
        <f t="shared" si="95"/>
        <v>7.73</v>
      </c>
      <c r="F71" s="48">
        <f t="shared" si="65"/>
        <v>0.3</v>
      </c>
      <c r="G71" s="47">
        <f t="shared" si="57"/>
        <v>0.66</v>
      </c>
      <c r="H71" s="47">
        <f t="shared" si="58"/>
        <v>10.59</v>
      </c>
      <c r="I71" s="52">
        <f t="shared" ref="I71" si="96">I66</f>
        <v>7.0000000000000007E-2</v>
      </c>
      <c r="J71" s="47">
        <f t="shared" si="59"/>
        <v>0.54</v>
      </c>
      <c r="K71" s="52">
        <f t="shared" ref="K71" si="97">K66</f>
        <v>0.71</v>
      </c>
      <c r="L71" s="50">
        <f t="shared" si="60"/>
        <v>0.15</v>
      </c>
      <c r="M71" s="47">
        <f t="shared" si="61"/>
        <v>0.82</v>
      </c>
      <c r="N71" s="51">
        <f t="shared" si="62"/>
        <v>9.23</v>
      </c>
    </row>
    <row r="72" spans="1:14" ht="20.100000000000001" customHeight="1">
      <c r="A72" s="194"/>
      <c r="B72" s="198"/>
      <c r="C72" s="137">
        <f t="shared" si="28"/>
        <v>2010</v>
      </c>
      <c r="D72" s="47">
        <f t="shared" ref="D72:E72" si="98">D47</f>
        <v>2.2000000000000002</v>
      </c>
      <c r="E72" s="47">
        <f t="shared" si="98"/>
        <v>7.73</v>
      </c>
      <c r="F72" s="48">
        <f t="shared" si="65"/>
        <v>0.3</v>
      </c>
      <c r="G72" s="47">
        <f t="shared" si="57"/>
        <v>0.66</v>
      </c>
      <c r="H72" s="47">
        <f t="shared" si="58"/>
        <v>10.59</v>
      </c>
      <c r="I72" s="52">
        <f t="shared" ref="I72" si="99">I67</f>
        <v>7.0000000000000007E-2</v>
      </c>
      <c r="J72" s="47">
        <f t="shared" si="59"/>
        <v>0.54</v>
      </c>
      <c r="K72" s="52">
        <f t="shared" ref="K72" si="100">K67</f>
        <v>0.71</v>
      </c>
      <c r="L72" s="50">
        <f t="shared" si="60"/>
        <v>0.15</v>
      </c>
      <c r="M72" s="47">
        <f t="shared" si="61"/>
        <v>0.82</v>
      </c>
      <c r="N72" s="51">
        <f t="shared" si="62"/>
        <v>9.23</v>
      </c>
    </row>
    <row r="73" spans="1:14" ht="20.100000000000001" customHeight="1">
      <c r="A73" s="194"/>
      <c r="B73" s="198"/>
      <c r="C73" s="137">
        <f t="shared" si="28"/>
        <v>2015</v>
      </c>
      <c r="D73" s="47">
        <f t="shared" ref="D73:E73" si="101">D48</f>
        <v>2.2000000000000002</v>
      </c>
      <c r="E73" s="47">
        <f t="shared" si="101"/>
        <v>7.73</v>
      </c>
      <c r="F73" s="48">
        <f t="shared" si="65"/>
        <v>0.3</v>
      </c>
      <c r="G73" s="47">
        <f t="shared" si="57"/>
        <v>0.66</v>
      </c>
      <c r="H73" s="47">
        <f t="shared" si="58"/>
        <v>10.59</v>
      </c>
      <c r="I73" s="52">
        <f t="shared" ref="I73" si="102">I68</f>
        <v>0</v>
      </c>
      <c r="J73" s="47">
        <f t="shared" si="59"/>
        <v>0</v>
      </c>
      <c r="K73" s="52">
        <f t="shared" ref="K73" si="103">K68</f>
        <v>0</v>
      </c>
      <c r="L73" s="50">
        <f t="shared" si="60"/>
        <v>0.15</v>
      </c>
      <c r="M73" s="47">
        <f t="shared" si="61"/>
        <v>0</v>
      </c>
      <c r="N73" s="51">
        <f t="shared" si="62"/>
        <v>10.59</v>
      </c>
    </row>
    <row r="74" spans="1:14" ht="20.100000000000001" customHeight="1">
      <c r="A74" s="194"/>
      <c r="B74" s="198"/>
      <c r="C74" s="137">
        <f t="shared" si="28"/>
        <v>2020</v>
      </c>
      <c r="D74" s="47">
        <f t="shared" ref="D74:E74" si="104">D49</f>
        <v>2.2000000000000002</v>
      </c>
      <c r="E74" s="47">
        <f t="shared" si="104"/>
        <v>7.73</v>
      </c>
      <c r="F74" s="48">
        <f t="shared" si="65"/>
        <v>0.3</v>
      </c>
      <c r="G74" s="47">
        <f t="shared" si="57"/>
        <v>0.66</v>
      </c>
      <c r="H74" s="47">
        <f t="shared" si="58"/>
        <v>10.59</v>
      </c>
      <c r="I74" s="52">
        <f t="shared" ref="I74" si="105">I69</f>
        <v>0</v>
      </c>
      <c r="J74" s="47">
        <f t="shared" si="59"/>
        <v>0</v>
      </c>
      <c r="K74" s="52">
        <f t="shared" ref="K74" si="106">K69</f>
        <v>0</v>
      </c>
      <c r="L74" s="50">
        <f t="shared" si="60"/>
        <v>0.15</v>
      </c>
      <c r="M74" s="47">
        <f t="shared" si="61"/>
        <v>0</v>
      </c>
      <c r="N74" s="51">
        <f t="shared" si="62"/>
        <v>10.59</v>
      </c>
    </row>
    <row r="75" spans="1:14" ht="20.100000000000001" customHeight="1">
      <c r="A75" s="194"/>
      <c r="B75" s="198"/>
      <c r="C75" s="137">
        <f t="shared" ref="C75:C106" si="107">C70</f>
        <v>2025</v>
      </c>
      <c r="D75" s="47">
        <f t="shared" ref="D75:E75" si="108">D50</f>
        <v>2.2000000000000002</v>
      </c>
      <c r="E75" s="47">
        <f t="shared" si="108"/>
        <v>7.73</v>
      </c>
      <c r="F75" s="48">
        <f t="shared" si="65"/>
        <v>0.3</v>
      </c>
      <c r="G75" s="47">
        <f t="shared" si="57"/>
        <v>0.66</v>
      </c>
      <c r="H75" s="47">
        <f t="shared" si="58"/>
        <v>10.59</v>
      </c>
      <c r="I75" s="52">
        <f t="shared" ref="I75" si="109">I70</f>
        <v>0</v>
      </c>
      <c r="J75" s="47">
        <f t="shared" si="59"/>
        <v>0</v>
      </c>
      <c r="K75" s="52">
        <f t="shared" ref="K75" si="110">K70</f>
        <v>0</v>
      </c>
      <c r="L75" s="50">
        <f t="shared" si="60"/>
        <v>0.15</v>
      </c>
      <c r="M75" s="47">
        <f t="shared" si="61"/>
        <v>0</v>
      </c>
      <c r="N75" s="51">
        <f t="shared" si="62"/>
        <v>10.59</v>
      </c>
    </row>
    <row r="76" spans="1:14" ht="20.100000000000001" customHeight="1">
      <c r="A76" s="194"/>
      <c r="B76" s="198" t="s">
        <v>132</v>
      </c>
      <c r="C76" s="138">
        <f t="shared" si="107"/>
        <v>2008</v>
      </c>
      <c r="D76" s="47">
        <f t="shared" ref="D76:E76" si="111">D51</f>
        <v>0.3</v>
      </c>
      <c r="E76" s="47">
        <f t="shared" si="111"/>
        <v>1.4</v>
      </c>
      <c r="F76" s="48">
        <f t="shared" si="65"/>
        <v>0.3</v>
      </c>
      <c r="G76" s="47">
        <f t="shared" si="57"/>
        <v>0.09</v>
      </c>
      <c r="H76" s="47">
        <f t="shared" si="58"/>
        <v>1.79</v>
      </c>
      <c r="I76" s="52">
        <f t="shared" ref="I76" si="112">I71</f>
        <v>7.0000000000000007E-2</v>
      </c>
      <c r="J76" s="47">
        <f t="shared" si="59"/>
        <v>0.1</v>
      </c>
      <c r="K76" s="52">
        <f t="shared" ref="K76" si="113">K71</f>
        <v>0.71</v>
      </c>
      <c r="L76" s="50">
        <f t="shared" si="60"/>
        <v>0.15</v>
      </c>
      <c r="M76" s="47">
        <f t="shared" si="61"/>
        <v>0.15</v>
      </c>
      <c r="N76" s="51">
        <f t="shared" si="62"/>
        <v>1.54</v>
      </c>
    </row>
    <row r="77" spans="1:14" ht="20.100000000000001" customHeight="1">
      <c r="A77" s="194"/>
      <c r="B77" s="198"/>
      <c r="C77" s="137">
        <f t="shared" si="107"/>
        <v>2010</v>
      </c>
      <c r="D77" s="47">
        <f t="shared" ref="D77:E77" si="114">D52</f>
        <v>0.3</v>
      </c>
      <c r="E77" s="47">
        <f t="shared" si="114"/>
        <v>1.4</v>
      </c>
      <c r="F77" s="48">
        <f t="shared" si="65"/>
        <v>0.3</v>
      </c>
      <c r="G77" s="47">
        <f t="shared" si="57"/>
        <v>0.09</v>
      </c>
      <c r="H77" s="47">
        <f t="shared" si="58"/>
        <v>1.79</v>
      </c>
      <c r="I77" s="52">
        <f t="shared" ref="I77" si="115">I72</f>
        <v>7.0000000000000007E-2</v>
      </c>
      <c r="J77" s="47">
        <f t="shared" si="59"/>
        <v>0.1</v>
      </c>
      <c r="K77" s="52">
        <f t="shared" ref="K77" si="116">K72</f>
        <v>0.71</v>
      </c>
      <c r="L77" s="50">
        <f t="shared" si="60"/>
        <v>0.15</v>
      </c>
      <c r="M77" s="47">
        <f t="shared" si="61"/>
        <v>0.15</v>
      </c>
      <c r="N77" s="51">
        <f t="shared" si="62"/>
        <v>1.54</v>
      </c>
    </row>
    <row r="78" spans="1:14" ht="20.100000000000001" customHeight="1">
      <c r="A78" s="194"/>
      <c r="B78" s="198"/>
      <c r="C78" s="137">
        <f t="shared" si="107"/>
        <v>2015</v>
      </c>
      <c r="D78" s="47">
        <f t="shared" ref="D78:E78" si="117">D53</f>
        <v>0.3</v>
      </c>
      <c r="E78" s="47">
        <f t="shared" si="117"/>
        <v>1.4</v>
      </c>
      <c r="F78" s="48">
        <f t="shared" si="65"/>
        <v>0.3</v>
      </c>
      <c r="G78" s="47">
        <f t="shared" si="57"/>
        <v>0.09</v>
      </c>
      <c r="H78" s="47">
        <f t="shared" si="58"/>
        <v>1.79</v>
      </c>
      <c r="I78" s="52">
        <f t="shared" ref="I78" si="118">I73</f>
        <v>0</v>
      </c>
      <c r="J78" s="47">
        <f t="shared" si="59"/>
        <v>0</v>
      </c>
      <c r="K78" s="52">
        <f t="shared" ref="K78" si="119">K73</f>
        <v>0</v>
      </c>
      <c r="L78" s="50">
        <f t="shared" si="60"/>
        <v>0.15</v>
      </c>
      <c r="M78" s="47">
        <f t="shared" si="61"/>
        <v>0</v>
      </c>
      <c r="N78" s="51">
        <f t="shared" si="62"/>
        <v>1.79</v>
      </c>
    </row>
    <row r="79" spans="1:14" ht="20.100000000000001" customHeight="1">
      <c r="A79" s="194"/>
      <c r="B79" s="198"/>
      <c r="C79" s="137">
        <f t="shared" si="107"/>
        <v>2020</v>
      </c>
      <c r="D79" s="47">
        <f t="shared" ref="D79:E79" si="120">D54</f>
        <v>0.3</v>
      </c>
      <c r="E79" s="47">
        <f t="shared" si="120"/>
        <v>1.4</v>
      </c>
      <c r="F79" s="48">
        <f>F78</f>
        <v>0.3</v>
      </c>
      <c r="G79" s="47">
        <f t="shared" si="57"/>
        <v>0.09</v>
      </c>
      <c r="H79" s="47">
        <f t="shared" si="58"/>
        <v>1.79</v>
      </c>
      <c r="I79" s="52">
        <f t="shared" ref="I79" si="121">I74</f>
        <v>0</v>
      </c>
      <c r="J79" s="47">
        <f t="shared" si="59"/>
        <v>0</v>
      </c>
      <c r="K79" s="52">
        <f t="shared" ref="K79" si="122">K74</f>
        <v>0</v>
      </c>
      <c r="L79" s="50">
        <f t="shared" si="60"/>
        <v>0.15</v>
      </c>
      <c r="M79" s="47">
        <f t="shared" si="61"/>
        <v>0</v>
      </c>
      <c r="N79" s="51">
        <f t="shared" si="62"/>
        <v>1.79</v>
      </c>
    </row>
    <row r="80" spans="1:14" ht="20.100000000000001" customHeight="1">
      <c r="A80" s="201"/>
      <c r="B80" s="200"/>
      <c r="C80" s="137">
        <f t="shared" si="107"/>
        <v>2025</v>
      </c>
      <c r="D80" s="71">
        <f t="shared" ref="D80:E80" si="123">D55</f>
        <v>0.3</v>
      </c>
      <c r="E80" s="71">
        <f t="shared" si="123"/>
        <v>1.4</v>
      </c>
      <c r="F80" s="72">
        <f t="shared" ref="F80" si="124">F79</f>
        <v>0.3</v>
      </c>
      <c r="G80" s="71">
        <f t="shared" si="57"/>
        <v>0.09</v>
      </c>
      <c r="H80" s="71">
        <f t="shared" si="58"/>
        <v>1.79</v>
      </c>
      <c r="I80" s="73">
        <f t="shared" ref="I80" si="125">I75</f>
        <v>0</v>
      </c>
      <c r="J80" s="71">
        <f t="shared" si="59"/>
        <v>0</v>
      </c>
      <c r="K80" s="73">
        <f t="shared" ref="K80" si="126">K75</f>
        <v>0</v>
      </c>
      <c r="L80" s="74">
        <f t="shared" si="60"/>
        <v>0.15</v>
      </c>
      <c r="M80" s="71">
        <f t="shared" si="61"/>
        <v>0</v>
      </c>
      <c r="N80" s="75">
        <f t="shared" si="62"/>
        <v>1.79</v>
      </c>
    </row>
    <row r="81" spans="1:14" ht="20.100000000000001" customHeight="1">
      <c r="A81" s="196" t="s">
        <v>140</v>
      </c>
      <c r="B81" s="197" t="s">
        <v>128</v>
      </c>
      <c r="C81" s="138">
        <f t="shared" si="107"/>
        <v>2008</v>
      </c>
      <c r="D81" s="65">
        <f>D56</f>
        <v>25.4</v>
      </c>
      <c r="E81" s="65">
        <f>E56</f>
        <v>20</v>
      </c>
      <c r="F81" s="66">
        <f>'3. 영업용수율산정'!D43/100</f>
        <v>0</v>
      </c>
      <c r="G81" s="65">
        <f>ROUND(D81*F81,2)</f>
        <v>0</v>
      </c>
      <c r="H81" s="65">
        <f>D81+E81+G81</f>
        <v>45.4</v>
      </c>
      <c r="I81" s="67">
        <f>'[1]00.하수도보급율'!$D$54</f>
        <v>7.0000000000000007E-2</v>
      </c>
      <c r="J81" s="65">
        <f>ROUND(E81*I81,2)</f>
        <v>1.4</v>
      </c>
      <c r="K81" s="67">
        <f>'[1]00.하수도보급율'!$D$52</f>
        <v>7.0000000000000007E-2</v>
      </c>
      <c r="L81" s="68">
        <f>L56</f>
        <v>0.5</v>
      </c>
      <c r="M81" s="65">
        <f>ROUND(E81*K81*L81,2)</f>
        <v>0.7</v>
      </c>
      <c r="N81" s="69">
        <f>H81-J81-M81</f>
        <v>43.3</v>
      </c>
    </row>
    <row r="82" spans="1:14" ht="20.100000000000001" customHeight="1">
      <c r="A82" s="194"/>
      <c r="B82" s="198"/>
      <c r="C82" s="137">
        <f t="shared" si="107"/>
        <v>2010</v>
      </c>
      <c r="D82" s="47">
        <f t="shared" ref="D82:E82" si="127">D57</f>
        <v>25.4</v>
      </c>
      <c r="E82" s="47">
        <f t="shared" si="127"/>
        <v>20</v>
      </c>
      <c r="F82" s="48">
        <f>F81</f>
        <v>0</v>
      </c>
      <c r="G82" s="47">
        <f t="shared" ref="G82:G105" si="128">ROUND(D82*F82,2)</f>
        <v>0</v>
      </c>
      <c r="H82" s="47">
        <f t="shared" ref="H82:H105" si="129">D82+E82+G82</f>
        <v>45.4</v>
      </c>
      <c r="I82" s="49">
        <f>'[1]00.하수도보급율'!$E$54</f>
        <v>7.0000000000000007E-2</v>
      </c>
      <c r="J82" s="47">
        <f t="shared" ref="J82:J105" si="130">ROUND(E82*I82,2)</f>
        <v>1.4</v>
      </c>
      <c r="K82" s="49">
        <f>'[1]00.하수도보급율'!$E$52</f>
        <v>7.0000000000000007E-2</v>
      </c>
      <c r="L82" s="50">
        <f t="shared" si="60"/>
        <v>0.5</v>
      </c>
      <c r="M82" s="47">
        <f t="shared" ref="M82:M105" si="131">ROUND(E82*K82*L82,2)</f>
        <v>0.7</v>
      </c>
      <c r="N82" s="51">
        <f t="shared" ref="N82:N105" si="132">H82-J82-M82</f>
        <v>43.3</v>
      </c>
    </row>
    <row r="83" spans="1:14" ht="20.100000000000001" customHeight="1">
      <c r="A83" s="194"/>
      <c r="B83" s="198"/>
      <c r="C83" s="137">
        <f t="shared" si="107"/>
        <v>2015</v>
      </c>
      <c r="D83" s="47">
        <f t="shared" ref="D83:E83" si="133">D58</f>
        <v>25.4</v>
      </c>
      <c r="E83" s="47">
        <f t="shared" si="133"/>
        <v>20</v>
      </c>
      <c r="F83" s="48">
        <f>F82</f>
        <v>0</v>
      </c>
      <c r="G83" s="47">
        <f t="shared" si="128"/>
        <v>0</v>
      </c>
      <c r="H83" s="47">
        <f t="shared" si="129"/>
        <v>45.4</v>
      </c>
      <c r="I83" s="49">
        <f>'[1]00.하수도보급율'!$F$54</f>
        <v>0.04</v>
      </c>
      <c r="J83" s="47">
        <f t="shared" si="130"/>
        <v>0.8</v>
      </c>
      <c r="K83" s="49">
        <f>'[1]00.하수도보급율'!$F$54</f>
        <v>0.04</v>
      </c>
      <c r="L83" s="50">
        <f t="shared" si="60"/>
        <v>0.5</v>
      </c>
      <c r="M83" s="47">
        <f t="shared" si="131"/>
        <v>0.4</v>
      </c>
      <c r="N83" s="51">
        <f t="shared" si="132"/>
        <v>44.2</v>
      </c>
    </row>
    <row r="84" spans="1:14" ht="20.100000000000001" customHeight="1">
      <c r="A84" s="194"/>
      <c r="B84" s="198"/>
      <c r="C84" s="137">
        <f t="shared" si="107"/>
        <v>2020</v>
      </c>
      <c r="D84" s="47">
        <f t="shared" ref="D84:E84" si="134">D59</f>
        <v>25.4</v>
      </c>
      <c r="E84" s="47">
        <f t="shared" si="134"/>
        <v>20</v>
      </c>
      <c r="F84" s="48">
        <f t="shared" ref="F84:F103" si="135">F83</f>
        <v>0</v>
      </c>
      <c r="G84" s="47">
        <f t="shared" si="128"/>
        <v>0</v>
      </c>
      <c r="H84" s="47">
        <f t="shared" si="129"/>
        <v>45.4</v>
      </c>
      <c r="I84" s="49">
        <f>'[1]00.하수도보급율'!$G$54</f>
        <v>0</v>
      </c>
      <c r="J84" s="47">
        <f t="shared" si="130"/>
        <v>0</v>
      </c>
      <c r="K84" s="49">
        <f>'[1]00.하수도보급율'!$G$54</f>
        <v>0</v>
      </c>
      <c r="L84" s="50">
        <f t="shared" si="60"/>
        <v>0.5</v>
      </c>
      <c r="M84" s="47">
        <f t="shared" si="131"/>
        <v>0</v>
      </c>
      <c r="N84" s="51">
        <f t="shared" si="132"/>
        <v>45.4</v>
      </c>
    </row>
    <row r="85" spans="1:14" ht="20.100000000000001" customHeight="1">
      <c r="A85" s="194"/>
      <c r="B85" s="198"/>
      <c r="C85" s="137">
        <f t="shared" si="107"/>
        <v>2025</v>
      </c>
      <c r="D85" s="47">
        <f t="shared" ref="D85:E85" si="136">D60</f>
        <v>25.4</v>
      </c>
      <c r="E85" s="47">
        <f t="shared" si="136"/>
        <v>20</v>
      </c>
      <c r="F85" s="48">
        <f t="shared" si="135"/>
        <v>0</v>
      </c>
      <c r="G85" s="47">
        <f t="shared" si="128"/>
        <v>0</v>
      </c>
      <c r="H85" s="47">
        <f t="shared" si="129"/>
        <v>45.4</v>
      </c>
      <c r="I85" s="49">
        <f>'[1]00.하수도보급율'!$H$54</f>
        <v>0</v>
      </c>
      <c r="J85" s="47">
        <f t="shared" si="130"/>
        <v>0</v>
      </c>
      <c r="K85" s="49">
        <f>'[1]00.하수도보급율'!$H$54</f>
        <v>0</v>
      </c>
      <c r="L85" s="50">
        <f t="shared" si="60"/>
        <v>0.5</v>
      </c>
      <c r="M85" s="47">
        <f t="shared" si="131"/>
        <v>0</v>
      </c>
      <c r="N85" s="51">
        <f t="shared" si="132"/>
        <v>45.4</v>
      </c>
    </row>
    <row r="86" spans="1:14" ht="20.100000000000001" customHeight="1">
      <c r="A86" s="194"/>
      <c r="B86" s="198" t="s">
        <v>129</v>
      </c>
      <c r="C86" s="138">
        <f t="shared" si="107"/>
        <v>2008</v>
      </c>
      <c r="D86" s="47">
        <f t="shared" ref="D86:E86" si="137">D61</f>
        <v>21.6</v>
      </c>
      <c r="E86" s="47">
        <f t="shared" si="137"/>
        <v>18</v>
      </c>
      <c r="F86" s="48">
        <f t="shared" si="135"/>
        <v>0</v>
      </c>
      <c r="G86" s="47">
        <f t="shared" si="128"/>
        <v>0</v>
      </c>
      <c r="H86" s="47">
        <f t="shared" si="129"/>
        <v>39.6</v>
      </c>
      <c r="I86" s="52">
        <f>I81</f>
        <v>7.0000000000000007E-2</v>
      </c>
      <c r="J86" s="47">
        <f t="shared" si="130"/>
        <v>1.26</v>
      </c>
      <c r="K86" s="52">
        <f>K81</f>
        <v>7.0000000000000007E-2</v>
      </c>
      <c r="L86" s="50">
        <f t="shared" si="60"/>
        <v>0.5</v>
      </c>
      <c r="M86" s="47">
        <f t="shared" si="131"/>
        <v>0.63</v>
      </c>
      <c r="N86" s="51">
        <f t="shared" si="132"/>
        <v>37.71</v>
      </c>
    </row>
    <row r="87" spans="1:14" ht="20.100000000000001" customHeight="1">
      <c r="A87" s="194"/>
      <c r="B87" s="198"/>
      <c r="C87" s="137">
        <f t="shared" si="107"/>
        <v>2010</v>
      </c>
      <c r="D87" s="47">
        <f t="shared" ref="D87:E87" si="138">D62</f>
        <v>21.6</v>
      </c>
      <c r="E87" s="47">
        <f t="shared" si="138"/>
        <v>18</v>
      </c>
      <c r="F87" s="48">
        <f t="shared" si="135"/>
        <v>0</v>
      </c>
      <c r="G87" s="47">
        <f t="shared" si="128"/>
        <v>0</v>
      </c>
      <c r="H87" s="47">
        <f t="shared" si="129"/>
        <v>39.6</v>
      </c>
      <c r="I87" s="52">
        <f t="shared" ref="I87" si="139">I82</f>
        <v>7.0000000000000007E-2</v>
      </c>
      <c r="J87" s="47">
        <f t="shared" si="130"/>
        <v>1.26</v>
      </c>
      <c r="K87" s="52">
        <f t="shared" ref="K87" si="140">K82</f>
        <v>7.0000000000000007E-2</v>
      </c>
      <c r="L87" s="50">
        <f t="shared" si="60"/>
        <v>0.5</v>
      </c>
      <c r="M87" s="47">
        <f t="shared" si="131"/>
        <v>0.63</v>
      </c>
      <c r="N87" s="51">
        <f t="shared" si="132"/>
        <v>37.71</v>
      </c>
    </row>
    <row r="88" spans="1:14" ht="20.100000000000001" customHeight="1">
      <c r="A88" s="194"/>
      <c r="B88" s="198"/>
      <c r="C88" s="137">
        <f t="shared" si="107"/>
        <v>2015</v>
      </c>
      <c r="D88" s="47">
        <f t="shared" ref="D88:E88" si="141">D63</f>
        <v>21.6</v>
      </c>
      <c r="E88" s="47">
        <f t="shared" si="141"/>
        <v>18</v>
      </c>
      <c r="F88" s="48">
        <f t="shared" si="135"/>
        <v>0</v>
      </c>
      <c r="G88" s="47">
        <f t="shared" si="128"/>
        <v>0</v>
      </c>
      <c r="H88" s="47">
        <f t="shared" si="129"/>
        <v>39.6</v>
      </c>
      <c r="I88" s="52">
        <f t="shared" ref="I88" si="142">I83</f>
        <v>0.04</v>
      </c>
      <c r="J88" s="47">
        <f t="shared" si="130"/>
        <v>0.72</v>
      </c>
      <c r="K88" s="52">
        <f t="shared" ref="K88" si="143">K83</f>
        <v>0.04</v>
      </c>
      <c r="L88" s="50">
        <f t="shared" si="60"/>
        <v>0.5</v>
      </c>
      <c r="M88" s="47">
        <f t="shared" si="131"/>
        <v>0.36</v>
      </c>
      <c r="N88" s="51">
        <f t="shared" si="132"/>
        <v>38.520000000000003</v>
      </c>
    </row>
    <row r="89" spans="1:14" ht="20.100000000000001" customHeight="1">
      <c r="A89" s="194"/>
      <c r="B89" s="198"/>
      <c r="C89" s="137">
        <f t="shared" si="107"/>
        <v>2020</v>
      </c>
      <c r="D89" s="47">
        <f t="shared" ref="D89:E89" si="144">D64</f>
        <v>21.6</v>
      </c>
      <c r="E89" s="47">
        <f t="shared" si="144"/>
        <v>18</v>
      </c>
      <c r="F89" s="48">
        <f t="shared" si="135"/>
        <v>0</v>
      </c>
      <c r="G89" s="47">
        <f t="shared" si="128"/>
        <v>0</v>
      </c>
      <c r="H89" s="47">
        <f t="shared" si="129"/>
        <v>39.6</v>
      </c>
      <c r="I89" s="52">
        <f t="shared" ref="I89" si="145">I84</f>
        <v>0</v>
      </c>
      <c r="J89" s="47">
        <f t="shared" si="130"/>
        <v>0</v>
      </c>
      <c r="K89" s="52">
        <f t="shared" ref="K89" si="146">K84</f>
        <v>0</v>
      </c>
      <c r="L89" s="50">
        <f t="shared" si="60"/>
        <v>0.5</v>
      </c>
      <c r="M89" s="47">
        <f t="shared" si="131"/>
        <v>0</v>
      </c>
      <c r="N89" s="51">
        <f t="shared" si="132"/>
        <v>39.6</v>
      </c>
    </row>
    <row r="90" spans="1:14" ht="20.100000000000001" customHeight="1">
      <c r="A90" s="194"/>
      <c r="B90" s="198"/>
      <c r="C90" s="137">
        <f t="shared" si="107"/>
        <v>2025</v>
      </c>
      <c r="D90" s="47">
        <f t="shared" ref="D90:E90" si="147">D65</f>
        <v>21.6</v>
      </c>
      <c r="E90" s="47">
        <f t="shared" si="147"/>
        <v>18</v>
      </c>
      <c r="F90" s="48">
        <f t="shared" si="135"/>
        <v>0</v>
      </c>
      <c r="G90" s="47">
        <f t="shared" si="128"/>
        <v>0</v>
      </c>
      <c r="H90" s="47">
        <f t="shared" si="129"/>
        <v>39.6</v>
      </c>
      <c r="I90" s="52">
        <f t="shared" ref="I90" si="148">I85</f>
        <v>0</v>
      </c>
      <c r="J90" s="47">
        <f t="shared" si="130"/>
        <v>0</v>
      </c>
      <c r="K90" s="52">
        <f t="shared" ref="K90" si="149">K85</f>
        <v>0</v>
      </c>
      <c r="L90" s="50">
        <f t="shared" si="60"/>
        <v>0.5</v>
      </c>
      <c r="M90" s="47">
        <f t="shared" si="131"/>
        <v>0</v>
      </c>
      <c r="N90" s="51">
        <f t="shared" si="132"/>
        <v>39.6</v>
      </c>
    </row>
    <row r="91" spans="1:14" ht="20.100000000000001" customHeight="1">
      <c r="A91" s="194"/>
      <c r="B91" s="198" t="s">
        <v>130</v>
      </c>
      <c r="C91" s="138">
        <f t="shared" si="107"/>
        <v>2008</v>
      </c>
      <c r="D91" s="47">
        <f t="shared" ref="D91:E91" si="150">D66</f>
        <v>19.7</v>
      </c>
      <c r="E91" s="47">
        <f t="shared" si="150"/>
        <v>30</v>
      </c>
      <c r="F91" s="48">
        <f t="shared" si="135"/>
        <v>0</v>
      </c>
      <c r="G91" s="47">
        <f t="shared" si="128"/>
        <v>0</v>
      </c>
      <c r="H91" s="47">
        <f t="shared" si="129"/>
        <v>49.7</v>
      </c>
      <c r="I91" s="52">
        <f t="shared" ref="I91" si="151">I86</f>
        <v>7.0000000000000007E-2</v>
      </c>
      <c r="J91" s="47">
        <f t="shared" si="130"/>
        <v>2.1</v>
      </c>
      <c r="K91" s="52">
        <f t="shared" ref="K91" si="152">K86</f>
        <v>7.0000000000000007E-2</v>
      </c>
      <c r="L91" s="50">
        <f t="shared" si="60"/>
        <v>0.5</v>
      </c>
      <c r="M91" s="47">
        <f t="shared" si="131"/>
        <v>1.05</v>
      </c>
      <c r="N91" s="51">
        <f t="shared" si="132"/>
        <v>46.550000000000004</v>
      </c>
    </row>
    <row r="92" spans="1:14" ht="20.100000000000001" customHeight="1">
      <c r="A92" s="194"/>
      <c r="B92" s="198"/>
      <c r="C92" s="137">
        <f t="shared" si="107"/>
        <v>2010</v>
      </c>
      <c r="D92" s="47">
        <f t="shared" ref="D92:E92" si="153">D67</f>
        <v>19.7</v>
      </c>
      <c r="E92" s="47">
        <f t="shared" si="153"/>
        <v>30</v>
      </c>
      <c r="F92" s="48">
        <f t="shared" si="135"/>
        <v>0</v>
      </c>
      <c r="G92" s="47">
        <f t="shared" si="128"/>
        <v>0</v>
      </c>
      <c r="H92" s="47">
        <f t="shared" si="129"/>
        <v>49.7</v>
      </c>
      <c r="I92" s="52">
        <f t="shared" ref="I92" si="154">I87</f>
        <v>7.0000000000000007E-2</v>
      </c>
      <c r="J92" s="47">
        <f t="shared" si="130"/>
        <v>2.1</v>
      </c>
      <c r="K92" s="52">
        <f t="shared" ref="K92" si="155">K87</f>
        <v>7.0000000000000007E-2</v>
      </c>
      <c r="L92" s="50">
        <f t="shared" si="60"/>
        <v>0.5</v>
      </c>
      <c r="M92" s="47">
        <f t="shared" si="131"/>
        <v>1.05</v>
      </c>
      <c r="N92" s="51">
        <f t="shared" si="132"/>
        <v>46.550000000000004</v>
      </c>
    </row>
    <row r="93" spans="1:14" ht="20.100000000000001" customHeight="1">
      <c r="A93" s="194"/>
      <c r="B93" s="198"/>
      <c r="C93" s="137">
        <f t="shared" si="107"/>
        <v>2015</v>
      </c>
      <c r="D93" s="47">
        <f t="shared" ref="D93:E93" si="156">D68</f>
        <v>19.7</v>
      </c>
      <c r="E93" s="47">
        <f t="shared" si="156"/>
        <v>30</v>
      </c>
      <c r="F93" s="48">
        <f t="shared" si="135"/>
        <v>0</v>
      </c>
      <c r="G93" s="47">
        <f t="shared" si="128"/>
        <v>0</v>
      </c>
      <c r="H93" s="47">
        <f t="shared" si="129"/>
        <v>49.7</v>
      </c>
      <c r="I93" s="52">
        <f t="shared" ref="I93" si="157">I88</f>
        <v>0.04</v>
      </c>
      <c r="J93" s="47">
        <f t="shared" si="130"/>
        <v>1.2</v>
      </c>
      <c r="K93" s="52">
        <f t="shared" ref="K93" si="158">K88</f>
        <v>0.04</v>
      </c>
      <c r="L93" s="50">
        <f t="shared" si="60"/>
        <v>0.5</v>
      </c>
      <c r="M93" s="47">
        <f t="shared" si="131"/>
        <v>0.6</v>
      </c>
      <c r="N93" s="51">
        <f t="shared" si="132"/>
        <v>47.9</v>
      </c>
    </row>
    <row r="94" spans="1:14" ht="20.100000000000001" customHeight="1">
      <c r="A94" s="194"/>
      <c r="B94" s="198"/>
      <c r="C94" s="137">
        <f t="shared" si="107"/>
        <v>2020</v>
      </c>
      <c r="D94" s="47">
        <f t="shared" ref="D94:E94" si="159">D69</f>
        <v>19.7</v>
      </c>
      <c r="E94" s="47">
        <f t="shared" si="159"/>
        <v>30</v>
      </c>
      <c r="F94" s="48">
        <f t="shared" si="135"/>
        <v>0</v>
      </c>
      <c r="G94" s="47">
        <f t="shared" si="128"/>
        <v>0</v>
      </c>
      <c r="H94" s="47">
        <f t="shared" si="129"/>
        <v>49.7</v>
      </c>
      <c r="I94" s="52">
        <f t="shared" ref="I94" si="160">I89</f>
        <v>0</v>
      </c>
      <c r="J94" s="47">
        <f t="shared" si="130"/>
        <v>0</v>
      </c>
      <c r="K94" s="52">
        <f t="shared" ref="K94" si="161">K89</f>
        <v>0</v>
      </c>
      <c r="L94" s="50">
        <f t="shared" si="60"/>
        <v>0.5</v>
      </c>
      <c r="M94" s="47">
        <f t="shared" si="131"/>
        <v>0</v>
      </c>
      <c r="N94" s="51">
        <f t="shared" si="132"/>
        <v>49.7</v>
      </c>
    </row>
    <row r="95" spans="1:14" ht="20.100000000000001" customHeight="1">
      <c r="A95" s="194"/>
      <c r="B95" s="198"/>
      <c r="C95" s="137">
        <f t="shared" si="107"/>
        <v>2025</v>
      </c>
      <c r="D95" s="47">
        <f t="shared" ref="D95:E95" si="162">D70</f>
        <v>19.7</v>
      </c>
      <c r="E95" s="47">
        <f t="shared" si="162"/>
        <v>30</v>
      </c>
      <c r="F95" s="48">
        <f t="shared" si="135"/>
        <v>0</v>
      </c>
      <c r="G95" s="47">
        <f t="shared" si="128"/>
        <v>0</v>
      </c>
      <c r="H95" s="47">
        <f t="shared" si="129"/>
        <v>49.7</v>
      </c>
      <c r="I95" s="52">
        <f t="shared" ref="I95" si="163">I90</f>
        <v>0</v>
      </c>
      <c r="J95" s="47">
        <f t="shared" si="130"/>
        <v>0</v>
      </c>
      <c r="K95" s="52">
        <f t="shared" ref="K95" si="164">K90</f>
        <v>0</v>
      </c>
      <c r="L95" s="50">
        <f t="shared" si="60"/>
        <v>0.5</v>
      </c>
      <c r="M95" s="47">
        <f t="shared" si="131"/>
        <v>0</v>
      </c>
      <c r="N95" s="51">
        <f t="shared" si="132"/>
        <v>49.7</v>
      </c>
    </row>
    <row r="96" spans="1:14" ht="20.100000000000001" customHeight="1">
      <c r="A96" s="194"/>
      <c r="B96" s="198" t="s">
        <v>131</v>
      </c>
      <c r="C96" s="138">
        <f t="shared" si="107"/>
        <v>2008</v>
      </c>
      <c r="D96" s="47">
        <f t="shared" ref="D96:E96" si="165">D71</f>
        <v>2.2000000000000002</v>
      </c>
      <c r="E96" s="47">
        <f t="shared" si="165"/>
        <v>7.73</v>
      </c>
      <c r="F96" s="48">
        <f t="shared" si="135"/>
        <v>0</v>
      </c>
      <c r="G96" s="47">
        <f t="shared" si="128"/>
        <v>0</v>
      </c>
      <c r="H96" s="47">
        <f t="shared" si="129"/>
        <v>9.93</v>
      </c>
      <c r="I96" s="52">
        <f t="shared" ref="I96" si="166">I91</f>
        <v>7.0000000000000007E-2</v>
      </c>
      <c r="J96" s="47">
        <f t="shared" si="130"/>
        <v>0.54</v>
      </c>
      <c r="K96" s="52">
        <f t="shared" ref="K96" si="167">K91</f>
        <v>7.0000000000000007E-2</v>
      </c>
      <c r="L96" s="50">
        <f t="shared" ref="L96:L105" si="168">L71</f>
        <v>0.15</v>
      </c>
      <c r="M96" s="47">
        <f t="shared" si="131"/>
        <v>0.08</v>
      </c>
      <c r="N96" s="51">
        <f t="shared" si="132"/>
        <v>9.31</v>
      </c>
    </row>
    <row r="97" spans="1:14" ht="20.100000000000001" customHeight="1">
      <c r="A97" s="194"/>
      <c r="B97" s="198"/>
      <c r="C97" s="137">
        <f t="shared" si="107"/>
        <v>2010</v>
      </c>
      <c r="D97" s="47">
        <f t="shared" ref="D97:E97" si="169">D72</f>
        <v>2.2000000000000002</v>
      </c>
      <c r="E97" s="47">
        <f t="shared" si="169"/>
        <v>7.73</v>
      </c>
      <c r="F97" s="48">
        <f t="shared" si="135"/>
        <v>0</v>
      </c>
      <c r="G97" s="47">
        <f t="shared" si="128"/>
        <v>0</v>
      </c>
      <c r="H97" s="47">
        <f t="shared" si="129"/>
        <v>9.93</v>
      </c>
      <c r="I97" s="52">
        <f t="shared" ref="I97" si="170">I92</f>
        <v>7.0000000000000007E-2</v>
      </c>
      <c r="J97" s="47">
        <f t="shared" si="130"/>
        <v>0.54</v>
      </c>
      <c r="K97" s="52">
        <f t="shared" ref="K97" si="171">K92</f>
        <v>7.0000000000000007E-2</v>
      </c>
      <c r="L97" s="50">
        <f t="shared" si="168"/>
        <v>0.15</v>
      </c>
      <c r="M97" s="47">
        <f t="shared" si="131"/>
        <v>0.08</v>
      </c>
      <c r="N97" s="51">
        <f t="shared" si="132"/>
        <v>9.31</v>
      </c>
    </row>
    <row r="98" spans="1:14" ht="20.100000000000001" customHeight="1">
      <c r="A98" s="194"/>
      <c r="B98" s="198"/>
      <c r="C98" s="137">
        <f t="shared" si="107"/>
        <v>2015</v>
      </c>
      <c r="D98" s="47">
        <f t="shared" ref="D98:E98" si="172">D73</f>
        <v>2.2000000000000002</v>
      </c>
      <c r="E98" s="47">
        <f t="shared" si="172"/>
        <v>7.73</v>
      </c>
      <c r="F98" s="48">
        <f t="shared" si="135"/>
        <v>0</v>
      </c>
      <c r="G98" s="47">
        <f t="shared" si="128"/>
        <v>0</v>
      </c>
      <c r="H98" s="47">
        <f t="shared" si="129"/>
        <v>9.93</v>
      </c>
      <c r="I98" s="52">
        <f t="shared" ref="I98" si="173">I93</f>
        <v>0.04</v>
      </c>
      <c r="J98" s="47">
        <f t="shared" si="130"/>
        <v>0.31</v>
      </c>
      <c r="K98" s="52">
        <f t="shared" ref="K98" si="174">K93</f>
        <v>0.04</v>
      </c>
      <c r="L98" s="50">
        <f t="shared" si="168"/>
        <v>0.15</v>
      </c>
      <c r="M98" s="47">
        <f t="shared" si="131"/>
        <v>0.05</v>
      </c>
      <c r="N98" s="51">
        <f t="shared" si="132"/>
        <v>9.5699999999999985</v>
      </c>
    </row>
    <row r="99" spans="1:14" ht="20.100000000000001" customHeight="1">
      <c r="A99" s="194"/>
      <c r="B99" s="198"/>
      <c r="C99" s="137">
        <f t="shared" si="107"/>
        <v>2020</v>
      </c>
      <c r="D99" s="47">
        <f t="shared" ref="D99:E99" si="175">D74</f>
        <v>2.2000000000000002</v>
      </c>
      <c r="E99" s="47">
        <f t="shared" si="175"/>
        <v>7.73</v>
      </c>
      <c r="F99" s="48">
        <f t="shared" si="135"/>
        <v>0</v>
      </c>
      <c r="G99" s="47">
        <f t="shared" si="128"/>
        <v>0</v>
      </c>
      <c r="H99" s="47">
        <f t="shared" si="129"/>
        <v>9.93</v>
      </c>
      <c r="I99" s="52">
        <f t="shared" ref="I99" si="176">I94</f>
        <v>0</v>
      </c>
      <c r="J99" s="47">
        <f t="shared" si="130"/>
        <v>0</v>
      </c>
      <c r="K99" s="52">
        <f t="shared" ref="K99" si="177">K94</f>
        <v>0</v>
      </c>
      <c r="L99" s="50">
        <f t="shared" si="168"/>
        <v>0.15</v>
      </c>
      <c r="M99" s="47">
        <f t="shared" si="131"/>
        <v>0</v>
      </c>
      <c r="N99" s="51">
        <f t="shared" si="132"/>
        <v>9.93</v>
      </c>
    </row>
    <row r="100" spans="1:14" ht="20.100000000000001" customHeight="1">
      <c r="A100" s="194"/>
      <c r="B100" s="198"/>
      <c r="C100" s="137">
        <f t="shared" si="107"/>
        <v>2025</v>
      </c>
      <c r="D100" s="47">
        <f t="shared" ref="D100:E100" si="178">D75</f>
        <v>2.2000000000000002</v>
      </c>
      <c r="E100" s="47">
        <f t="shared" si="178"/>
        <v>7.73</v>
      </c>
      <c r="F100" s="48">
        <f t="shared" si="135"/>
        <v>0</v>
      </c>
      <c r="G100" s="47">
        <f t="shared" si="128"/>
        <v>0</v>
      </c>
      <c r="H100" s="47">
        <f t="shared" si="129"/>
        <v>9.93</v>
      </c>
      <c r="I100" s="52">
        <f t="shared" ref="I100" si="179">I95</f>
        <v>0</v>
      </c>
      <c r="J100" s="47">
        <f t="shared" si="130"/>
        <v>0</v>
      </c>
      <c r="K100" s="52">
        <f t="shared" ref="K100" si="180">K95</f>
        <v>0</v>
      </c>
      <c r="L100" s="50">
        <f t="shared" si="168"/>
        <v>0.15</v>
      </c>
      <c r="M100" s="47">
        <f t="shared" si="131"/>
        <v>0</v>
      </c>
      <c r="N100" s="51">
        <f t="shared" si="132"/>
        <v>9.93</v>
      </c>
    </row>
    <row r="101" spans="1:14" ht="20.100000000000001" customHeight="1">
      <c r="A101" s="194"/>
      <c r="B101" s="198" t="s">
        <v>132</v>
      </c>
      <c r="C101" s="138">
        <f t="shared" si="107"/>
        <v>2008</v>
      </c>
      <c r="D101" s="47">
        <f t="shared" ref="D101:E101" si="181">D76</f>
        <v>0.3</v>
      </c>
      <c r="E101" s="47">
        <f t="shared" si="181"/>
        <v>1.4</v>
      </c>
      <c r="F101" s="48">
        <f t="shared" si="135"/>
        <v>0</v>
      </c>
      <c r="G101" s="47">
        <f t="shared" si="128"/>
        <v>0</v>
      </c>
      <c r="H101" s="47">
        <f t="shared" si="129"/>
        <v>1.7</v>
      </c>
      <c r="I101" s="52">
        <f t="shared" ref="I101" si="182">I96</f>
        <v>7.0000000000000007E-2</v>
      </c>
      <c r="J101" s="47">
        <f t="shared" si="130"/>
        <v>0.1</v>
      </c>
      <c r="K101" s="52">
        <f t="shared" ref="K101" si="183">K96</f>
        <v>7.0000000000000007E-2</v>
      </c>
      <c r="L101" s="50">
        <f t="shared" si="168"/>
        <v>0.15</v>
      </c>
      <c r="M101" s="47">
        <f t="shared" si="131"/>
        <v>0.01</v>
      </c>
      <c r="N101" s="51">
        <f t="shared" si="132"/>
        <v>1.5899999999999999</v>
      </c>
    </row>
    <row r="102" spans="1:14" ht="20.100000000000001" customHeight="1">
      <c r="A102" s="194"/>
      <c r="B102" s="198"/>
      <c r="C102" s="137">
        <f t="shared" si="107"/>
        <v>2010</v>
      </c>
      <c r="D102" s="47">
        <f t="shared" ref="D102:E102" si="184">D77</f>
        <v>0.3</v>
      </c>
      <c r="E102" s="47">
        <f t="shared" si="184"/>
        <v>1.4</v>
      </c>
      <c r="F102" s="48">
        <f t="shared" si="135"/>
        <v>0</v>
      </c>
      <c r="G102" s="47">
        <f t="shared" si="128"/>
        <v>0</v>
      </c>
      <c r="H102" s="47">
        <f t="shared" si="129"/>
        <v>1.7</v>
      </c>
      <c r="I102" s="52">
        <f t="shared" ref="I102" si="185">I97</f>
        <v>7.0000000000000007E-2</v>
      </c>
      <c r="J102" s="47">
        <f t="shared" si="130"/>
        <v>0.1</v>
      </c>
      <c r="K102" s="52">
        <f t="shared" ref="K102" si="186">K97</f>
        <v>7.0000000000000007E-2</v>
      </c>
      <c r="L102" s="50">
        <f t="shared" si="168"/>
        <v>0.15</v>
      </c>
      <c r="M102" s="47">
        <f t="shared" si="131"/>
        <v>0.01</v>
      </c>
      <c r="N102" s="51">
        <f t="shared" si="132"/>
        <v>1.5899999999999999</v>
      </c>
    </row>
    <row r="103" spans="1:14" ht="20.100000000000001" customHeight="1">
      <c r="A103" s="194"/>
      <c r="B103" s="198"/>
      <c r="C103" s="137">
        <f t="shared" si="107"/>
        <v>2015</v>
      </c>
      <c r="D103" s="47">
        <f t="shared" ref="D103:E103" si="187">D78</f>
        <v>0.3</v>
      </c>
      <c r="E103" s="47">
        <f t="shared" si="187"/>
        <v>1.4</v>
      </c>
      <c r="F103" s="48">
        <f t="shared" si="135"/>
        <v>0</v>
      </c>
      <c r="G103" s="47">
        <f t="shared" si="128"/>
        <v>0</v>
      </c>
      <c r="H103" s="47">
        <f t="shared" si="129"/>
        <v>1.7</v>
      </c>
      <c r="I103" s="52">
        <f t="shared" ref="I103" si="188">I98</f>
        <v>0.04</v>
      </c>
      <c r="J103" s="47">
        <f t="shared" si="130"/>
        <v>0.06</v>
      </c>
      <c r="K103" s="52">
        <f t="shared" ref="K103" si="189">K98</f>
        <v>0.04</v>
      </c>
      <c r="L103" s="50">
        <f t="shared" si="168"/>
        <v>0.15</v>
      </c>
      <c r="M103" s="47">
        <f t="shared" si="131"/>
        <v>0.01</v>
      </c>
      <c r="N103" s="51">
        <f t="shared" si="132"/>
        <v>1.63</v>
      </c>
    </row>
    <row r="104" spans="1:14" ht="20.100000000000001" customHeight="1">
      <c r="A104" s="194"/>
      <c r="B104" s="198"/>
      <c r="C104" s="137">
        <f t="shared" si="107"/>
        <v>2020</v>
      </c>
      <c r="D104" s="47">
        <f t="shared" ref="D104:E104" si="190">D79</f>
        <v>0.3</v>
      </c>
      <c r="E104" s="47">
        <f t="shared" si="190"/>
        <v>1.4</v>
      </c>
      <c r="F104" s="48">
        <f>F103</f>
        <v>0</v>
      </c>
      <c r="G104" s="47">
        <f t="shared" si="128"/>
        <v>0</v>
      </c>
      <c r="H104" s="47">
        <f t="shared" si="129"/>
        <v>1.7</v>
      </c>
      <c r="I104" s="52">
        <f t="shared" ref="I104" si="191">I99</f>
        <v>0</v>
      </c>
      <c r="J104" s="47">
        <f t="shared" si="130"/>
        <v>0</v>
      </c>
      <c r="K104" s="52">
        <f t="shared" ref="K104" si="192">K99</f>
        <v>0</v>
      </c>
      <c r="L104" s="50">
        <f t="shared" si="168"/>
        <v>0.15</v>
      </c>
      <c r="M104" s="47">
        <f t="shared" si="131"/>
        <v>0</v>
      </c>
      <c r="N104" s="51">
        <f t="shared" si="132"/>
        <v>1.7</v>
      </c>
    </row>
    <row r="105" spans="1:14" ht="20.100000000000001" customHeight="1">
      <c r="A105" s="195"/>
      <c r="B105" s="199"/>
      <c r="C105" s="137">
        <f t="shared" si="107"/>
        <v>2025</v>
      </c>
      <c r="D105" s="54">
        <f t="shared" ref="D105:E105" si="193">D80</f>
        <v>0.3</v>
      </c>
      <c r="E105" s="54">
        <f t="shared" si="193"/>
        <v>1.4</v>
      </c>
      <c r="F105" s="55">
        <f t="shared" ref="F105" si="194">F104</f>
        <v>0</v>
      </c>
      <c r="G105" s="54">
        <f t="shared" si="128"/>
        <v>0</v>
      </c>
      <c r="H105" s="54">
        <f t="shared" si="129"/>
        <v>1.7</v>
      </c>
      <c r="I105" s="56">
        <f t="shared" ref="I105" si="195">I100</f>
        <v>0</v>
      </c>
      <c r="J105" s="54">
        <f t="shared" si="130"/>
        <v>0</v>
      </c>
      <c r="K105" s="56">
        <f t="shared" ref="K105" si="196">K100</f>
        <v>0</v>
      </c>
      <c r="L105" s="58">
        <f t="shared" si="168"/>
        <v>0.15</v>
      </c>
      <c r="M105" s="54">
        <f t="shared" si="131"/>
        <v>0</v>
      </c>
      <c r="N105" s="57">
        <f t="shared" si="132"/>
        <v>1.7</v>
      </c>
    </row>
    <row r="106" spans="1:14" ht="20.100000000000001" customHeight="1">
      <c r="A106" s="196" t="s">
        <v>141</v>
      </c>
      <c r="B106" s="197" t="s">
        <v>128</v>
      </c>
      <c r="C106" s="138">
        <f t="shared" si="107"/>
        <v>2008</v>
      </c>
      <c r="D106" s="65">
        <f>D81</f>
        <v>25.4</v>
      </c>
      <c r="E106" s="65">
        <f>E81</f>
        <v>20</v>
      </c>
      <c r="F106" s="66">
        <f>'3. 영업용수율산정'!F18/100</f>
        <v>0</v>
      </c>
      <c r="G106" s="65">
        <f>ROUND(D106*F106,2)</f>
        <v>0</v>
      </c>
      <c r="H106" s="65">
        <f>D106+E106+G106</f>
        <v>45.4</v>
      </c>
      <c r="I106" s="67">
        <f>'[1]00.하수도보급율'!$D$64</f>
        <v>7.0000000000000007E-2</v>
      </c>
      <c r="J106" s="65">
        <f>ROUND(E106*I106,2)</f>
        <v>1.4</v>
      </c>
      <c r="K106" s="67">
        <f>'[1]00.하수도보급율'!$D$62</f>
        <v>0.92999999999999994</v>
      </c>
      <c r="L106" s="68">
        <f>L81</f>
        <v>0.5</v>
      </c>
      <c r="M106" s="65">
        <f>ROUND(E106*K106*L106,2)</f>
        <v>9.3000000000000007</v>
      </c>
      <c r="N106" s="69">
        <f>H106-J106-M106</f>
        <v>34.700000000000003</v>
      </c>
    </row>
    <row r="107" spans="1:14" ht="20.100000000000001" customHeight="1">
      <c r="A107" s="194"/>
      <c r="B107" s="198"/>
      <c r="C107" s="137">
        <f t="shared" ref="C107:C130" si="197">C102</f>
        <v>2010</v>
      </c>
      <c r="D107" s="47">
        <f t="shared" ref="D107:E107" si="198">D82</f>
        <v>25.4</v>
      </c>
      <c r="E107" s="47">
        <f t="shared" si="198"/>
        <v>20</v>
      </c>
      <c r="F107" s="48">
        <f>F106</f>
        <v>0</v>
      </c>
      <c r="G107" s="47">
        <f t="shared" ref="G107:G130" si="199">ROUND(D107*F107,2)</f>
        <v>0</v>
      </c>
      <c r="H107" s="47">
        <f t="shared" ref="H107:H130" si="200">D107+E107+G107</f>
        <v>45.4</v>
      </c>
      <c r="I107" s="49">
        <f>'[1]00.하수도보급율'!$E$64</f>
        <v>7.0000000000000007E-2</v>
      </c>
      <c r="J107" s="47">
        <f t="shared" ref="J107:J130" si="201">ROUND(E107*I107,2)</f>
        <v>1.4</v>
      </c>
      <c r="K107" s="49">
        <f>'[1]00.하수도보급율'!$E$62</f>
        <v>0.92999999999999994</v>
      </c>
      <c r="L107" s="50">
        <f t="shared" ref="L107:L130" si="202">L82</f>
        <v>0.5</v>
      </c>
      <c r="M107" s="47">
        <f t="shared" ref="M107:M130" si="203">ROUND(E107*K107*L107,2)</f>
        <v>9.3000000000000007</v>
      </c>
      <c r="N107" s="51">
        <f t="shared" ref="N107:N130" si="204">H107-J107-M107</f>
        <v>34.700000000000003</v>
      </c>
    </row>
    <row r="108" spans="1:14" ht="20.100000000000001" customHeight="1">
      <c r="A108" s="194"/>
      <c r="B108" s="198"/>
      <c r="C108" s="137">
        <f t="shared" si="197"/>
        <v>2015</v>
      </c>
      <c r="D108" s="47">
        <f t="shared" ref="D108:E108" si="205">D83</f>
        <v>25.4</v>
      </c>
      <c r="E108" s="47">
        <f t="shared" si="205"/>
        <v>20</v>
      </c>
      <c r="F108" s="48">
        <f>F107</f>
        <v>0</v>
      </c>
      <c r="G108" s="47">
        <f t="shared" si="199"/>
        <v>0</v>
      </c>
      <c r="H108" s="47">
        <f t="shared" si="200"/>
        <v>45.4</v>
      </c>
      <c r="I108" s="49">
        <f>'[1]00.하수도보급율'!$F$64</f>
        <v>0</v>
      </c>
      <c r="J108" s="47">
        <f t="shared" si="201"/>
        <v>0</v>
      </c>
      <c r="K108" s="49">
        <f>'[1]00.하수도보급율'!$F$62</f>
        <v>0</v>
      </c>
      <c r="L108" s="50">
        <f t="shared" si="202"/>
        <v>0.5</v>
      </c>
      <c r="M108" s="47">
        <f t="shared" si="203"/>
        <v>0</v>
      </c>
      <c r="N108" s="51">
        <f t="shared" si="204"/>
        <v>45.4</v>
      </c>
    </row>
    <row r="109" spans="1:14" ht="20.100000000000001" customHeight="1">
      <c r="A109" s="194"/>
      <c r="B109" s="198"/>
      <c r="C109" s="137">
        <f t="shared" si="197"/>
        <v>2020</v>
      </c>
      <c r="D109" s="47">
        <f t="shared" ref="D109:E109" si="206">D84</f>
        <v>25.4</v>
      </c>
      <c r="E109" s="47">
        <f t="shared" si="206"/>
        <v>20</v>
      </c>
      <c r="F109" s="48">
        <f t="shared" ref="F109:F128" si="207">F108</f>
        <v>0</v>
      </c>
      <c r="G109" s="47">
        <f t="shared" si="199"/>
        <v>0</v>
      </c>
      <c r="H109" s="47">
        <f t="shared" si="200"/>
        <v>45.4</v>
      </c>
      <c r="I109" s="49">
        <f>'[1]00.하수도보급율'!$G$64</f>
        <v>0</v>
      </c>
      <c r="J109" s="47">
        <f t="shared" si="201"/>
        <v>0</v>
      </c>
      <c r="K109" s="49">
        <f>'[1]00.하수도보급율'!$G$62</f>
        <v>0</v>
      </c>
      <c r="L109" s="50">
        <f t="shared" si="202"/>
        <v>0.5</v>
      </c>
      <c r="M109" s="47">
        <f t="shared" si="203"/>
        <v>0</v>
      </c>
      <c r="N109" s="51">
        <f t="shared" si="204"/>
        <v>45.4</v>
      </c>
    </row>
    <row r="110" spans="1:14" ht="20.100000000000001" customHeight="1">
      <c r="A110" s="194"/>
      <c r="B110" s="198"/>
      <c r="C110" s="137">
        <f t="shared" si="197"/>
        <v>2025</v>
      </c>
      <c r="D110" s="47">
        <f t="shared" ref="D110:E110" si="208">D85</f>
        <v>25.4</v>
      </c>
      <c r="E110" s="47">
        <f t="shared" si="208"/>
        <v>20</v>
      </c>
      <c r="F110" s="48">
        <f t="shared" si="207"/>
        <v>0</v>
      </c>
      <c r="G110" s="47">
        <f t="shared" si="199"/>
        <v>0</v>
      </c>
      <c r="H110" s="47">
        <f t="shared" si="200"/>
        <v>45.4</v>
      </c>
      <c r="I110" s="49">
        <f>'[1]00.하수도보급율'!$H$64</f>
        <v>0</v>
      </c>
      <c r="J110" s="47">
        <f t="shared" si="201"/>
        <v>0</v>
      </c>
      <c r="K110" s="49">
        <f>'[1]00.하수도보급율'!$H$62</f>
        <v>0</v>
      </c>
      <c r="L110" s="50">
        <f t="shared" si="202"/>
        <v>0.5</v>
      </c>
      <c r="M110" s="47">
        <f t="shared" si="203"/>
        <v>0</v>
      </c>
      <c r="N110" s="51">
        <f t="shared" si="204"/>
        <v>45.4</v>
      </c>
    </row>
    <row r="111" spans="1:14" ht="20.100000000000001" customHeight="1">
      <c r="A111" s="194"/>
      <c r="B111" s="198" t="s">
        <v>129</v>
      </c>
      <c r="C111" s="138">
        <f t="shared" si="197"/>
        <v>2008</v>
      </c>
      <c r="D111" s="47">
        <f t="shared" ref="D111:E111" si="209">D86</f>
        <v>21.6</v>
      </c>
      <c r="E111" s="47">
        <f t="shared" si="209"/>
        <v>18</v>
      </c>
      <c r="F111" s="48">
        <f t="shared" si="207"/>
        <v>0</v>
      </c>
      <c r="G111" s="47">
        <f t="shared" si="199"/>
        <v>0</v>
      </c>
      <c r="H111" s="47">
        <f t="shared" si="200"/>
        <v>39.6</v>
      </c>
      <c r="I111" s="52">
        <f>I106</f>
        <v>7.0000000000000007E-2</v>
      </c>
      <c r="J111" s="47">
        <f t="shared" si="201"/>
        <v>1.26</v>
      </c>
      <c r="K111" s="52">
        <f>K106</f>
        <v>0.92999999999999994</v>
      </c>
      <c r="L111" s="50">
        <f t="shared" si="202"/>
        <v>0.5</v>
      </c>
      <c r="M111" s="47">
        <f t="shared" si="203"/>
        <v>8.3699999999999992</v>
      </c>
      <c r="N111" s="51">
        <f t="shared" si="204"/>
        <v>29.970000000000006</v>
      </c>
    </row>
    <row r="112" spans="1:14" ht="20.100000000000001" customHeight="1">
      <c r="A112" s="194"/>
      <c r="B112" s="198"/>
      <c r="C112" s="137">
        <f t="shared" si="197"/>
        <v>2010</v>
      </c>
      <c r="D112" s="47">
        <f t="shared" ref="D112:E112" si="210">D87</f>
        <v>21.6</v>
      </c>
      <c r="E112" s="47">
        <f t="shared" si="210"/>
        <v>18</v>
      </c>
      <c r="F112" s="48">
        <f t="shared" si="207"/>
        <v>0</v>
      </c>
      <c r="G112" s="47">
        <f t="shared" si="199"/>
        <v>0</v>
      </c>
      <c r="H112" s="47">
        <f t="shared" si="200"/>
        <v>39.6</v>
      </c>
      <c r="I112" s="52">
        <f t="shared" ref="I112" si="211">I107</f>
        <v>7.0000000000000007E-2</v>
      </c>
      <c r="J112" s="47">
        <f t="shared" si="201"/>
        <v>1.26</v>
      </c>
      <c r="K112" s="52">
        <f t="shared" ref="K112" si="212">K107</f>
        <v>0.92999999999999994</v>
      </c>
      <c r="L112" s="50">
        <f t="shared" si="202"/>
        <v>0.5</v>
      </c>
      <c r="M112" s="47">
        <f t="shared" si="203"/>
        <v>8.3699999999999992</v>
      </c>
      <c r="N112" s="51">
        <f t="shared" si="204"/>
        <v>29.970000000000006</v>
      </c>
    </row>
    <row r="113" spans="1:14" ht="20.100000000000001" customHeight="1">
      <c r="A113" s="194"/>
      <c r="B113" s="198"/>
      <c r="C113" s="137">
        <f t="shared" si="197"/>
        <v>2015</v>
      </c>
      <c r="D113" s="47">
        <f t="shared" ref="D113:E113" si="213">D88</f>
        <v>21.6</v>
      </c>
      <c r="E113" s="47">
        <f t="shared" si="213"/>
        <v>18</v>
      </c>
      <c r="F113" s="48">
        <f t="shared" si="207"/>
        <v>0</v>
      </c>
      <c r="G113" s="47">
        <f t="shared" si="199"/>
        <v>0</v>
      </c>
      <c r="H113" s="47">
        <f t="shared" si="200"/>
        <v>39.6</v>
      </c>
      <c r="I113" s="52">
        <f t="shared" ref="I113" si="214">I108</f>
        <v>0</v>
      </c>
      <c r="J113" s="47">
        <f t="shared" si="201"/>
        <v>0</v>
      </c>
      <c r="K113" s="52">
        <f t="shared" ref="K113" si="215">K108</f>
        <v>0</v>
      </c>
      <c r="L113" s="50">
        <f t="shared" si="202"/>
        <v>0.5</v>
      </c>
      <c r="M113" s="47">
        <f t="shared" si="203"/>
        <v>0</v>
      </c>
      <c r="N113" s="51">
        <f t="shared" si="204"/>
        <v>39.6</v>
      </c>
    </row>
    <row r="114" spans="1:14" ht="20.100000000000001" customHeight="1">
      <c r="A114" s="194"/>
      <c r="B114" s="198"/>
      <c r="C114" s="137">
        <f t="shared" si="197"/>
        <v>2020</v>
      </c>
      <c r="D114" s="47">
        <f t="shared" ref="D114:E114" si="216">D89</f>
        <v>21.6</v>
      </c>
      <c r="E114" s="47">
        <f t="shared" si="216"/>
        <v>18</v>
      </c>
      <c r="F114" s="48">
        <f t="shared" si="207"/>
        <v>0</v>
      </c>
      <c r="G114" s="47">
        <f t="shared" si="199"/>
        <v>0</v>
      </c>
      <c r="H114" s="47">
        <f t="shared" si="200"/>
        <v>39.6</v>
      </c>
      <c r="I114" s="52">
        <f t="shared" ref="I114" si="217">I109</f>
        <v>0</v>
      </c>
      <c r="J114" s="47">
        <f t="shared" si="201"/>
        <v>0</v>
      </c>
      <c r="K114" s="52">
        <f t="shared" ref="K114" si="218">K109</f>
        <v>0</v>
      </c>
      <c r="L114" s="50">
        <f t="shared" si="202"/>
        <v>0.5</v>
      </c>
      <c r="M114" s="47">
        <f t="shared" si="203"/>
        <v>0</v>
      </c>
      <c r="N114" s="51">
        <f t="shared" si="204"/>
        <v>39.6</v>
      </c>
    </row>
    <row r="115" spans="1:14" ht="20.100000000000001" customHeight="1">
      <c r="A115" s="194"/>
      <c r="B115" s="198"/>
      <c r="C115" s="137">
        <f t="shared" si="197"/>
        <v>2025</v>
      </c>
      <c r="D115" s="47">
        <f t="shared" ref="D115:E115" si="219">D90</f>
        <v>21.6</v>
      </c>
      <c r="E115" s="47">
        <f t="shared" si="219"/>
        <v>18</v>
      </c>
      <c r="F115" s="48">
        <f t="shared" si="207"/>
        <v>0</v>
      </c>
      <c r="G115" s="47">
        <f t="shared" si="199"/>
        <v>0</v>
      </c>
      <c r="H115" s="47">
        <f t="shared" si="200"/>
        <v>39.6</v>
      </c>
      <c r="I115" s="52">
        <f t="shared" ref="I115" si="220">I110</f>
        <v>0</v>
      </c>
      <c r="J115" s="47">
        <f t="shared" si="201"/>
        <v>0</v>
      </c>
      <c r="K115" s="52">
        <f t="shared" ref="K115" si="221">K110</f>
        <v>0</v>
      </c>
      <c r="L115" s="50">
        <f t="shared" si="202"/>
        <v>0.5</v>
      </c>
      <c r="M115" s="47">
        <f t="shared" si="203"/>
        <v>0</v>
      </c>
      <c r="N115" s="51">
        <f t="shared" si="204"/>
        <v>39.6</v>
      </c>
    </row>
    <row r="116" spans="1:14" ht="20.100000000000001" customHeight="1">
      <c r="A116" s="194"/>
      <c r="B116" s="198" t="s">
        <v>130</v>
      </c>
      <c r="C116" s="138">
        <f t="shared" si="197"/>
        <v>2008</v>
      </c>
      <c r="D116" s="47">
        <f t="shared" ref="D116:E116" si="222">D91</f>
        <v>19.7</v>
      </c>
      <c r="E116" s="47">
        <f t="shared" si="222"/>
        <v>30</v>
      </c>
      <c r="F116" s="48">
        <f t="shared" si="207"/>
        <v>0</v>
      </c>
      <c r="G116" s="47">
        <f t="shared" si="199"/>
        <v>0</v>
      </c>
      <c r="H116" s="47">
        <f t="shared" si="200"/>
        <v>49.7</v>
      </c>
      <c r="I116" s="52">
        <f t="shared" ref="I116" si="223">I111</f>
        <v>7.0000000000000007E-2</v>
      </c>
      <c r="J116" s="47">
        <f t="shared" si="201"/>
        <v>2.1</v>
      </c>
      <c r="K116" s="52">
        <f t="shared" ref="K116" si="224">K111</f>
        <v>0.92999999999999994</v>
      </c>
      <c r="L116" s="50">
        <f t="shared" si="202"/>
        <v>0.5</v>
      </c>
      <c r="M116" s="47">
        <f t="shared" si="203"/>
        <v>13.95</v>
      </c>
      <c r="N116" s="51">
        <f t="shared" si="204"/>
        <v>33.650000000000006</v>
      </c>
    </row>
    <row r="117" spans="1:14" ht="20.100000000000001" customHeight="1">
      <c r="A117" s="194"/>
      <c r="B117" s="198"/>
      <c r="C117" s="137">
        <f t="shared" si="197"/>
        <v>2010</v>
      </c>
      <c r="D117" s="47">
        <f t="shared" ref="D117:E117" si="225">D92</f>
        <v>19.7</v>
      </c>
      <c r="E117" s="47">
        <f t="shared" si="225"/>
        <v>30</v>
      </c>
      <c r="F117" s="48">
        <f t="shared" si="207"/>
        <v>0</v>
      </c>
      <c r="G117" s="47">
        <f t="shared" si="199"/>
        <v>0</v>
      </c>
      <c r="H117" s="47">
        <f t="shared" si="200"/>
        <v>49.7</v>
      </c>
      <c r="I117" s="52">
        <f t="shared" ref="I117" si="226">I112</f>
        <v>7.0000000000000007E-2</v>
      </c>
      <c r="J117" s="47">
        <f t="shared" si="201"/>
        <v>2.1</v>
      </c>
      <c r="K117" s="52">
        <f t="shared" ref="K117" si="227">K112</f>
        <v>0.92999999999999994</v>
      </c>
      <c r="L117" s="50">
        <f t="shared" si="202"/>
        <v>0.5</v>
      </c>
      <c r="M117" s="47">
        <f t="shared" si="203"/>
        <v>13.95</v>
      </c>
      <c r="N117" s="51">
        <f t="shared" si="204"/>
        <v>33.650000000000006</v>
      </c>
    </row>
    <row r="118" spans="1:14" ht="20.100000000000001" customHeight="1">
      <c r="A118" s="194"/>
      <c r="B118" s="198"/>
      <c r="C118" s="137">
        <f t="shared" si="197"/>
        <v>2015</v>
      </c>
      <c r="D118" s="47">
        <f t="shared" ref="D118:E118" si="228">D93</f>
        <v>19.7</v>
      </c>
      <c r="E118" s="47">
        <f t="shared" si="228"/>
        <v>30</v>
      </c>
      <c r="F118" s="48">
        <f t="shared" si="207"/>
        <v>0</v>
      </c>
      <c r="G118" s="47">
        <f t="shared" si="199"/>
        <v>0</v>
      </c>
      <c r="H118" s="47">
        <f t="shared" si="200"/>
        <v>49.7</v>
      </c>
      <c r="I118" s="52">
        <f t="shared" ref="I118" si="229">I113</f>
        <v>0</v>
      </c>
      <c r="J118" s="47">
        <f t="shared" si="201"/>
        <v>0</v>
      </c>
      <c r="K118" s="52">
        <f t="shared" ref="K118" si="230">K113</f>
        <v>0</v>
      </c>
      <c r="L118" s="50">
        <f t="shared" si="202"/>
        <v>0.5</v>
      </c>
      <c r="M118" s="47">
        <f t="shared" si="203"/>
        <v>0</v>
      </c>
      <c r="N118" s="51">
        <f t="shared" si="204"/>
        <v>49.7</v>
      </c>
    </row>
    <row r="119" spans="1:14" ht="20.100000000000001" customHeight="1">
      <c r="A119" s="194"/>
      <c r="B119" s="198"/>
      <c r="C119" s="137">
        <f t="shared" si="197"/>
        <v>2020</v>
      </c>
      <c r="D119" s="47">
        <f t="shared" ref="D119:E119" si="231">D94</f>
        <v>19.7</v>
      </c>
      <c r="E119" s="47">
        <f t="shared" si="231"/>
        <v>30</v>
      </c>
      <c r="F119" s="48">
        <f t="shared" si="207"/>
        <v>0</v>
      </c>
      <c r="G119" s="47">
        <f t="shared" si="199"/>
        <v>0</v>
      </c>
      <c r="H119" s="47">
        <f t="shared" si="200"/>
        <v>49.7</v>
      </c>
      <c r="I119" s="52">
        <f t="shared" ref="I119" si="232">I114</f>
        <v>0</v>
      </c>
      <c r="J119" s="47">
        <f t="shared" si="201"/>
        <v>0</v>
      </c>
      <c r="K119" s="52">
        <f t="shared" ref="K119" si="233">K114</f>
        <v>0</v>
      </c>
      <c r="L119" s="50">
        <f t="shared" si="202"/>
        <v>0.5</v>
      </c>
      <c r="M119" s="47">
        <f t="shared" si="203"/>
        <v>0</v>
      </c>
      <c r="N119" s="51">
        <f t="shared" si="204"/>
        <v>49.7</v>
      </c>
    </row>
    <row r="120" spans="1:14" ht="20.100000000000001" customHeight="1">
      <c r="A120" s="194"/>
      <c r="B120" s="198"/>
      <c r="C120" s="137">
        <f t="shared" si="197"/>
        <v>2025</v>
      </c>
      <c r="D120" s="47">
        <f t="shared" ref="D120:E120" si="234">D95</f>
        <v>19.7</v>
      </c>
      <c r="E120" s="47">
        <f t="shared" si="234"/>
        <v>30</v>
      </c>
      <c r="F120" s="48">
        <f t="shared" si="207"/>
        <v>0</v>
      </c>
      <c r="G120" s="47">
        <f t="shared" si="199"/>
        <v>0</v>
      </c>
      <c r="H120" s="47">
        <f t="shared" si="200"/>
        <v>49.7</v>
      </c>
      <c r="I120" s="52">
        <f t="shared" ref="I120" si="235">I115</f>
        <v>0</v>
      </c>
      <c r="J120" s="47">
        <f t="shared" si="201"/>
        <v>0</v>
      </c>
      <c r="K120" s="52">
        <f t="shared" ref="K120" si="236">K115</f>
        <v>0</v>
      </c>
      <c r="L120" s="50">
        <f t="shared" si="202"/>
        <v>0.5</v>
      </c>
      <c r="M120" s="47">
        <f t="shared" si="203"/>
        <v>0</v>
      </c>
      <c r="N120" s="51">
        <f t="shared" si="204"/>
        <v>49.7</v>
      </c>
    </row>
    <row r="121" spans="1:14" ht="20.100000000000001" customHeight="1">
      <c r="A121" s="194"/>
      <c r="B121" s="198" t="s">
        <v>131</v>
      </c>
      <c r="C121" s="138">
        <f t="shared" si="197"/>
        <v>2008</v>
      </c>
      <c r="D121" s="47">
        <f t="shared" ref="D121:E121" si="237">D96</f>
        <v>2.2000000000000002</v>
      </c>
      <c r="E121" s="47">
        <f t="shared" si="237"/>
        <v>7.73</v>
      </c>
      <c r="F121" s="48">
        <f t="shared" si="207"/>
        <v>0</v>
      </c>
      <c r="G121" s="47">
        <f t="shared" si="199"/>
        <v>0</v>
      </c>
      <c r="H121" s="47">
        <f t="shared" si="200"/>
        <v>9.93</v>
      </c>
      <c r="I121" s="52">
        <f t="shared" ref="I121" si="238">I116</f>
        <v>7.0000000000000007E-2</v>
      </c>
      <c r="J121" s="47">
        <f t="shared" si="201"/>
        <v>0.54</v>
      </c>
      <c r="K121" s="52">
        <f t="shared" ref="K121" si="239">K116</f>
        <v>0.92999999999999994</v>
      </c>
      <c r="L121" s="50">
        <f t="shared" si="202"/>
        <v>0.15</v>
      </c>
      <c r="M121" s="47">
        <f t="shared" si="203"/>
        <v>1.08</v>
      </c>
      <c r="N121" s="51">
        <f t="shared" si="204"/>
        <v>8.31</v>
      </c>
    </row>
    <row r="122" spans="1:14" ht="20.100000000000001" customHeight="1">
      <c r="A122" s="194"/>
      <c r="B122" s="198"/>
      <c r="C122" s="137">
        <f t="shared" si="197"/>
        <v>2010</v>
      </c>
      <c r="D122" s="47">
        <f t="shared" ref="D122:E122" si="240">D97</f>
        <v>2.2000000000000002</v>
      </c>
      <c r="E122" s="47">
        <f t="shared" si="240"/>
        <v>7.73</v>
      </c>
      <c r="F122" s="48">
        <f t="shared" si="207"/>
        <v>0</v>
      </c>
      <c r="G122" s="47">
        <f t="shared" si="199"/>
        <v>0</v>
      </c>
      <c r="H122" s="47">
        <f t="shared" si="200"/>
        <v>9.93</v>
      </c>
      <c r="I122" s="52">
        <f t="shared" ref="I122" si="241">I117</f>
        <v>7.0000000000000007E-2</v>
      </c>
      <c r="J122" s="47">
        <f t="shared" si="201"/>
        <v>0.54</v>
      </c>
      <c r="K122" s="52">
        <f t="shared" ref="K122" si="242">K117</f>
        <v>0.92999999999999994</v>
      </c>
      <c r="L122" s="50">
        <f t="shared" si="202"/>
        <v>0.15</v>
      </c>
      <c r="M122" s="47">
        <f t="shared" si="203"/>
        <v>1.08</v>
      </c>
      <c r="N122" s="51">
        <f t="shared" si="204"/>
        <v>8.31</v>
      </c>
    </row>
    <row r="123" spans="1:14" ht="20.100000000000001" customHeight="1">
      <c r="A123" s="194"/>
      <c r="B123" s="198"/>
      <c r="C123" s="137">
        <f t="shared" si="197"/>
        <v>2015</v>
      </c>
      <c r="D123" s="47">
        <f t="shared" ref="D123:E123" si="243">D98</f>
        <v>2.2000000000000002</v>
      </c>
      <c r="E123" s="47">
        <f t="shared" si="243"/>
        <v>7.73</v>
      </c>
      <c r="F123" s="48">
        <f t="shared" si="207"/>
        <v>0</v>
      </c>
      <c r="G123" s="47">
        <f t="shared" si="199"/>
        <v>0</v>
      </c>
      <c r="H123" s="47">
        <f t="shared" si="200"/>
        <v>9.93</v>
      </c>
      <c r="I123" s="52">
        <f t="shared" ref="I123" si="244">I118</f>
        <v>0</v>
      </c>
      <c r="J123" s="47">
        <f t="shared" si="201"/>
        <v>0</v>
      </c>
      <c r="K123" s="52">
        <f t="shared" ref="K123" si="245">K118</f>
        <v>0</v>
      </c>
      <c r="L123" s="50">
        <f t="shared" si="202"/>
        <v>0.15</v>
      </c>
      <c r="M123" s="47">
        <f t="shared" si="203"/>
        <v>0</v>
      </c>
      <c r="N123" s="51">
        <f t="shared" si="204"/>
        <v>9.93</v>
      </c>
    </row>
    <row r="124" spans="1:14" ht="20.100000000000001" customHeight="1">
      <c r="A124" s="194"/>
      <c r="B124" s="198"/>
      <c r="C124" s="137">
        <f t="shared" si="197"/>
        <v>2020</v>
      </c>
      <c r="D124" s="47">
        <f t="shared" ref="D124:E124" si="246">D99</f>
        <v>2.2000000000000002</v>
      </c>
      <c r="E124" s="47">
        <f t="shared" si="246"/>
        <v>7.73</v>
      </c>
      <c r="F124" s="48">
        <f t="shared" si="207"/>
        <v>0</v>
      </c>
      <c r="G124" s="47">
        <f t="shared" si="199"/>
        <v>0</v>
      </c>
      <c r="H124" s="47">
        <f t="shared" si="200"/>
        <v>9.93</v>
      </c>
      <c r="I124" s="52">
        <f t="shared" ref="I124" si="247">I119</f>
        <v>0</v>
      </c>
      <c r="J124" s="47">
        <f t="shared" si="201"/>
        <v>0</v>
      </c>
      <c r="K124" s="52">
        <f t="shared" ref="K124" si="248">K119</f>
        <v>0</v>
      </c>
      <c r="L124" s="50">
        <f t="shared" si="202"/>
        <v>0.15</v>
      </c>
      <c r="M124" s="47">
        <f t="shared" si="203"/>
        <v>0</v>
      </c>
      <c r="N124" s="51">
        <f t="shared" si="204"/>
        <v>9.93</v>
      </c>
    </row>
    <row r="125" spans="1:14" ht="20.100000000000001" customHeight="1">
      <c r="A125" s="194"/>
      <c r="B125" s="198"/>
      <c r="C125" s="137">
        <f t="shared" si="197"/>
        <v>2025</v>
      </c>
      <c r="D125" s="47">
        <f t="shared" ref="D125:E125" si="249">D100</f>
        <v>2.2000000000000002</v>
      </c>
      <c r="E125" s="47">
        <f t="shared" si="249"/>
        <v>7.73</v>
      </c>
      <c r="F125" s="48">
        <f t="shared" si="207"/>
        <v>0</v>
      </c>
      <c r="G125" s="47">
        <f t="shared" si="199"/>
        <v>0</v>
      </c>
      <c r="H125" s="47">
        <f t="shared" si="200"/>
        <v>9.93</v>
      </c>
      <c r="I125" s="52">
        <f t="shared" ref="I125" si="250">I120</f>
        <v>0</v>
      </c>
      <c r="J125" s="47">
        <f t="shared" si="201"/>
        <v>0</v>
      </c>
      <c r="K125" s="52">
        <f t="shared" ref="K125" si="251">K120</f>
        <v>0</v>
      </c>
      <c r="L125" s="50">
        <f t="shared" si="202"/>
        <v>0.15</v>
      </c>
      <c r="M125" s="47">
        <f t="shared" si="203"/>
        <v>0</v>
      </c>
      <c r="N125" s="51">
        <f t="shared" si="204"/>
        <v>9.93</v>
      </c>
    </row>
    <row r="126" spans="1:14" ht="20.100000000000001" customHeight="1">
      <c r="A126" s="194"/>
      <c r="B126" s="198" t="s">
        <v>132</v>
      </c>
      <c r="C126" s="138">
        <f t="shared" si="197"/>
        <v>2008</v>
      </c>
      <c r="D126" s="47">
        <f t="shared" ref="D126:E126" si="252">D101</f>
        <v>0.3</v>
      </c>
      <c r="E126" s="47">
        <f t="shared" si="252"/>
        <v>1.4</v>
      </c>
      <c r="F126" s="48">
        <f t="shared" si="207"/>
        <v>0</v>
      </c>
      <c r="G126" s="47">
        <f t="shared" si="199"/>
        <v>0</v>
      </c>
      <c r="H126" s="47">
        <f t="shared" si="200"/>
        <v>1.7</v>
      </c>
      <c r="I126" s="52">
        <f t="shared" ref="I126" si="253">I121</f>
        <v>7.0000000000000007E-2</v>
      </c>
      <c r="J126" s="47">
        <f t="shared" si="201"/>
        <v>0.1</v>
      </c>
      <c r="K126" s="52">
        <f t="shared" ref="K126" si="254">K121</f>
        <v>0.92999999999999994</v>
      </c>
      <c r="L126" s="50">
        <f t="shared" si="202"/>
        <v>0.15</v>
      </c>
      <c r="M126" s="47">
        <f t="shared" si="203"/>
        <v>0.2</v>
      </c>
      <c r="N126" s="51">
        <f t="shared" si="204"/>
        <v>1.4</v>
      </c>
    </row>
    <row r="127" spans="1:14" ht="20.100000000000001" customHeight="1">
      <c r="A127" s="194"/>
      <c r="B127" s="198"/>
      <c r="C127" s="137">
        <f t="shared" si="197"/>
        <v>2010</v>
      </c>
      <c r="D127" s="47">
        <f t="shared" ref="D127:E127" si="255">D102</f>
        <v>0.3</v>
      </c>
      <c r="E127" s="47">
        <f t="shared" si="255"/>
        <v>1.4</v>
      </c>
      <c r="F127" s="48">
        <f t="shared" si="207"/>
        <v>0</v>
      </c>
      <c r="G127" s="47">
        <f t="shared" si="199"/>
        <v>0</v>
      </c>
      <c r="H127" s="47">
        <f t="shared" si="200"/>
        <v>1.7</v>
      </c>
      <c r="I127" s="52">
        <f t="shared" ref="I127" si="256">I122</f>
        <v>7.0000000000000007E-2</v>
      </c>
      <c r="J127" s="47">
        <f t="shared" si="201"/>
        <v>0.1</v>
      </c>
      <c r="K127" s="52">
        <f t="shared" ref="K127" si="257">K122</f>
        <v>0.92999999999999994</v>
      </c>
      <c r="L127" s="50">
        <f t="shared" si="202"/>
        <v>0.15</v>
      </c>
      <c r="M127" s="47">
        <f t="shared" si="203"/>
        <v>0.2</v>
      </c>
      <c r="N127" s="51">
        <f t="shared" si="204"/>
        <v>1.4</v>
      </c>
    </row>
    <row r="128" spans="1:14" ht="20.100000000000001" customHeight="1">
      <c r="A128" s="194"/>
      <c r="B128" s="198"/>
      <c r="C128" s="137">
        <f t="shared" si="197"/>
        <v>2015</v>
      </c>
      <c r="D128" s="47">
        <f t="shared" ref="D128:E128" si="258">D103</f>
        <v>0.3</v>
      </c>
      <c r="E128" s="47">
        <f t="shared" si="258"/>
        <v>1.4</v>
      </c>
      <c r="F128" s="48">
        <f t="shared" si="207"/>
        <v>0</v>
      </c>
      <c r="G128" s="47">
        <f t="shared" si="199"/>
        <v>0</v>
      </c>
      <c r="H128" s="47">
        <f t="shared" si="200"/>
        <v>1.7</v>
      </c>
      <c r="I128" s="52">
        <f t="shared" ref="I128" si="259">I123</f>
        <v>0</v>
      </c>
      <c r="J128" s="47">
        <f t="shared" si="201"/>
        <v>0</v>
      </c>
      <c r="K128" s="52">
        <f t="shared" ref="K128" si="260">K123</f>
        <v>0</v>
      </c>
      <c r="L128" s="50">
        <f t="shared" si="202"/>
        <v>0.15</v>
      </c>
      <c r="M128" s="47">
        <f t="shared" si="203"/>
        <v>0</v>
      </c>
      <c r="N128" s="51">
        <f t="shared" si="204"/>
        <v>1.7</v>
      </c>
    </row>
    <row r="129" spans="1:14" ht="20.100000000000001" customHeight="1">
      <c r="A129" s="194"/>
      <c r="B129" s="198"/>
      <c r="C129" s="137">
        <f t="shared" si="197"/>
        <v>2020</v>
      </c>
      <c r="D129" s="47">
        <f t="shared" ref="D129:E129" si="261">D104</f>
        <v>0.3</v>
      </c>
      <c r="E129" s="47">
        <f t="shared" si="261"/>
        <v>1.4</v>
      </c>
      <c r="F129" s="48">
        <f>F128</f>
        <v>0</v>
      </c>
      <c r="G129" s="47">
        <f t="shared" si="199"/>
        <v>0</v>
      </c>
      <c r="H129" s="47">
        <f t="shared" si="200"/>
        <v>1.7</v>
      </c>
      <c r="I129" s="52">
        <f t="shared" ref="I129" si="262">I124</f>
        <v>0</v>
      </c>
      <c r="J129" s="47">
        <f t="shared" si="201"/>
        <v>0</v>
      </c>
      <c r="K129" s="52">
        <f t="shared" ref="K129" si="263">K124</f>
        <v>0</v>
      </c>
      <c r="L129" s="50">
        <f t="shared" si="202"/>
        <v>0.15</v>
      </c>
      <c r="M129" s="47">
        <f t="shared" si="203"/>
        <v>0</v>
      </c>
      <c r="N129" s="51">
        <f t="shared" si="204"/>
        <v>1.7</v>
      </c>
    </row>
    <row r="130" spans="1:14" ht="20.100000000000001" customHeight="1">
      <c r="A130" s="195"/>
      <c r="B130" s="199"/>
      <c r="C130" s="137">
        <f t="shared" si="197"/>
        <v>2025</v>
      </c>
      <c r="D130" s="54">
        <f t="shared" ref="D130:E130" si="264">D105</f>
        <v>0.3</v>
      </c>
      <c r="E130" s="54">
        <f t="shared" si="264"/>
        <v>1.4</v>
      </c>
      <c r="F130" s="55">
        <f t="shared" ref="F130" si="265">F129</f>
        <v>0</v>
      </c>
      <c r="G130" s="54">
        <f t="shared" si="199"/>
        <v>0</v>
      </c>
      <c r="H130" s="54">
        <f t="shared" si="200"/>
        <v>1.7</v>
      </c>
      <c r="I130" s="56">
        <f t="shared" ref="I130" si="266">I125</f>
        <v>0</v>
      </c>
      <c r="J130" s="54">
        <f t="shared" si="201"/>
        <v>0</v>
      </c>
      <c r="K130" s="56">
        <f t="shared" ref="K130" si="267">K125</f>
        <v>0</v>
      </c>
      <c r="L130" s="58">
        <f t="shared" si="202"/>
        <v>0.15</v>
      </c>
      <c r="M130" s="54">
        <f t="shared" si="203"/>
        <v>0</v>
      </c>
      <c r="N130" s="57">
        <f t="shared" si="204"/>
        <v>1.7</v>
      </c>
    </row>
    <row r="131" spans="1:14" ht="20.100000000000001" customHeight="1">
      <c r="A131" s="193" t="s">
        <v>183</v>
      </c>
      <c r="B131" s="115" t="s">
        <v>128</v>
      </c>
      <c r="C131" s="59"/>
      <c r="D131" s="60">
        <f>D106</f>
        <v>25.4</v>
      </c>
      <c r="E131" s="60">
        <f>E106</f>
        <v>20</v>
      </c>
      <c r="F131" s="61">
        <f>'3. 영업용수율산정'!F43/100</f>
        <v>0</v>
      </c>
      <c r="G131" s="60">
        <f>ROUND(D131*F131,2)</f>
        <v>0</v>
      </c>
      <c r="H131" s="60">
        <f>D131+E131+G131</f>
        <v>45.4</v>
      </c>
      <c r="I131" s="62">
        <v>0.3</v>
      </c>
      <c r="J131" s="60">
        <f>ROUND(E131*I131,2)</f>
        <v>6</v>
      </c>
      <c r="K131" s="62">
        <v>0</v>
      </c>
      <c r="L131" s="63">
        <f>L106</f>
        <v>0.5</v>
      </c>
      <c r="M131" s="60">
        <f>ROUND(E131*K131*L131,2)</f>
        <v>0</v>
      </c>
      <c r="N131" s="64">
        <f>H131-J131-M131</f>
        <v>39.4</v>
      </c>
    </row>
    <row r="132" spans="1:14" ht="20.100000000000001" customHeight="1">
      <c r="A132" s="194"/>
      <c r="B132" s="44" t="s">
        <v>129</v>
      </c>
      <c r="C132" s="44"/>
      <c r="D132" s="47">
        <f t="shared" ref="D132:E132" si="268">D111</f>
        <v>21.6</v>
      </c>
      <c r="E132" s="47">
        <f t="shared" si="268"/>
        <v>18</v>
      </c>
      <c r="F132" s="48">
        <f>F131</f>
        <v>0</v>
      </c>
      <c r="G132" s="47">
        <f t="shared" ref="G132:G135" si="269">ROUND(D132*F132,2)</f>
        <v>0</v>
      </c>
      <c r="H132" s="47">
        <f t="shared" ref="H132:H135" si="270">D132+E132+G132</f>
        <v>39.6</v>
      </c>
      <c r="I132" s="52">
        <v>0.3</v>
      </c>
      <c r="J132" s="47">
        <f t="shared" ref="J132:J135" si="271">ROUND(E132*I132,2)</f>
        <v>5.4</v>
      </c>
      <c r="K132" s="52">
        <f>K131</f>
        <v>0</v>
      </c>
      <c r="L132" s="50">
        <f>L111</f>
        <v>0.5</v>
      </c>
      <c r="M132" s="47">
        <f t="shared" ref="M132:M135" si="272">ROUND(E132*K132*L132,2)</f>
        <v>0</v>
      </c>
      <c r="N132" s="51">
        <f t="shared" ref="N132:N135" si="273">H132-J132-M132</f>
        <v>34.200000000000003</v>
      </c>
    </row>
    <row r="133" spans="1:14" ht="20.100000000000001" customHeight="1">
      <c r="A133" s="194"/>
      <c r="B133" s="44" t="s">
        <v>130</v>
      </c>
      <c r="C133" s="44"/>
      <c r="D133" s="47">
        <f t="shared" ref="D133:E133" si="274">D116</f>
        <v>19.7</v>
      </c>
      <c r="E133" s="47">
        <f t="shared" si="274"/>
        <v>30</v>
      </c>
      <c r="F133" s="48">
        <f t="shared" ref="F133:F135" si="275">F132</f>
        <v>0</v>
      </c>
      <c r="G133" s="47">
        <f t="shared" si="269"/>
        <v>0</v>
      </c>
      <c r="H133" s="47">
        <f t="shared" si="270"/>
        <v>49.7</v>
      </c>
      <c r="I133" s="52">
        <v>0.3</v>
      </c>
      <c r="J133" s="47">
        <f t="shared" si="271"/>
        <v>9</v>
      </c>
      <c r="K133" s="52">
        <f t="shared" ref="K133" si="276">K132</f>
        <v>0</v>
      </c>
      <c r="L133" s="50">
        <f>L116</f>
        <v>0.5</v>
      </c>
      <c r="M133" s="47">
        <f t="shared" si="272"/>
        <v>0</v>
      </c>
      <c r="N133" s="51">
        <f t="shared" si="273"/>
        <v>40.700000000000003</v>
      </c>
    </row>
    <row r="134" spans="1:14" ht="20.100000000000001" customHeight="1">
      <c r="A134" s="194"/>
      <c r="B134" s="44" t="s">
        <v>131</v>
      </c>
      <c r="C134" s="44"/>
      <c r="D134" s="47">
        <f t="shared" ref="D134:E134" si="277">D121</f>
        <v>2.2000000000000002</v>
      </c>
      <c r="E134" s="47">
        <f t="shared" si="277"/>
        <v>7.73</v>
      </c>
      <c r="F134" s="48">
        <f t="shared" si="275"/>
        <v>0</v>
      </c>
      <c r="G134" s="47">
        <f t="shared" si="269"/>
        <v>0</v>
      </c>
      <c r="H134" s="47">
        <f t="shared" si="270"/>
        <v>9.93</v>
      </c>
      <c r="I134" s="52">
        <v>0.3</v>
      </c>
      <c r="J134" s="47">
        <f t="shared" si="271"/>
        <v>2.3199999999999998</v>
      </c>
      <c r="K134" s="52">
        <f t="shared" ref="K134" si="278">K133</f>
        <v>0</v>
      </c>
      <c r="L134" s="50">
        <f>L121</f>
        <v>0.15</v>
      </c>
      <c r="M134" s="47">
        <f t="shared" si="272"/>
        <v>0</v>
      </c>
      <c r="N134" s="51">
        <f t="shared" si="273"/>
        <v>7.6099999999999994</v>
      </c>
    </row>
    <row r="135" spans="1:14" ht="20.100000000000001" customHeight="1">
      <c r="A135" s="195"/>
      <c r="B135" s="53" t="s">
        <v>132</v>
      </c>
      <c r="C135" s="53"/>
      <c r="D135" s="54">
        <f t="shared" ref="D135:E135" si="279">D126</f>
        <v>0.3</v>
      </c>
      <c r="E135" s="54">
        <f t="shared" si="279"/>
        <v>1.4</v>
      </c>
      <c r="F135" s="55">
        <f t="shared" si="275"/>
        <v>0</v>
      </c>
      <c r="G135" s="54">
        <f t="shared" si="269"/>
        <v>0</v>
      </c>
      <c r="H135" s="54">
        <f t="shared" si="270"/>
        <v>1.7</v>
      </c>
      <c r="I135" s="56">
        <v>0.3</v>
      </c>
      <c r="J135" s="54">
        <f t="shared" si="271"/>
        <v>0.42</v>
      </c>
      <c r="K135" s="56">
        <f t="shared" ref="K135" si="280">K134</f>
        <v>0</v>
      </c>
      <c r="L135" s="58">
        <f>L126</f>
        <v>0.15</v>
      </c>
      <c r="M135" s="54">
        <f t="shared" si="272"/>
        <v>0</v>
      </c>
      <c r="N135" s="57">
        <f t="shared" si="273"/>
        <v>1.28</v>
      </c>
    </row>
  </sheetData>
  <mergeCells count="42">
    <mergeCell ref="A6:A30"/>
    <mergeCell ref="B21:B25"/>
    <mergeCell ref="B6:B10"/>
    <mergeCell ref="B11:B15"/>
    <mergeCell ref="D2:H2"/>
    <mergeCell ref="I2:N2"/>
    <mergeCell ref="A2:B4"/>
    <mergeCell ref="C2:C4"/>
    <mergeCell ref="D3:D4"/>
    <mergeCell ref="E3:E4"/>
    <mergeCell ref="H3:H4"/>
    <mergeCell ref="I3:J3"/>
    <mergeCell ref="K3:M3"/>
    <mergeCell ref="N3:N4"/>
    <mergeCell ref="B66:B70"/>
    <mergeCell ref="B41:B45"/>
    <mergeCell ref="B46:B50"/>
    <mergeCell ref="B51:B55"/>
    <mergeCell ref="F3:G3"/>
    <mergeCell ref="B26:B30"/>
    <mergeCell ref="B16:B20"/>
    <mergeCell ref="A31:A55"/>
    <mergeCell ref="B31:B35"/>
    <mergeCell ref="B36:B40"/>
    <mergeCell ref="B121:B125"/>
    <mergeCell ref="B126:B130"/>
    <mergeCell ref="B71:B75"/>
    <mergeCell ref="B76:B80"/>
    <mergeCell ref="A81:A105"/>
    <mergeCell ref="B81:B85"/>
    <mergeCell ref="B86:B90"/>
    <mergeCell ref="B91:B95"/>
    <mergeCell ref="B96:B100"/>
    <mergeCell ref="B101:B105"/>
    <mergeCell ref="A56:A80"/>
    <mergeCell ref="B56:B60"/>
    <mergeCell ref="B61:B65"/>
    <mergeCell ref="A131:A135"/>
    <mergeCell ref="A106:A130"/>
    <mergeCell ref="B106:B110"/>
    <mergeCell ref="B111:B115"/>
    <mergeCell ref="B116:B1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rowBreaks count="2" manualBreakCount="2">
    <brk id="55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/>
  </sheetPr>
  <dimension ref="A1:I47"/>
  <sheetViews>
    <sheetView view="pageBreakPreview" topLeftCell="A22" zoomScale="85" zoomScaleNormal="100" zoomScaleSheetLayoutView="85" workbookViewId="0">
      <selection activeCell="F3" sqref="F3"/>
    </sheetView>
  </sheetViews>
  <sheetFormatPr defaultRowHeight="20.100000000000001" customHeight="1"/>
  <cols>
    <col min="1" max="1" width="9" style="1"/>
    <col min="2" max="2" width="10.625" style="1" customWidth="1"/>
    <col min="3" max="3" width="9" style="1"/>
    <col min="4" max="4" width="8" style="1" customWidth="1"/>
    <col min="5" max="7" width="8.375" style="1" customWidth="1"/>
    <col min="8" max="8" width="8" style="1" customWidth="1"/>
    <col min="9" max="9" width="8.375" style="1" customWidth="1"/>
    <col min="10" max="16384" width="9" style="1"/>
  </cols>
  <sheetData>
    <row r="1" spans="1:9" ht="20.100000000000001" customHeight="1">
      <c r="A1" s="16" t="s">
        <v>240</v>
      </c>
    </row>
    <row r="2" spans="1:9" ht="20.100000000000001" customHeight="1">
      <c r="A2" s="214" t="s">
        <v>145</v>
      </c>
      <c r="B2" s="215"/>
      <c r="C2" s="215"/>
      <c r="D2" s="216"/>
      <c r="E2" s="81" t="s">
        <v>229</v>
      </c>
      <c r="F2" s="139" t="s">
        <v>251</v>
      </c>
      <c r="G2" s="139" t="s">
        <v>230</v>
      </c>
      <c r="H2" s="139" t="s">
        <v>231</v>
      </c>
      <c r="I2" s="82" t="s">
        <v>232</v>
      </c>
    </row>
    <row r="3" spans="1:9" ht="20.100000000000001" customHeight="1">
      <c r="A3" s="193" t="s">
        <v>146</v>
      </c>
      <c r="B3" s="219" t="s">
        <v>222</v>
      </c>
      <c r="C3" s="202" t="s">
        <v>51</v>
      </c>
      <c r="D3" s="202"/>
      <c r="E3" s="60">
        <f>'4. 생활하수 오염부하량 원단위'!N31</f>
        <v>42.9</v>
      </c>
      <c r="F3" s="60">
        <f>'4. 생활하수 오염부하량 원단위'!N32</f>
        <v>43.099999999999994</v>
      </c>
      <c r="G3" s="60">
        <f>'4. 생활하수 오염부하량 원단위'!N33</f>
        <v>44</v>
      </c>
      <c r="H3" s="60">
        <f>'4. 생활하수 오염부하량 원단위'!N34</f>
        <v>44.9</v>
      </c>
      <c r="I3" s="64">
        <f>'4. 생활하수 오염부하량 원단위'!N35</f>
        <v>45.4</v>
      </c>
    </row>
    <row r="4" spans="1:9" ht="20.100000000000001" customHeight="1">
      <c r="A4" s="194"/>
      <c r="B4" s="198"/>
      <c r="C4" s="198" t="s">
        <v>52</v>
      </c>
      <c r="D4" s="198"/>
      <c r="E4" s="47">
        <f>'4. 생활하수 오염부하량 원단위'!N36</f>
        <v>37.35</v>
      </c>
      <c r="F4" s="47">
        <f>'4. 생활하수 오염부하량 원단위'!N37</f>
        <v>37.53</v>
      </c>
      <c r="G4" s="47">
        <f>'4. 생활하수 오염부하량 원단위'!N38</f>
        <v>38.340000000000003</v>
      </c>
      <c r="H4" s="47">
        <f>'4. 생활하수 오염부하량 원단위'!N39</f>
        <v>39.15</v>
      </c>
      <c r="I4" s="51">
        <f>'4. 생활하수 오염부하량 원단위'!N40</f>
        <v>39.6</v>
      </c>
    </row>
    <row r="5" spans="1:9" ht="20.100000000000001" customHeight="1">
      <c r="A5" s="194"/>
      <c r="B5" s="198"/>
      <c r="C5" s="198" t="s">
        <v>53</v>
      </c>
      <c r="D5" s="198"/>
      <c r="E5" s="47">
        <f>'4. 생활하수 오염부하량 원단위'!N41</f>
        <v>45.95</v>
      </c>
      <c r="F5" s="47">
        <f>'4. 생활하수 오염부하량 원단위'!N42</f>
        <v>46.250000000000007</v>
      </c>
      <c r="G5" s="47">
        <f>'4. 생활하수 오염부하량 원단위'!N43</f>
        <v>47.6</v>
      </c>
      <c r="H5" s="47">
        <f>'4. 생활하수 오염부하량 원단위'!N44</f>
        <v>48.95</v>
      </c>
      <c r="I5" s="51">
        <f>'4. 생활하수 오염부하량 원단위'!N45</f>
        <v>49.7</v>
      </c>
    </row>
    <row r="6" spans="1:9" ht="20.100000000000001" customHeight="1">
      <c r="A6" s="194"/>
      <c r="B6" s="198"/>
      <c r="C6" s="198" t="s">
        <v>54</v>
      </c>
      <c r="D6" s="198"/>
      <c r="E6" s="47">
        <f>'4. 생활하수 오염부하량 원단위'!N46</f>
        <v>9.26</v>
      </c>
      <c r="F6" s="47">
        <f>'4. 생활하수 오염부하량 원단위'!N47</f>
        <v>9.3399999999999981</v>
      </c>
      <c r="G6" s="47">
        <f>'4. 생활하수 오염부하량 원단위'!N48</f>
        <v>9.61</v>
      </c>
      <c r="H6" s="47">
        <f>'4. 생활하수 오염부하량 원단위'!N49</f>
        <v>9.8699999999999992</v>
      </c>
      <c r="I6" s="51">
        <f>'4. 생활하수 오염부하량 원단위'!N50</f>
        <v>9.93</v>
      </c>
    </row>
    <row r="7" spans="1:9" ht="20.100000000000001" customHeight="1">
      <c r="A7" s="194"/>
      <c r="B7" s="198"/>
      <c r="C7" s="198" t="s">
        <v>55</v>
      </c>
      <c r="D7" s="198"/>
      <c r="E7" s="47">
        <f>'4. 생활하수 오염부하량 원단위'!N51</f>
        <v>1.5799999999999998</v>
      </c>
      <c r="F7" s="47">
        <f>'4. 생활하수 오염부하량 원단위'!N52</f>
        <v>1.5999999999999999</v>
      </c>
      <c r="G7" s="47">
        <f>'4. 생활하수 오염부하량 원단위'!N53</f>
        <v>1.64</v>
      </c>
      <c r="H7" s="47">
        <f>'4. 생활하수 오염부하량 원단위'!N54</f>
        <v>1.69</v>
      </c>
      <c r="I7" s="51">
        <f>'4. 생활하수 오염부하량 원단위'!N55</f>
        <v>1.7</v>
      </c>
    </row>
    <row r="8" spans="1:9" ht="20.100000000000001" customHeight="1">
      <c r="A8" s="194"/>
      <c r="B8" s="218" t="s">
        <v>144</v>
      </c>
      <c r="C8" s="198" t="s">
        <v>142</v>
      </c>
      <c r="D8" s="198"/>
      <c r="E8" s="76">
        <v>0.5</v>
      </c>
      <c r="F8" s="76">
        <v>0.5</v>
      </c>
      <c r="G8" s="76">
        <v>0.5</v>
      </c>
      <c r="H8" s="76">
        <v>0.5</v>
      </c>
      <c r="I8" s="77">
        <v>0.5</v>
      </c>
    </row>
    <row r="9" spans="1:9" ht="20.100000000000001" customHeight="1">
      <c r="A9" s="194"/>
      <c r="B9" s="198"/>
      <c r="C9" s="198" t="s">
        <v>143</v>
      </c>
      <c r="D9" s="198"/>
      <c r="E9" s="76">
        <v>0.15</v>
      </c>
      <c r="F9" s="76">
        <v>0.15</v>
      </c>
      <c r="G9" s="76">
        <v>0.15</v>
      </c>
      <c r="H9" s="76">
        <v>0.15</v>
      </c>
      <c r="I9" s="77">
        <v>0.15</v>
      </c>
    </row>
    <row r="10" spans="1:9" ht="20.100000000000001" customHeight="1">
      <c r="A10" s="194"/>
      <c r="B10" s="218" t="s">
        <v>223</v>
      </c>
      <c r="C10" s="198" t="s">
        <v>142</v>
      </c>
      <c r="D10" s="29" t="s">
        <v>51</v>
      </c>
      <c r="E10" s="46">
        <f>ROUND(E3*E$8,2)</f>
        <v>21.45</v>
      </c>
      <c r="F10" s="46">
        <f t="shared" ref="F10:I10" si="0">ROUND(F3*F$8,2)</f>
        <v>21.55</v>
      </c>
      <c r="G10" s="46">
        <f t="shared" si="0"/>
        <v>22</v>
      </c>
      <c r="H10" s="46">
        <f t="shared" si="0"/>
        <v>22.45</v>
      </c>
      <c r="I10" s="78">
        <f t="shared" si="0"/>
        <v>22.7</v>
      </c>
    </row>
    <row r="11" spans="1:9" ht="20.100000000000001" customHeight="1">
      <c r="A11" s="194"/>
      <c r="B11" s="198"/>
      <c r="C11" s="198"/>
      <c r="D11" s="29" t="s">
        <v>52</v>
      </c>
      <c r="E11" s="46">
        <f t="shared" ref="E11:I14" si="1">ROUND(E4*E$8,2)</f>
        <v>18.68</v>
      </c>
      <c r="F11" s="46">
        <f t="shared" si="1"/>
        <v>18.77</v>
      </c>
      <c r="G11" s="46">
        <f t="shared" si="1"/>
        <v>19.170000000000002</v>
      </c>
      <c r="H11" s="46">
        <f t="shared" si="1"/>
        <v>19.579999999999998</v>
      </c>
      <c r="I11" s="78">
        <f t="shared" si="1"/>
        <v>19.8</v>
      </c>
    </row>
    <row r="12" spans="1:9" ht="20.100000000000001" customHeight="1">
      <c r="A12" s="194"/>
      <c r="B12" s="198"/>
      <c r="C12" s="198"/>
      <c r="D12" s="29" t="s">
        <v>53</v>
      </c>
      <c r="E12" s="46">
        <f t="shared" si="1"/>
        <v>22.98</v>
      </c>
      <c r="F12" s="46">
        <f t="shared" si="1"/>
        <v>23.13</v>
      </c>
      <c r="G12" s="46">
        <f t="shared" si="1"/>
        <v>23.8</v>
      </c>
      <c r="H12" s="46">
        <f t="shared" si="1"/>
        <v>24.48</v>
      </c>
      <c r="I12" s="78">
        <f t="shared" si="1"/>
        <v>24.85</v>
      </c>
    </row>
    <row r="13" spans="1:9" ht="20.100000000000001" customHeight="1">
      <c r="A13" s="194"/>
      <c r="B13" s="198"/>
      <c r="C13" s="198"/>
      <c r="D13" s="29" t="s">
        <v>54</v>
      </c>
      <c r="E13" s="46">
        <f t="shared" si="1"/>
        <v>4.63</v>
      </c>
      <c r="F13" s="46">
        <f t="shared" si="1"/>
        <v>4.67</v>
      </c>
      <c r="G13" s="46">
        <f t="shared" si="1"/>
        <v>4.8099999999999996</v>
      </c>
      <c r="H13" s="46">
        <f t="shared" si="1"/>
        <v>4.9400000000000004</v>
      </c>
      <c r="I13" s="78">
        <f t="shared" si="1"/>
        <v>4.97</v>
      </c>
    </row>
    <row r="14" spans="1:9" ht="20.100000000000001" customHeight="1">
      <c r="A14" s="194"/>
      <c r="B14" s="198"/>
      <c r="C14" s="198"/>
      <c r="D14" s="29" t="s">
        <v>55</v>
      </c>
      <c r="E14" s="46">
        <f t="shared" si="1"/>
        <v>0.79</v>
      </c>
      <c r="F14" s="46">
        <f t="shared" si="1"/>
        <v>0.8</v>
      </c>
      <c r="G14" s="46">
        <f t="shared" si="1"/>
        <v>0.82</v>
      </c>
      <c r="H14" s="46">
        <f t="shared" si="1"/>
        <v>0.85</v>
      </c>
      <c r="I14" s="78">
        <f t="shared" si="1"/>
        <v>0.85</v>
      </c>
    </row>
    <row r="15" spans="1:9" ht="20.100000000000001" customHeight="1">
      <c r="A15" s="194"/>
      <c r="B15" s="198"/>
      <c r="C15" s="198" t="s">
        <v>143</v>
      </c>
      <c r="D15" s="29" t="s">
        <v>51</v>
      </c>
      <c r="E15" s="46">
        <f>ROUND(E3*E$9,2)</f>
        <v>6.44</v>
      </c>
      <c r="F15" s="46">
        <f t="shared" ref="F15:I15" si="2">ROUND(F3*F$9,2)</f>
        <v>6.47</v>
      </c>
      <c r="G15" s="46">
        <f t="shared" si="2"/>
        <v>6.6</v>
      </c>
      <c r="H15" s="46">
        <f t="shared" si="2"/>
        <v>6.74</v>
      </c>
      <c r="I15" s="78">
        <f t="shared" si="2"/>
        <v>6.81</v>
      </c>
    </row>
    <row r="16" spans="1:9" ht="20.100000000000001" customHeight="1">
      <c r="A16" s="194"/>
      <c r="B16" s="198"/>
      <c r="C16" s="198"/>
      <c r="D16" s="29" t="s">
        <v>52</v>
      </c>
      <c r="E16" s="46">
        <f t="shared" ref="E16:I16" si="3">ROUND(E4*E$9,2)</f>
        <v>5.6</v>
      </c>
      <c r="F16" s="46">
        <f t="shared" si="3"/>
        <v>5.63</v>
      </c>
      <c r="G16" s="46">
        <f t="shared" si="3"/>
        <v>5.75</v>
      </c>
      <c r="H16" s="46">
        <f t="shared" si="3"/>
        <v>5.87</v>
      </c>
      <c r="I16" s="78">
        <f t="shared" si="3"/>
        <v>5.94</v>
      </c>
    </row>
    <row r="17" spans="1:9" ht="20.100000000000001" customHeight="1">
      <c r="A17" s="194"/>
      <c r="B17" s="198"/>
      <c r="C17" s="198"/>
      <c r="D17" s="29" t="s">
        <v>53</v>
      </c>
      <c r="E17" s="46">
        <f t="shared" ref="E17:I17" si="4">ROUND(E5*E$9,2)</f>
        <v>6.89</v>
      </c>
      <c r="F17" s="46">
        <f t="shared" si="4"/>
        <v>6.94</v>
      </c>
      <c r="G17" s="46">
        <f t="shared" si="4"/>
        <v>7.14</v>
      </c>
      <c r="H17" s="46">
        <f t="shared" si="4"/>
        <v>7.34</v>
      </c>
      <c r="I17" s="78">
        <f t="shared" si="4"/>
        <v>7.46</v>
      </c>
    </row>
    <row r="18" spans="1:9" ht="20.100000000000001" customHeight="1">
      <c r="A18" s="194"/>
      <c r="B18" s="198"/>
      <c r="C18" s="198"/>
      <c r="D18" s="29" t="s">
        <v>54</v>
      </c>
      <c r="E18" s="46">
        <f t="shared" ref="E18:I18" si="5">ROUND(E6*E$9,2)</f>
        <v>1.39</v>
      </c>
      <c r="F18" s="46">
        <f t="shared" si="5"/>
        <v>1.4</v>
      </c>
      <c r="G18" s="46">
        <f t="shared" si="5"/>
        <v>1.44</v>
      </c>
      <c r="H18" s="46">
        <f t="shared" si="5"/>
        <v>1.48</v>
      </c>
      <c r="I18" s="78">
        <f t="shared" si="5"/>
        <v>1.49</v>
      </c>
    </row>
    <row r="19" spans="1:9" ht="20.100000000000001" customHeight="1">
      <c r="A19" s="201"/>
      <c r="B19" s="200"/>
      <c r="C19" s="200"/>
      <c r="D19" s="70" t="s">
        <v>55</v>
      </c>
      <c r="E19" s="83">
        <f t="shared" ref="E19:I19" si="6">ROUND(E7*E$9,2)</f>
        <v>0.24</v>
      </c>
      <c r="F19" s="83">
        <f t="shared" si="6"/>
        <v>0.24</v>
      </c>
      <c r="G19" s="83">
        <f t="shared" si="6"/>
        <v>0.25</v>
      </c>
      <c r="H19" s="83">
        <f t="shared" si="6"/>
        <v>0.25</v>
      </c>
      <c r="I19" s="84">
        <f t="shared" si="6"/>
        <v>0.26</v>
      </c>
    </row>
    <row r="20" spans="1:9" ht="20.100000000000001" customHeight="1">
      <c r="A20" s="196" t="s">
        <v>147</v>
      </c>
      <c r="B20" s="217" t="s">
        <v>222</v>
      </c>
      <c r="C20" s="197" t="s">
        <v>51</v>
      </c>
      <c r="D20" s="197"/>
      <c r="E20" s="65">
        <f>'4. 생활하수 오염부하량 원단위'!N81</f>
        <v>43.3</v>
      </c>
      <c r="F20" s="65">
        <f>'4. 생활하수 오염부하량 원단위'!N82</f>
        <v>43.3</v>
      </c>
      <c r="G20" s="65">
        <f>'4. 생활하수 오염부하량 원단위'!N83</f>
        <v>44.2</v>
      </c>
      <c r="H20" s="65">
        <f>'4. 생활하수 오염부하량 원단위'!N84</f>
        <v>45.4</v>
      </c>
      <c r="I20" s="69">
        <f>'4. 생활하수 오염부하량 원단위'!N85</f>
        <v>45.4</v>
      </c>
    </row>
    <row r="21" spans="1:9" ht="20.100000000000001" customHeight="1">
      <c r="A21" s="194"/>
      <c r="B21" s="198"/>
      <c r="C21" s="198" t="s">
        <v>52</v>
      </c>
      <c r="D21" s="198"/>
      <c r="E21" s="47">
        <f>'4. 생활하수 오염부하량 원단위'!N86</f>
        <v>37.71</v>
      </c>
      <c r="F21" s="47">
        <f>'4. 생활하수 오염부하량 원단위'!N87</f>
        <v>37.71</v>
      </c>
      <c r="G21" s="47">
        <f>'4. 생활하수 오염부하량 원단위'!N88</f>
        <v>38.520000000000003</v>
      </c>
      <c r="H21" s="47">
        <f>'4. 생활하수 오염부하량 원단위'!N89</f>
        <v>39.6</v>
      </c>
      <c r="I21" s="51">
        <f>'4. 생활하수 오염부하량 원단위'!N90</f>
        <v>39.6</v>
      </c>
    </row>
    <row r="22" spans="1:9" ht="20.100000000000001" customHeight="1">
      <c r="A22" s="194"/>
      <c r="B22" s="198"/>
      <c r="C22" s="198" t="s">
        <v>53</v>
      </c>
      <c r="D22" s="198"/>
      <c r="E22" s="47">
        <f>'4. 생활하수 오염부하량 원단위'!N91</f>
        <v>46.550000000000004</v>
      </c>
      <c r="F22" s="47">
        <f>'4. 생활하수 오염부하량 원단위'!N92</f>
        <v>46.550000000000004</v>
      </c>
      <c r="G22" s="47">
        <f>'4. 생활하수 오염부하량 원단위'!N93</f>
        <v>47.9</v>
      </c>
      <c r="H22" s="47">
        <f>'4. 생활하수 오염부하량 원단위'!N94</f>
        <v>49.7</v>
      </c>
      <c r="I22" s="51">
        <f>'4. 생활하수 오염부하량 원단위'!N95</f>
        <v>49.7</v>
      </c>
    </row>
    <row r="23" spans="1:9" ht="20.100000000000001" customHeight="1">
      <c r="A23" s="194"/>
      <c r="B23" s="198"/>
      <c r="C23" s="198" t="s">
        <v>54</v>
      </c>
      <c r="D23" s="198"/>
      <c r="E23" s="47">
        <f>'4. 생활하수 오염부하량 원단위'!N96</f>
        <v>9.31</v>
      </c>
      <c r="F23" s="47">
        <f>'4. 생활하수 오염부하량 원단위'!N97</f>
        <v>9.31</v>
      </c>
      <c r="G23" s="47">
        <f>'4. 생활하수 오염부하량 원단위'!N98</f>
        <v>9.5699999999999985</v>
      </c>
      <c r="H23" s="47">
        <f>'4. 생활하수 오염부하량 원단위'!N99</f>
        <v>9.93</v>
      </c>
      <c r="I23" s="51">
        <f>'4. 생활하수 오염부하량 원단위'!N100</f>
        <v>9.93</v>
      </c>
    </row>
    <row r="24" spans="1:9" ht="20.100000000000001" customHeight="1">
      <c r="A24" s="194"/>
      <c r="B24" s="198"/>
      <c r="C24" s="198" t="s">
        <v>55</v>
      </c>
      <c r="D24" s="198"/>
      <c r="E24" s="47">
        <f>'4. 생활하수 오염부하량 원단위'!N101</f>
        <v>1.5899999999999999</v>
      </c>
      <c r="F24" s="47">
        <f>'4. 생활하수 오염부하량 원단위'!N102</f>
        <v>1.5899999999999999</v>
      </c>
      <c r="G24" s="47">
        <f>'4. 생활하수 오염부하량 원단위'!N103</f>
        <v>1.63</v>
      </c>
      <c r="H24" s="47">
        <f>'4. 생활하수 오염부하량 원단위'!N104</f>
        <v>1.7</v>
      </c>
      <c r="I24" s="51">
        <f>'4. 생활하수 오염부하량 원단위'!N105</f>
        <v>1.7</v>
      </c>
    </row>
    <row r="25" spans="1:9" ht="20.100000000000001" customHeight="1">
      <c r="A25" s="194"/>
      <c r="B25" s="218" t="s">
        <v>144</v>
      </c>
      <c r="C25" s="198" t="s">
        <v>142</v>
      </c>
      <c r="D25" s="198"/>
      <c r="E25" s="76">
        <v>0.5</v>
      </c>
      <c r="F25" s="76">
        <v>0.5</v>
      </c>
      <c r="G25" s="76">
        <v>0.5</v>
      </c>
      <c r="H25" s="76">
        <v>0.5</v>
      </c>
      <c r="I25" s="77">
        <v>0.5</v>
      </c>
    </row>
    <row r="26" spans="1:9" ht="20.100000000000001" customHeight="1">
      <c r="A26" s="194"/>
      <c r="B26" s="198"/>
      <c r="C26" s="198" t="s">
        <v>143</v>
      </c>
      <c r="D26" s="198"/>
      <c r="E26" s="76">
        <v>0.15</v>
      </c>
      <c r="F26" s="76">
        <v>0.15</v>
      </c>
      <c r="G26" s="76">
        <v>0.15</v>
      </c>
      <c r="H26" s="76">
        <v>0.15</v>
      </c>
      <c r="I26" s="77">
        <v>0.15</v>
      </c>
    </row>
    <row r="27" spans="1:9" ht="20.100000000000001" customHeight="1">
      <c r="A27" s="194"/>
      <c r="B27" s="218" t="s">
        <v>223</v>
      </c>
      <c r="C27" s="198" t="s">
        <v>142</v>
      </c>
      <c r="D27" s="44" t="s">
        <v>51</v>
      </c>
      <c r="E27" s="46">
        <f>ROUND(E20*E$25,2)</f>
        <v>21.65</v>
      </c>
      <c r="F27" s="46">
        <f t="shared" ref="F27:I27" si="7">ROUND(F20*F$25,2)</f>
        <v>21.65</v>
      </c>
      <c r="G27" s="46">
        <f t="shared" si="7"/>
        <v>22.1</v>
      </c>
      <c r="H27" s="46">
        <f t="shared" si="7"/>
        <v>22.7</v>
      </c>
      <c r="I27" s="78">
        <f t="shared" si="7"/>
        <v>22.7</v>
      </c>
    </row>
    <row r="28" spans="1:9" ht="20.100000000000001" customHeight="1">
      <c r="A28" s="194"/>
      <c r="B28" s="198"/>
      <c r="C28" s="198"/>
      <c r="D28" s="44" t="s">
        <v>52</v>
      </c>
      <c r="E28" s="46">
        <f t="shared" ref="E28:I28" si="8">ROUND(E21*E$25,2)</f>
        <v>18.86</v>
      </c>
      <c r="F28" s="46">
        <f t="shared" si="8"/>
        <v>18.86</v>
      </c>
      <c r="G28" s="46">
        <f t="shared" si="8"/>
        <v>19.260000000000002</v>
      </c>
      <c r="H28" s="46">
        <f t="shared" si="8"/>
        <v>19.8</v>
      </c>
      <c r="I28" s="78">
        <f t="shared" si="8"/>
        <v>19.8</v>
      </c>
    </row>
    <row r="29" spans="1:9" ht="20.100000000000001" customHeight="1">
      <c r="A29" s="194"/>
      <c r="B29" s="198"/>
      <c r="C29" s="198"/>
      <c r="D29" s="44" t="s">
        <v>53</v>
      </c>
      <c r="E29" s="46">
        <f t="shared" ref="E29:I29" si="9">ROUND(E22*E$25,2)</f>
        <v>23.28</v>
      </c>
      <c r="F29" s="46">
        <f t="shared" si="9"/>
        <v>23.28</v>
      </c>
      <c r="G29" s="46">
        <f t="shared" si="9"/>
        <v>23.95</v>
      </c>
      <c r="H29" s="46">
        <f t="shared" si="9"/>
        <v>24.85</v>
      </c>
      <c r="I29" s="78">
        <f t="shared" si="9"/>
        <v>24.85</v>
      </c>
    </row>
    <row r="30" spans="1:9" ht="20.100000000000001" customHeight="1">
      <c r="A30" s="194"/>
      <c r="B30" s="198"/>
      <c r="C30" s="198"/>
      <c r="D30" s="44" t="s">
        <v>54</v>
      </c>
      <c r="E30" s="46">
        <f t="shared" ref="E30:I30" si="10">ROUND(E23*E$25,2)</f>
        <v>4.66</v>
      </c>
      <c r="F30" s="46">
        <f t="shared" si="10"/>
        <v>4.66</v>
      </c>
      <c r="G30" s="46">
        <f t="shared" si="10"/>
        <v>4.79</v>
      </c>
      <c r="H30" s="46">
        <f t="shared" si="10"/>
        <v>4.97</v>
      </c>
      <c r="I30" s="78">
        <f t="shared" si="10"/>
        <v>4.97</v>
      </c>
    </row>
    <row r="31" spans="1:9" ht="20.100000000000001" customHeight="1">
      <c r="A31" s="194"/>
      <c r="B31" s="198"/>
      <c r="C31" s="198"/>
      <c r="D31" s="44" t="s">
        <v>55</v>
      </c>
      <c r="E31" s="46">
        <f t="shared" ref="E31:I31" si="11">ROUND(E24*E$25,2)</f>
        <v>0.8</v>
      </c>
      <c r="F31" s="46">
        <f t="shared" si="11"/>
        <v>0.8</v>
      </c>
      <c r="G31" s="46">
        <f t="shared" si="11"/>
        <v>0.82</v>
      </c>
      <c r="H31" s="46">
        <f t="shared" si="11"/>
        <v>0.85</v>
      </c>
      <c r="I31" s="78">
        <f t="shared" si="11"/>
        <v>0.85</v>
      </c>
    </row>
    <row r="32" spans="1:9" ht="20.100000000000001" customHeight="1">
      <c r="A32" s="194"/>
      <c r="B32" s="198"/>
      <c r="C32" s="198" t="s">
        <v>143</v>
      </c>
      <c r="D32" s="44" t="s">
        <v>51</v>
      </c>
      <c r="E32" s="46">
        <f>ROUND(E20*E$26,2)</f>
        <v>6.5</v>
      </c>
      <c r="F32" s="46">
        <f t="shared" ref="F32:I32" si="12">ROUND(F20*F$26,2)</f>
        <v>6.5</v>
      </c>
      <c r="G32" s="46">
        <f t="shared" si="12"/>
        <v>6.63</v>
      </c>
      <c r="H32" s="46">
        <f t="shared" si="12"/>
        <v>6.81</v>
      </c>
      <c r="I32" s="78">
        <f t="shared" si="12"/>
        <v>6.81</v>
      </c>
    </row>
    <row r="33" spans="1:9" ht="20.100000000000001" customHeight="1">
      <c r="A33" s="194"/>
      <c r="B33" s="198"/>
      <c r="C33" s="198"/>
      <c r="D33" s="44" t="s">
        <v>52</v>
      </c>
      <c r="E33" s="46">
        <f t="shared" ref="E33:I33" si="13">ROUND(E21*E$26,2)</f>
        <v>5.66</v>
      </c>
      <c r="F33" s="46">
        <f t="shared" si="13"/>
        <v>5.66</v>
      </c>
      <c r="G33" s="46">
        <f t="shared" si="13"/>
        <v>5.78</v>
      </c>
      <c r="H33" s="46">
        <f t="shared" si="13"/>
        <v>5.94</v>
      </c>
      <c r="I33" s="78">
        <f t="shared" si="13"/>
        <v>5.94</v>
      </c>
    </row>
    <row r="34" spans="1:9" ht="20.100000000000001" customHeight="1">
      <c r="A34" s="194"/>
      <c r="B34" s="198"/>
      <c r="C34" s="198"/>
      <c r="D34" s="44" t="s">
        <v>53</v>
      </c>
      <c r="E34" s="46">
        <f t="shared" ref="E34:I34" si="14">ROUND(E22*E$26,2)</f>
        <v>6.98</v>
      </c>
      <c r="F34" s="46">
        <f t="shared" si="14"/>
        <v>6.98</v>
      </c>
      <c r="G34" s="46">
        <f t="shared" si="14"/>
        <v>7.19</v>
      </c>
      <c r="H34" s="46">
        <f t="shared" si="14"/>
        <v>7.46</v>
      </c>
      <c r="I34" s="78">
        <f t="shared" si="14"/>
        <v>7.46</v>
      </c>
    </row>
    <row r="35" spans="1:9" ht="20.100000000000001" customHeight="1">
      <c r="A35" s="194"/>
      <c r="B35" s="198"/>
      <c r="C35" s="198"/>
      <c r="D35" s="44" t="s">
        <v>54</v>
      </c>
      <c r="E35" s="46">
        <f t="shared" ref="E35:I35" si="15">ROUND(E23*E$26,2)</f>
        <v>1.4</v>
      </c>
      <c r="F35" s="46">
        <f t="shared" si="15"/>
        <v>1.4</v>
      </c>
      <c r="G35" s="46">
        <f t="shared" si="15"/>
        <v>1.44</v>
      </c>
      <c r="H35" s="46">
        <f t="shared" si="15"/>
        <v>1.49</v>
      </c>
      <c r="I35" s="78">
        <f t="shared" si="15"/>
        <v>1.49</v>
      </c>
    </row>
    <row r="36" spans="1:9" ht="20.100000000000001" customHeight="1">
      <c r="A36" s="195"/>
      <c r="B36" s="199"/>
      <c r="C36" s="199"/>
      <c r="D36" s="53" t="s">
        <v>55</v>
      </c>
      <c r="E36" s="79">
        <f t="shared" ref="E36:I36" si="16">ROUND(E24*E$26,2)</f>
        <v>0.24</v>
      </c>
      <c r="F36" s="79">
        <f t="shared" si="16"/>
        <v>0.24</v>
      </c>
      <c r="G36" s="79">
        <f t="shared" si="16"/>
        <v>0.24</v>
      </c>
      <c r="H36" s="79">
        <f t="shared" si="16"/>
        <v>0.26</v>
      </c>
      <c r="I36" s="80">
        <f t="shared" si="16"/>
        <v>0.26</v>
      </c>
    </row>
    <row r="37" spans="1:9" ht="20.100000000000001" customHeight="1">
      <c r="A37" s="196" t="s">
        <v>212</v>
      </c>
      <c r="B37" s="217" t="s">
        <v>222</v>
      </c>
      <c r="C37" s="197" t="s">
        <v>51</v>
      </c>
      <c r="D37" s="197"/>
      <c r="E37" s="65">
        <f>'4. 생활하수 오염부하량 원단위'!N131</f>
        <v>39.4</v>
      </c>
      <c r="F37" s="65">
        <f>E37</f>
        <v>39.4</v>
      </c>
      <c r="G37" s="65">
        <f>F37</f>
        <v>39.4</v>
      </c>
      <c r="H37" s="65">
        <f>G37</f>
        <v>39.4</v>
      </c>
      <c r="I37" s="69">
        <f>H37</f>
        <v>39.4</v>
      </c>
    </row>
    <row r="38" spans="1:9" ht="20.100000000000001" customHeight="1">
      <c r="A38" s="194"/>
      <c r="B38" s="198"/>
      <c r="C38" s="198" t="s">
        <v>52</v>
      </c>
      <c r="D38" s="198"/>
      <c r="E38" s="47">
        <f>'4. 생활하수 오염부하량 원단위'!N132</f>
        <v>34.200000000000003</v>
      </c>
      <c r="F38" s="47">
        <f t="shared" ref="F38:F41" si="17">E38</f>
        <v>34.200000000000003</v>
      </c>
      <c r="G38" s="47">
        <f t="shared" ref="G38:I38" si="18">F38</f>
        <v>34.200000000000003</v>
      </c>
      <c r="H38" s="47">
        <f t="shared" si="18"/>
        <v>34.200000000000003</v>
      </c>
      <c r="I38" s="51">
        <f t="shared" si="18"/>
        <v>34.200000000000003</v>
      </c>
    </row>
    <row r="39" spans="1:9" ht="20.100000000000001" customHeight="1">
      <c r="A39" s="194"/>
      <c r="B39" s="198"/>
      <c r="C39" s="198" t="s">
        <v>53</v>
      </c>
      <c r="D39" s="198"/>
      <c r="E39" s="47">
        <f>'4. 생활하수 오염부하량 원단위'!N133</f>
        <v>40.700000000000003</v>
      </c>
      <c r="F39" s="47">
        <f t="shared" si="17"/>
        <v>40.700000000000003</v>
      </c>
      <c r="G39" s="47">
        <f t="shared" ref="G39:I39" si="19">F39</f>
        <v>40.700000000000003</v>
      </c>
      <c r="H39" s="47">
        <f t="shared" si="19"/>
        <v>40.700000000000003</v>
      </c>
      <c r="I39" s="51">
        <f t="shared" si="19"/>
        <v>40.700000000000003</v>
      </c>
    </row>
    <row r="40" spans="1:9" ht="20.100000000000001" customHeight="1">
      <c r="A40" s="194"/>
      <c r="B40" s="198"/>
      <c r="C40" s="198" t="s">
        <v>54</v>
      </c>
      <c r="D40" s="198"/>
      <c r="E40" s="47">
        <f>'4. 생활하수 오염부하량 원단위'!N134</f>
        <v>7.6099999999999994</v>
      </c>
      <c r="F40" s="47">
        <f t="shared" si="17"/>
        <v>7.6099999999999994</v>
      </c>
      <c r="G40" s="47">
        <f t="shared" ref="G40:I40" si="20">F40</f>
        <v>7.6099999999999994</v>
      </c>
      <c r="H40" s="47">
        <f t="shared" si="20"/>
        <v>7.6099999999999994</v>
      </c>
      <c r="I40" s="51">
        <f t="shared" si="20"/>
        <v>7.6099999999999994</v>
      </c>
    </row>
    <row r="41" spans="1:9" ht="20.100000000000001" customHeight="1">
      <c r="A41" s="194"/>
      <c r="B41" s="198"/>
      <c r="C41" s="198" t="s">
        <v>55</v>
      </c>
      <c r="D41" s="198"/>
      <c r="E41" s="47">
        <f>'4. 생활하수 오염부하량 원단위'!N135</f>
        <v>1.28</v>
      </c>
      <c r="F41" s="47">
        <f t="shared" si="17"/>
        <v>1.28</v>
      </c>
      <c r="G41" s="47">
        <f t="shared" ref="G41:I41" si="21">F41</f>
        <v>1.28</v>
      </c>
      <c r="H41" s="47">
        <f t="shared" si="21"/>
        <v>1.28</v>
      </c>
      <c r="I41" s="51">
        <f t="shared" si="21"/>
        <v>1.28</v>
      </c>
    </row>
    <row r="42" spans="1:9" ht="20.100000000000001" customHeight="1">
      <c r="A42" s="194"/>
      <c r="B42" s="45" t="s">
        <v>219</v>
      </c>
      <c r="C42" s="198" t="s">
        <v>142</v>
      </c>
      <c r="D42" s="198"/>
      <c r="E42" s="76">
        <v>0.5</v>
      </c>
      <c r="F42" s="76">
        <v>0.5</v>
      </c>
      <c r="G42" s="76">
        <v>0.5</v>
      </c>
      <c r="H42" s="76">
        <v>0.5</v>
      </c>
      <c r="I42" s="77">
        <v>0.5</v>
      </c>
    </row>
    <row r="43" spans="1:9" ht="20.100000000000001" customHeight="1">
      <c r="A43" s="194"/>
      <c r="B43" s="218" t="s">
        <v>223</v>
      </c>
      <c r="C43" s="198" t="s">
        <v>142</v>
      </c>
      <c r="D43" s="44" t="s">
        <v>51</v>
      </c>
      <c r="E43" s="46">
        <f>ROUND(E37*E$42,2)</f>
        <v>19.7</v>
      </c>
      <c r="F43" s="46">
        <f t="shared" ref="F43:I43" si="22">ROUND(F37*F$42,2)</f>
        <v>19.7</v>
      </c>
      <c r="G43" s="46">
        <f t="shared" si="22"/>
        <v>19.7</v>
      </c>
      <c r="H43" s="46">
        <f t="shared" si="22"/>
        <v>19.7</v>
      </c>
      <c r="I43" s="78">
        <f t="shared" si="22"/>
        <v>19.7</v>
      </c>
    </row>
    <row r="44" spans="1:9" ht="20.100000000000001" customHeight="1">
      <c r="A44" s="194"/>
      <c r="B44" s="198"/>
      <c r="C44" s="198"/>
      <c r="D44" s="44" t="s">
        <v>52</v>
      </c>
      <c r="E44" s="46">
        <f t="shared" ref="E44:I44" si="23">ROUND(E38*E$42,2)</f>
        <v>17.100000000000001</v>
      </c>
      <c r="F44" s="46">
        <f t="shared" si="23"/>
        <v>17.100000000000001</v>
      </c>
      <c r="G44" s="46">
        <f t="shared" si="23"/>
        <v>17.100000000000001</v>
      </c>
      <c r="H44" s="46">
        <f t="shared" si="23"/>
        <v>17.100000000000001</v>
      </c>
      <c r="I44" s="78">
        <f t="shared" si="23"/>
        <v>17.100000000000001</v>
      </c>
    </row>
    <row r="45" spans="1:9" ht="20.100000000000001" customHeight="1">
      <c r="A45" s="194"/>
      <c r="B45" s="198"/>
      <c r="C45" s="198"/>
      <c r="D45" s="44" t="s">
        <v>53</v>
      </c>
      <c r="E45" s="46">
        <f t="shared" ref="E45:I45" si="24">ROUND(E39*E$42,2)</f>
        <v>20.350000000000001</v>
      </c>
      <c r="F45" s="46">
        <f t="shared" si="24"/>
        <v>20.350000000000001</v>
      </c>
      <c r="G45" s="46">
        <f t="shared" si="24"/>
        <v>20.350000000000001</v>
      </c>
      <c r="H45" s="46">
        <f t="shared" si="24"/>
        <v>20.350000000000001</v>
      </c>
      <c r="I45" s="78">
        <f t="shared" si="24"/>
        <v>20.350000000000001</v>
      </c>
    </row>
    <row r="46" spans="1:9" ht="20.100000000000001" customHeight="1">
      <c r="A46" s="194"/>
      <c r="B46" s="198"/>
      <c r="C46" s="198"/>
      <c r="D46" s="44" t="s">
        <v>54</v>
      </c>
      <c r="E46" s="46">
        <f t="shared" ref="E46:I46" si="25">ROUND(E40*E$42,2)</f>
        <v>3.81</v>
      </c>
      <c r="F46" s="46">
        <f t="shared" si="25"/>
        <v>3.81</v>
      </c>
      <c r="G46" s="46">
        <f t="shared" si="25"/>
        <v>3.81</v>
      </c>
      <c r="H46" s="46">
        <f t="shared" si="25"/>
        <v>3.81</v>
      </c>
      <c r="I46" s="78">
        <f t="shared" si="25"/>
        <v>3.81</v>
      </c>
    </row>
    <row r="47" spans="1:9" ht="20.100000000000001" customHeight="1">
      <c r="A47" s="195"/>
      <c r="B47" s="199"/>
      <c r="C47" s="199"/>
      <c r="D47" s="53" t="s">
        <v>55</v>
      </c>
      <c r="E47" s="79">
        <f t="shared" ref="E47:I47" si="26">ROUND(E41*E$42,2)</f>
        <v>0.64</v>
      </c>
      <c r="F47" s="79">
        <f t="shared" si="26"/>
        <v>0.64</v>
      </c>
      <c r="G47" s="79">
        <f t="shared" si="26"/>
        <v>0.64</v>
      </c>
      <c r="H47" s="79">
        <f t="shared" si="26"/>
        <v>0.64</v>
      </c>
      <c r="I47" s="80">
        <f t="shared" si="26"/>
        <v>0.64</v>
      </c>
    </row>
  </sheetData>
  <mergeCells count="37">
    <mergeCell ref="A37:A47"/>
    <mergeCell ref="B37:B41"/>
    <mergeCell ref="C37:D37"/>
    <mergeCell ref="C38:D38"/>
    <mergeCell ref="C39:D39"/>
    <mergeCell ref="C40:D40"/>
    <mergeCell ref="C41:D41"/>
    <mergeCell ref="C42:D42"/>
    <mergeCell ref="B43:B47"/>
    <mergeCell ref="C43:C47"/>
    <mergeCell ref="B3:B7"/>
    <mergeCell ref="B10:B19"/>
    <mergeCell ref="A3:A19"/>
    <mergeCell ref="C3:D3"/>
    <mergeCell ref="C4:D4"/>
    <mergeCell ref="C5:D5"/>
    <mergeCell ref="C24:D24"/>
    <mergeCell ref="C25:D25"/>
    <mergeCell ref="C10:C14"/>
    <mergeCell ref="C15:C19"/>
    <mergeCell ref="B8:B9"/>
    <mergeCell ref="C26:D26"/>
    <mergeCell ref="A2:D2"/>
    <mergeCell ref="C6:D6"/>
    <mergeCell ref="C7:D7"/>
    <mergeCell ref="C8:D8"/>
    <mergeCell ref="C9:D9"/>
    <mergeCell ref="C20:D20"/>
    <mergeCell ref="C21:D21"/>
    <mergeCell ref="A20:A36"/>
    <mergeCell ref="B20:B24"/>
    <mergeCell ref="B25:B26"/>
    <mergeCell ref="B27:B36"/>
    <mergeCell ref="C27:C31"/>
    <mergeCell ref="C32:C36"/>
    <mergeCell ref="C22:D22"/>
    <mergeCell ref="C23:D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/>
  </sheetPr>
  <dimension ref="A1:I28"/>
  <sheetViews>
    <sheetView view="pageBreakPreview" zoomScaleNormal="100" zoomScaleSheetLayoutView="100" workbookViewId="0">
      <selection activeCell="E35" sqref="E35"/>
    </sheetView>
  </sheetViews>
  <sheetFormatPr defaultRowHeight="27.95" customHeight="1"/>
  <cols>
    <col min="1" max="1" width="9.125" style="1" bestFit="1" customWidth="1"/>
    <col min="2" max="5" width="12" style="1" bestFit="1" customWidth="1"/>
    <col min="6" max="6" width="10.375" style="1" bestFit="1" customWidth="1"/>
    <col min="7" max="7" width="17.875" style="1" customWidth="1"/>
    <col min="8" max="16384" width="9" style="1"/>
  </cols>
  <sheetData>
    <row r="1" spans="1:9" ht="27.95" customHeight="1">
      <c r="A1" s="16" t="s">
        <v>241</v>
      </c>
    </row>
    <row r="2" spans="1:9" ht="27.95" customHeight="1">
      <c r="G2" s="120" t="s">
        <v>227</v>
      </c>
    </row>
    <row r="3" spans="1:9" ht="27.95" customHeight="1">
      <c r="A3" s="39" t="s">
        <v>145</v>
      </c>
      <c r="B3" s="37" t="s">
        <v>51</v>
      </c>
      <c r="C3" s="37" t="s">
        <v>52</v>
      </c>
      <c r="D3" s="37" t="s">
        <v>53</v>
      </c>
      <c r="E3" s="37" t="s">
        <v>54</v>
      </c>
      <c r="F3" s="92" t="s">
        <v>55</v>
      </c>
      <c r="G3" s="38" t="s">
        <v>154</v>
      </c>
    </row>
    <row r="4" spans="1:9" ht="27.95" customHeight="1">
      <c r="A4" s="32" t="s">
        <v>148</v>
      </c>
      <c r="B4" s="91">
        <v>40</v>
      </c>
      <c r="C4" s="91">
        <v>50</v>
      </c>
      <c r="D4" s="91">
        <v>40</v>
      </c>
      <c r="E4" s="91">
        <v>30</v>
      </c>
      <c r="F4" s="93">
        <v>4</v>
      </c>
      <c r="G4" s="85" t="s">
        <v>150</v>
      </c>
    </row>
    <row r="5" spans="1:9" ht="27.95" customHeight="1">
      <c r="A5" s="33" t="s">
        <v>149</v>
      </c>
      <c r="B5" s="86">
        <v>80</v>
      </c>
      <c r="C5" s="86">
        <v>90</v>
      </c>
      <c r="D5" s="86">
        <v>80</v>
      </c>
      <c r="E5" s="86">
        <v>60</v>
      </c>
      <c r="F5" s="94">
        <v>8</v>
      </c>
      <c r="G5" s="95" t="s">
        <v>155</v>
      </c>
    </row>
    <row r="6" spans="1:9" ht="27.95" customHeight="1">
      <c r="A6" s="221" t="s">
        <v>224</v>
      </c>
      <c r="B6" s="221"/>
      <c r="C6" s="221"/>
      <c r="D6" s="221"/>
      <c r="E6" s="221"/>
      <c r="F6" s="221"/>
      <c r="G6" s="221"/>
    </row>
    <row r="8" spans="1:9" ht="27.95" customHeight="1">
      <c r="A8" s="16" t="s">
        <v>242</v>
      </c>
    </row>
    <row r="9" spans="1:9" ht="27.95" customHeight="1">
      <c r="A9" s="16" t="s">
        <v>153</v>
      </c>
      <c r="I9" s="16"/>
    </row>
    <row r="10" spans="1:9" ht="27.95" customHeight="1">
      <c r="A10" s="39" t="s">
        <v>145</v>
      </c>
      <c r="B10" s="37" t="s">
        <v>51</v>
      </c>
      <c r="C10" s="37" t="s">
        <v>52</v>
      </c>
      <c r="D10" s="37" t="s">
        <v>53</v>
      </c>
      <c r="E10" s="37" t="s">
        <v>54</v>
      </c>
      <c r="F10" s="38" t="s">
        <v>55</v>
      </c>
      <c r="I10" s="16"/>
    </row>
    <row r="11" spans="1:9" ht="27.95" customHeight="1">
      <c r="A11" s="32">
        <v>2004</v>
      </c>
      <c r="B11" s="87">
        <v>213.5</v>
      </c>
      <c r="C11" s="87">
        <v>303.60000000000002</v>
      </c>
      <c r="D11" s="87">
        <v>298.2</v>
      </c>
      <c r="E11" s="87">
        <v>196.5</v>
      </c>
      <c r="F11" s="88">
        <v>14.7</v>
      </c>
    </row>
    <row r="12" spans="1:9" ht="27.95" customHeight="1">
      <c r="A12" s="32">
        <v>2005</v>
      </c>
      <c r="B12" s="87">
        <v>214.4</v>
      </c>
      <c r="C12" s="87">
        <v>232.1</v>
      </c>
      <c r="D12" s="87">
        <v>251.2</v>
      </c>
      <c r="E12" s="87">
        <v>154.80000000000001</v>
      </c>
      <c r="F12" s="88">
        <v>13.8</v>
      </c>
    </row>
    <row r="13" spans="1:9" ht="27.95" customHeight="1">
      <c r="A13" s="32">
        <v>2006</v>
      </c>
      <c r="B13" s="87">
        <v>147.69999999999999</v>
      </c>
      <c r="C13" s="87">
        <v>137.6</v>
      </c>
      <c r="D13" s="87">
        <v>132.5</v>
      </c>
      <c r="E13" s="87">
        <v>62.7</v>
      </c>
      <c r="F13" s="88">
        <v>10.7</v>
      </c>
    </row>
    <row r="14" spans="1:9" ht="27.95" customHeight="1">
      <c r="A14" s="32">
        <v>2007</v>
      </c>
      <c r="B14" s="87">
        <v>202.4</v>
      </c>
      <c r="C14" s="87">
        <v>161.9</v>
      </c>
      <c r="D14" s="87">
        <v>146.30000000000001</v>
      </c>
      <c r="E14" s="87">
        <v>87</v>
      </c>
      <c r="F14" s="88">
        <v>16.399999999999999</v>
      </c>
    </row>
    <row r="15" spans="1:9" ht="27.95" customHeight="1">
      <c r="A15" s="32">
        <v>2008</v>
      </c>
      <c r="B15" s="87">
        <v>327.10000000000002</v>
      </c>
      <c r="C15" s="87">
        <v>332.3</v>
      </c>
      <c r="D15" s="87">
        <v>343</v>
      </c>
      <c r="E15" s="87">
        <v>133</v>
      </c>
      <c r="F15" s="88">
        <v>98.3</v>
      </c>
    </row>
    <row r="16" spans="1:9" ht="27.95" customHeight="1">
      <c r="A16" s="32" t="s">
        <v>14</v>
      </c>
      <c r="B16" s="87">
        <f>AVERAGE(B11:B15)</f>
        <v>221.01999999999998</v>
      </c>
      <c r="C16" s="87">
        <f t="shared" ref="C16:F16" si="0">AVERAGE(C11:C15)</f>
        <v>233.5</v>
      </c>
      <c r="D16" s="87">
        <f t="shared" si="0"/>
        <v>234.24</v>
      </c>
      <c r="E16" s="87">
        <f t="shared" si="0"/>
        <v>126.8</v>
      </c>
      <c r="F16" s="88">
        <f t="shared" si="0"/>
        <v>30.78</v>
      </c>
    </row>
    <row r="17" spans="1:6" ht="27.95" customHeight="1">
      <c r="A17" s="33" t="s">
        <v>151</v>
      </c>
      <c r="B17" s="89">
        <f>ROUND(B16,0)</f>
        <v>221</v>
      </c>
      <c r="C17" s="89">
        <f t="shared" ref="C17:D17" si="1">ROUND(C16,0)</f>
        <v>234</v>
      </c>
      <c r="D17" s="89">
        <f t="shared" si="1"/>
        <v>234</v>
      </c>
      <c r="E17" s="89">
        <f>ROUND(E16,0)</f>
        <v>127</v>
      </c>
      <c r="F17" s="90">
        <f>ROUND(F16,1)</f>
        <v>30.8</v>
      </c>
    </row>
    <row r="19" spans="1:6" ht="27.95" customHeight="1">
      <c r="A19" s="16" t="s">
        <v>152</v>
      </c>
    </row>
    <row r="20" spans="1:6" ht="27.95" customHeight="1">
      <c r="A20" s="39" t="s">
        <v>145</v>
      </c>
      <c r="B20" s="37" t="s">
        <v>51</v>
      </c>
      <c r="C20" s="37" t="s">
        <v>52</v>
      </c>
      <c r="D20" s="37" t="s">
        <v>53</v>
      </c>
      <c r="E20" s="37" t="s">
        <v>54</v>
      </c>
      <c r="F20" s="38" t="s">
        <v>55</v>
      </c>
    </row>
    <row r="21" spans="1:6" ht="27.95" customHeight="1">
      <c r="A21" s="32">
        <v>2004</v>
      </c>
      <c r="B21" s="87">
        <v>339.8</v>
      </c>
      <c r="C21" s="87">
        <v>1254.2</v>
      </c>
      <c r="D21" s="87">
        <v>797.9</v>
      </c>
      <c r="E21" s="87">
        <v>1266.7</v>
      </c>
      <c r="F21" s="88">
        <v>8.9</v>
      </c>
    </row>
    <row r="22" spans="1:6" ht="27.95" customHeight="1">
      <c r="A22" s="32">
        <v>2005</v>
      </c>
      <c r="B22" s="87">
        <v>3413.3</v>
      </c>
      <c r="C22" s="87">
        <v>1807.8</v>
      </c>
      <c r="D22" s="87">
        <v>1055.0999999999999</v>
      </c>
      <c r="E22" s="87">
        <v>1035.4000000000001</v>
      </c>
      <c r="F22" s="88">
        <v>34.799999999999997</v>
      </c>
    </row>
    <row r="23" spans="1:6" ht="27.95" customHeight="1">
      <c r="A23" s="32">
        <v>2006</v>
      </c>
      <c r="B23" s="87">
        <v>2947.4</v>
      </c>
      <c r="C23" s="87">
        <v>1922.1</v>
      </c>
      <c r="D23" s="87">
        <v>1077.9000000000001</v>
      </c>
      <c r="E23" s="87">
        <v>1759.6</v>
      </c>
      <c r="F23" s="88">
        <v>39.5</v>
      </c>
    </row>
    <row r="24" spans="1:6" ht="27.95" customHeight="1">
      <c r="A24" s="32">
        <v>2007</v>
      </c>
      <c r="B24" s="87">
        <v>518.70000000000005</v>
      </c>
      <c r="C24" s="87">
        <v>1252</v>
      </c>
      <c r="D24" s="87">
        <v>446.6</v>
      </c>
      <c r="E24" s="87">
        <v>1342.3</v>
      </c>
      <c r="F24" s="88">
        <v>40.4</v>
      </c>
    </row>
    <row r="25" spans="1:6" ht="27.95" customHeight="1">
      <c r="A25" s="32">
        <v>2008</v>
      </c>
      <c r="B25" s="87">
        <v>3749.2</v>
      </c>
      <c r="C25" s="87">
        <v>6840.6</v>
      </c>
      <c r="D25" s="87">
        <v>8870.9</v>
      </c>
      <c r="E25" s="87">
        <v>1430.3</v>
      </c>
      <c r="F25" s="88">
        <v>147.19999999999999</v>
      </c>
    </row>
    <row r="26" spans="1:6" ht="27.95" customHeight="1">
      <c r="A26" s="32" t="s">
        <v>14</v>
      </c>
      <c r="B26" s="87">
        <f>AVERAGE(B21:B25)</f>
        <v>2193.6799999999998</v>
      </c>
      <c r="C26" s="87">
        <f t="shared" ref="C26" si="2">AVERAGE(C21:C25)</f>
        <v>2615.34</v>
      </c>
      <c r="D26" s="87">
        <f t="shared" ref="D26" si="3">AVERAGE(D21:D25)</f>
        <v>2449.6799999999998</v>
      </c>
      <c r="E26" s="87">
        <f t="shared" ref="E26" si="4">AVERAGE(E21:E25)</f>
        <v>1366.8600000000001</v>
      </c>
      <c r="F26" s="88">
        <f t="shared" ref="F26" si="5">AVERAGE(F21:F25)</f>
        <v>54.159999999999989</v>
      </c>
    </row>
    <row r="27" spans="1:6" ht="27.95" customHeight="1">
      <c r="A27" s="33" t="s">
        <v>151</v>
      </c>
      <c r="B27" s="89">
        <f>B24</f>
        <v>518.70000000000005</v>
      </c>
      <c r="C27" s="89">
        <f t="shared" ref="C27:F27" si="6">C24</f>
        <v>1252</v>
      </c>
      <c r="D27" s="89">
        <f t="shared" si="6"/>
        <v>446.6</v>
      </c>
      <c r="E27" s="89">
        <f t="shared" si="6"/>
        <v>1342.3</v>
      </c>
      <c r="F27" s="90">
        <f t="shared" si="6"/>
        <v>40.4</v>
      </c>
    </row>
    <row r="28" spans="1:6" ht="27.95" customHeight="1">
      <c r="A28" s="220" t="s">
        <v>225</v>
      </c>
      <c r="B28" s="220"/>
      <c r="C28" s="220"/>
      <c r="D28" s="220"/>
      <c r="E28" s="220"/>
      <c r="F28" s="220"/>
    </row>
  </sheetData>
  <mergeCells count="2">
    <mergeCell ref="A28:F28"/>
    <mergeCell ref="A6:G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K58"/>
  <sheetViews>
    <sheetView view="pageBreakPreview" topLeftCell="A37" zoomScale="85" zoomScaleNormal="100" zoomScaleSheetLayoutView="85" workbookViewId="0">
      <selection activeCell="E52" sqref="E52:I56"/>
    </sheetView>
  </sheetViews>
  <sheetFormatPr defaultRowHeight="18" customHeight="1"/>
  <cols>
    <col min="1" max="3" width="9" style="1"/>
    <col min="4" max="4" width="8.75" style="1" customWidth="1"/>
    <col min="5" max="5" width="11.375" style="1" customWidth="1"/>
    <col min="6" max="6" width="11.75" style="1" customWidth="1"/>
    <col min="7" max="7" width="10.625" style="1" customWidth="1"/>
    <col min="8" max="8" width="11" style="1" customWidth="1"/>
    <col min="9" max="9" width="11.875" style="1" customWidth="1"/>
    <col min="10" max="16384" width="9" style="1"/>
  </cols>
  <sheetData>
    <row r="1" spans="1:11" ht="18" customHeight="1">
      <c r="A1" s="151" t="s">
        <v>243</v>
      </c>
    </row>
    <row r="2" spans="1:11" ht="18" customHeight="1">
      <c r="A2" s="16" t="s">
        <v>169</v>
      </c>
    </row>
    <row r="3" spans="1:11" ht="18" customHeight="1">
      <c r="A3" s="223" t="s">
        <v>145</v>
      </c>
      <c r="B3" s="224"/>
      <c r="C3" s="224"/>
      <c r="D3" s="224"/>
      <c r="E3" s="144" t="s">
        <v>229</v>
      </c>
      <c r="F3" s="144" t="s">
        <v>251</v>
      </c>
      <c r="G3" s="144" t="s">
        <v>230</v>
      </c>
      <c r="H3" s="144" t="s">
        <v>231</v>
      </c>
      <c r="I3" s="82" t="s">
        <v>232</v>
      </c>
    </row>
    <row r="4" spans="1:11" ht="18" customHeight="1">
      <c r="A4" s="225" t="s">
        <v>160</v>
      </c>
      <c r="B4" s="202"/>
      <c r="C4" s="202" t="s">
        <v>156</v>
      </c>
      <c r="D4" s="202"/>
      <c r="E4" s="121">
        <f>'[2]5.1 계획하수량(보령)'!E4</f>
        <v>51218</v>
      </c>
      <c r="F4" s="121">
        <f>'[2]5.1 계획하수량(보령)'!F4</f>
        <v>52570</v>
      </c>
      <c r="G4" s="121">
        <f>'[2]5.1 계획하수량(보령)'!G4</f>
        <v>64251</v>
      </c>
      <c r="H4" s="121">
        <f>'[2]5.1 계획하수량(보령)'!H4</f>
        <v>78000</v>
      </c>
      <c r="I4" s="121">
        <f>'[2]5.1 계획하수량(보령)'!I4</f>
        <v>86300</v>
      </c>
    </row>
    <row r="5" spans="1:11" ht="18" customHeight="1">
      <c r="A5" s="194"/>
      <c r="B5" s="198"/>
      <c r="C5" s="198" t="s">
        <v>157</v>
      </c>
      <c r="D5" s="198"/>
      <c r="E5" s="97">
        <f>'[2]5.1 계획하수량(보령)'!E24</f>
        <v>14090</v>
      </c>
      <c r="F5" s="97">
        <f>'[2]5.1 계획하수량(보령)'!F24</f>
        <v>14460</v>
      </c>
      <c r="G5" s="97">
        <f>'[2]5.1 계획하수량(보령)'!G24</f>
        <v>17660</v>
      </c>
      <c r="H5" s="97">
        <f>'[2]5.1 계획하수량(보령)'!H24</f>
        <v>21470</v>
      </c>
      <c r="I5" s="97">
        <f>'[2]5.1 계획하수량(보령)'!I24</f>
        <v>23740</v>
      </c>
      <c r="K5" s="125"/>
    </row>
    <row r="6" spans="1:11" ht="18" customHeight="1">
      <c r="A6" s="194"/>
      <c r="B6" s="198"/>
      <c r="C6" s="218" t="s">
        <v>221</v>
      </c>
      <c r="D6" s="143" t="s">
        <v>51</v>
      </c>
      <c r="E6" s="99">
        <f>'4. 생활하수 오염부하량 원단위'!N6</f>
        <v>46.96</v>
      </c>
      <c r="F6" s="99">
        <f>'4. 생활하수 오염부하량 원단위'!N7</f>
        <v>47.46</v>
      </c>
      <c r="G6" s="99">
        <f>'4. 생활하수 오염부하량 원단위'!N8</f>
        <v>52.06</v>
      </c>
      <c r="H6" s="99">
        <f>'4. 생활하수 오염부하량 원단위'!N9</f>
        <v>52.86</v>
      </c>
      <c r="I6" s="100">
        <f>'4. 생활하수 오염부하량 원단위'!N10</f>
        <v>53.36</v>
      </c>
      <c r="K6" s="128"/>
    </row>
    <row r="7" spans="1:11" ht="18" customHeight="1">
      <c r="A7" s="194"/>
      <c r="B7" s="198"/>
      <c r="C7" s="198"/>
      <c r="D7" s="143" t="s">
        <v>52</v>
      </c>
      <c r="E7" s="99">
        <f>'4. 생활하수 오염부하량 원단위'!$N11</f>
        <v>40.5</v>
      </c>
      <c r="F7" s="99">
        <f>'4. 생활하수 오염부하량 원단위'!$N12</f>
        <v>40.950000000000003</v>
      </c>
      <c r="G7" s="99">
        <f>'4. 생활하수 오염부하량 원단위'!$N13</f>
        <v>45.09</v>
      </c>
      <c r="H7" s="99">
        <f>'4. 생활하수 오염부하량 원단위'!$N14</f>
        <v>45.81</v>
      </c>
      <c r="I7" s="100">
        <f>'4. 생활하수 오염부하량 원단위'!$N15</f>
        <v>46.260000000000005</v>
      </c>
    </row>
    <row r="8" spans="1:11" ht="18" customHeight="1">
      <c r="A8" s="194"/>
      <c r="B8" s="198"/>
      <c r="C8" s="198"/>
      <c r="D8" s="143" t="s">
        <v>53</v>
      </c>
      <c r="E8" s="99">
        <f>'4. 생활하수 오염부하량 원단위'!$N16</f>
        <v>44.680000000000007</v>
      </c>
      <c r="F8" s="99">
        <f>'4. 생활하수 오염부하량 원단위'!$N17</f>
        <v>45.430000000000007</v>
      </c>
      <c r="G8" s="99">
        <f>'4. 생활하수 오염부하량 원단위'!$N18</f>
        <v>52.330000000000005</v>
      </c>
      <c r="H8" s="99">
        <f>'4. 생활하수 오염부하량 원단위'!$N19</f>
        <v>53.530000000000008</v>
      </c>
      <c r="I8" s="100">
        <f>'4. 생활하수 오염부하량 원단위'!$N20</f>
        <v>54.280000000000008</v>
      </c>
    </row>
    <row r="9" spans="1:11" ht="18" customHeight="1">
      <c r="A9" s="194"/>
      <c r="B9" s="198"/>
      <c r="C9" s="198"/>
      <c r="D9" s="143" t="s">
        <v>54</v>
      </c>
      <c r="E9" s="99">
        <f>'4. 생활하수 오염부하량 원단위'!$N21</f>
        <v>9.44</v>
      </c>
      <c r="F9" s="99">
        <f>'4. 생활하수 오염부하량 원단위'!$N22</f>
        <v>9.5499999999999989</v>
      </c>
      <c r="G9" s="99">
        <f>'4. 생활하수 오염부하량 원단위'!$N23</f>
        <v>10.24</v>
      </c>
      <c r="H9" s="99">
        <f>'4. 생활하수 오염부하량 원단위'!$N24</f>
        <v>10.5</v>
      </c>
      <c r="I9" s="100">
        <f>'4. 생활하수 오염부하량 원단위'!$N25</f>
        <v>10.55</v>
      </c>
    </row>
    <row r="10" spans="1:11" ht="18" customHeight="1">
      <c r="A10" s="194"/>
      <c r="B10" s="198"/>
      <c r="C10" s="198"/>
      <c r="D10" s="143" t="s">
        <v>55</v>
      </c>
      <c r="E10" s="99">
        <f>'4. 생활하수 오염부하량 원단위'!$N26</f>
        <v>1.5699999999999998</v>
      </c>
      <c r="F10" s="99">
        <f>'4. 생활하수 오염부하량 원단위'!$N27</f>
        <v>1.5999999999999996</v>
      </c>
      <c r="G10" s="99">
        <f>'4. 생활하수 오염부하량 원단위'!$N28</f>
        <v>1.7199999999999998</v>
      </c>
      <c r="H10" s="99">
        <f>'4. 생활하수 오염부하량 원단위'!$N29</f>
        <v>1.7599999999999998</v>
      </c>
      <c r="I10" s="100">
        <f>'4. 생활하수 오염부하량 원단위'!$N30</f>
        <v>1.7699999999999998</v>
      </c>
    </row>
    <row r="11" spans="1:11" ht="18" customHeight="1">
      <c r="A11" s="194"/>
      <c r="B11" s="198"/>
      <c r="C11" s="218" t="s">
        <v>159</v>
      </c>
      <c r="D11" s="143" t="s">
        <v>51</v>
      </c>
      <c r="E11" s="103">
        <f>ROUND(E$4*E6/1000,1)</f>
        <v>2405.1999999999998</v>
      </c>
      <c r="F11" s="103">
        <f t="shared" ref="F11:I11" si="0">ROUND(F$4*F6/1000,1)</f>
        <v>2495</v>
      </c>
      <c r="G11" s="103">
        <f t="shared" si="0"/>
        <v>3344.9</v>
      </c>
      <c r="H11" s="103">
        <f t="shared" si="0"/>
        <v>4123.1000000000004</v>
      </c>
      <c r="I11" s="104">
        <f t="shared" si="0"/>
        <v>4605</v>
      </c>
    </row>
    <row r="12" spans="1:11" ht="18" customHeight="1">
      <c r="A12" s="194"/>
      <c r="B12" s="198"/>
      <c r="C12" s="198"/>
      <c r="D12" s="143" t="s">
        <v>52</v>
      </c>
      <c r="E12" s="103">
        <f t="shared" ref="E12:I12" si="1">ROUND(E$4*E7/1000,1)</f>
        <v>2074.3000000000002</v>
      </c>
      <c r="F12" s="103">
        <f t="shared" si="1"/>
        <v>2152.6999999999998</v>
      </c>
      <c r="G12" s="103">
        <f t="shared" si="1"/>
        <v>2897.1</v>
      </c>
      <c r="H12" s="103">
        <f t="shared" si="1"/>
        <v>3573.2</v>
      </c>
      <c r="I12" s="104">
        <f t="shared" si="1"/>
        <v>3992.2</v>
      </c>
    </row>
    <row r="13" spans="1:11" ht="18" customHeight="1">
      <c r="A13" s="194"/>
      <c r="B13" s="198"/>
      <c r="C13" s="198"/>
      <c r="D13" s="143" t="s">
        <v>53</v>
      </c>
      <c r="E13" s="103">
        <f t="shared" ref="E13:I13" si="2">ROUND(E$4*E8/1000,1)</f>
        <v>2288.4</v>
      </c>
      <c r="F13" s="103">
        <f t="shared" si="2"/>
        <v>2388.3000000000002</v>
      </c>
      <c r="G13" s="103">
        <f t="shared" si="2"/>
        <v>3362.3</v>
      </c>
      <c r="H13" s="103">
        <f t="shared" si="2"/>
        <v>4175.3</v>
      </c>
      <c r="I13" s="104">
        <f t="shared" si="2"/>
        <v>4684.3999999999996</v>
      </c>
    </row>
    <row r="14" spans="1:11" ht="18" customHeight="1">
      <c r="A14" s="194"/>
      <c r="B14" s="198"/>
      <c r="C14" s="198"/>
      <c r="D14" s="143" t="s">
        <v>54</v>
      </c>
      <c r="E14" s="103">
        <f t="shared" ref="E14:I14" si="3">ROUND(E$4*E9/1000,1)</f>
        <v>483.5</v>
      </c>
      <c r="F14" s="103">
        <f t="shared" si="3"/>
        <v>502</v>
      </c>
      <c r="G14" s="103">
        <f t="shared" si="3"/>
        <v>657.9</v>
      </c>
      <c r="H14" s="103">
        <f t="shared" si="3"/>
        <v>819</v>
      </c>
      <c r="I14" s="104">
        <f t="shared" si="3"/>
        <v>910.5</v>
      </c>
    </row>
    <row r="15" spans="1:11" ht="18" customHeight="1">
      <c r="A15" s="194"/>
      <c r="B15" s="198"/>
      <c r="C15" s="198"/>
      <c r="D15" s="143" t="s">
        <v>55</v>
      </c>
      <c r="E15" s="103">
        <f t="shared" ref="E15:I15" si="4">ROUND(E$4*E10/1000,1)</f>
        <v>80.400000000000006</v>
      </c>
      <c r="F15" s="103">
        <f t="shared" si="4"/>
        <v>84.1</v>
      </c>
      <c r="G15" s="103">
        <f t="shared" si="4"/>
        <v>110.5</v>
      </c>
      <c r="H15" s="103">
        <f t="shared" si="4"/>
        <v>137.30000000000001</v>
      </c>
      <c r="I15" s="104">
        <f t="shared" si="4"/>
        <v>152.80000000000001</v>
      </c>
    </row>
    <row r="16" spans="1:11" ht="18" customHeight="1">
      <c r="A16" s="228" t="s">
        <v>167</v>
      </c>
      <c r="B16" s="229"/>
      <c r="C16" s="198" t="s">
        <v>164</v>
      </c>
      <c r="D16" s="198"/>
      <c r="E16" s="97">
        <f>'[3]5.1 계획하수량(보령)'!E19</f>
        <v>300</v>
      </c>
      <c r="F16" s="97">
        <f>'[3]5.1 계획하수량(보령)'!F19</f>
        <v>300</v>
      </c>
      <c r="G16" s="97">
        <f>'[3]5.1 계획하수량(보령)'!G19</f>
        <v>300</v>
      </c>
      <c r="H16" s="97">
        <f>'[3]5.1 계획하수량(보령)'!H19</f>
        <v>300</v>
      </c>
      <c r="I16" s="98">
        <f>'[3]5.1 계획하수량(보령)'!I19</f>
        <v>300</v>
      </c>
    </row>
    <row r="17" spans="1:9" ht="18" customHeight="1">
      <c r="A17" s="228"/>
      <c r="B17" s="229"/>
      <c r="C17" s="218" t="s">
        <v>158</v>
      </c>
      <c r="D17" s="143" t="s">
        <v>51</v>
      </c>
      <c r="E17" s="110">
        <f>'6. 기타오염부하량 원단위'!B17</f>
        <v>221</v>
      </c>
      <c r="F17" s="110">
        <f>E17</f>
        <v>221</v>
      </c>
      <c r="G17" s="110">
        <f t="shared" ref="G17:I17" si="5">F17</f>
        <v>221</v>
      </c>
      <c r="H17" s="110">
        <f t="shared" si="5"/>
        <v>221</v>
      </c>
      <c r="I17" s="116">
        <f t="shared" si="5"/>
        <v>221</v>
      </c>
    </row>
    <row r="18" spans="1:9" ht="18" customHeight="1">
      <c r="A18" s="228"/>
      <c r="B18" s="229"/>
      <c r="C18" s="198"/>
      <c r="D18" s="143" t="s">
        <v>52</v>
      </c>
      <c r="E18" s="110">
        <f>'6. 기타오염부하량 원단위'!C17</f>
        <v>234</v>
      </c>
      <c r="F18" s="110">
        <f t="shared" ref="F18:I18" si="6">E18</f>
        <v>234</v>
      </c>
      <c r="G18" s="110">
        <f t="shared" si="6"/>
        <v>234</v>
      </c>
      <c r="H18" s="110">
        <f t="shared" si="6"/>
        <v>234</v>
      </c>
      <c r="I18" s="116">
        <f t="shared" si="6"/>
        <v>234</v>
      </c>
    </row>
    <row r="19" spans="1:9" ht="18" customHeight="1">
      <c r="A19" s="228"/>
      <c r="B19" s="229"/>
      <c r="C19" s="198"/>
      <c r="D19" s="143" t="s">
        <v>53</v>
      </c>
      <c r="E19" s="110">
        <f>'6. 기타오염부하량 원단위'!D17</f>
        <v>234</v>
      </c>
      <c r="F19" s="110">
        <f t="shared" ref="F19:I19" si="7">E19</f>
        <v>234</v>
      </c>
      <c r="G19" s="110">
        <f t="shared" si="7"/>
        <v>234</v>
      </c>
      <c r="H19" s="110">
        <f t="shared" si="7"/>
        <v>234</v>
      </c>
      <c r="I19" s="116">
        <f t="shared" si="7"/>
        <v>234</v>
      </c>
    </row>
    <row r="20" spans="1:9" ht="18" customHeight="1">
      <c r="A20" s="228"/>
      <c r="B20" s="229"/>
      <c r="C20" s="198"/>
      <c r="D20" s="143" t="s">
        <v>54</v>
      </c>
      <c r="E20" s="110">
        <f>'6. 기타오염부하량 원단위'!E17</f>
        <v>127</v>
      </c>
      <c r="F20" s="110">
        <f t="shared" ref="F20:I20" si="8">E20</f>
        <v>127</v>
      </c>
      <c r="G20" s="110">
        <f t="shared" si="8"/>
        <v>127</v>
      </c>
      <c r="H20" s="110">
        <f t="shared" si="8"/>
        <v>127</v>
      </c>
      <c r="I20" s="116">
        <f t="shared" si="8"/>
        <v>127</v>
      </c>
    </row>
    <row r="21" spans="1:9" ht="18" customHeight="1">
      <c r="A21" s="228"/>
      <c r="B21" s="229"/>
      <c r="C21" s="198"/>
      <c r="D21" s="143" t="s">
        <v>55</v>
      </c>
      <c r="E21" s="110">
        <f>'6. 기타오염부하량 원단위'!F17</f>
        <v>30.8</v>
      </c>
      <c r="F21" s="110">
        <f t="shared" ref="F21:I21" si="9">E21</f>
        <v>30.8</v>
      </c>
      <c r="G21" s="110">
        <f t="shared" si="9"/>
        <v>30.8</v>
      </c>
      <c r="H21" s="110">
        <f t="shared" si="9"/>
        <v>30.8</v>
      </c>
      <c r="I21" s="116">
        <f t="shared" si="9"/>
        <v>30.8</v>
      </c>
    </row>
    <row r="22" spans="1:9" ht="18" customHeight="1">
      <c r="A22" s="228"/>
      <c r="B22" s="229"/>
      <c r="C22" s="218" t="s">
        <v>159</v>
      </c>
      <c r="D22" s="143" t="s">
        <v>51</v>
      </c>
      <c r="E22" s="103">
        <f>ROUND(E$16*E17/1000,1)</f>
        <v>66.3</v>
      </c>
      <c r="F22" s="103">
        <f t="shared" ref="F22:I22" si="10">ROUND(F$16*F17/1000,1)</f>
        <v>66.3</v>
      </c>
      <c r="G22" s="103">
        <f t="shared" si="10"/>
        <v>66.3</v>
      </c>
      <c r="H22" s="103">
        <f t="shared" si="10"/>
        <v>66.3</v>
      </c>
      <c r="I22" s="104">
        <f t="shared" si="10"/>
        <v>66.3</v>
      </c>
    </row>
    <row r="23" spans="1:9" ht="18" customHeight="1">
      <c r="A23" s="228"/>
      <c r="B23" s="229"/>
      <c r="C23" s="198"/>
      <c r="D23" s="143" t="s">
        <v>52</v>
      </c>
      <c r="E23" s="103">
        <f t="shared" ref="E23:I23" si="11">ROUND(E$16*E18/1000,1)</f>
        <v>70.2</v>
      </c>
      <c r="F23" s="103">
        <f t="shared" si="11"/>
        <v>70.2</v>
      </c>
      <c r="G23" s="103">
        <f t="shared" si="11"/>
        <v>70.2</v>
      </c>
      <c r="H23" s="103">
        <f t="shared" si="11"/>
        <v>70.2</v>
      </c>
      <c r="I23" s="104">
        <f t="shared" si="11"/>
        <v>70.2</v>
      </c>
    </row>
    <row r="24" spans="1:9" ht="18" customHeight="1">
      <c r="A24" s="228"/>
      <c r="B24" s="229"/>
      <c r="C24" s="198"/>
      <c r="D24" s="143" t="s">
        <v>53</v>
      </c>
      <c r="E24" s="103">
        <f t="shared" ref="E24:I24" si="12">ROUND(E$16*E19/1000,1)</f>
        <v>70.2</v>
      </c>
      <c r="F24" s="103">
        <f t="shared" si="12"/>
        <v>70.2</v>
      </c>
      <c r="G24" s="103">
        <f t="shared" si="12"/>
        <v>70.2</v>
      </c>
      <c r="H24" s="103">
        <f t="shared" si="12"/>
        <v>70.2</v>
      </c>
      <c r="I24" s="104">
        <f t="shared" si="12"/>
        <v>70.2</v>
      </c>
    </row>
    <row r="25" spans="1:9" ht="18" customHeight="1">
      <c r="A25" s="228"/>
      <c r="B25" s="229"/>
      <c r="C25" s="198"/>
      <c r="D25" s="143" t="s">
        <v>54</v>
      </c>
      <c r="E25" s="103">
        <f t="shared" ref="E25:I25" si="13">ROUND(E$16*E20/1000,1)</f>
        <v>38.1</v>
      </c>
      <c r="F25" s="103">
        <f t="shared" si="13"/>
        <v>38.1</v>
      </c>
      <c r="G25" s="103">
        <f t="shared" si="13"/>
        <v>38.1</v>
      </c>
      <c r="H25" s="103">
        <f t="shared" si="13"/>
        <v>38.1</v>
      </c>
      <c r="I25" s="104">
        <f t="shared" si="13"/>
        <v>38.1</v>
      </c>
    </row>
    <row r="26" spans="1:9" ht="18" customHeight="1">
      <c r="A26" s="228"/>
      <c r="B26" s="229"/>
      <c r="C26" s="198"/>
      <c r="D26" s="143" t="s">
        <v>55</v>
      </c>
      <c r="E26" s="103">
        <f t="shared" ref="E26:I26" si="14">ROUND(E$16*E21/1000,1)</f>
        <v>9.1999999999999993</v>
      </c>
      <c r="F26" s="103">
        <f t="shared" si="14"/>
        <v>9.1999999999999993</v>
      </c>
      <c r="G26" s="103">
        <f t="shared" si="14"/>
        <v>9.1999999999999993</v>
      </c>
      <c r="H26" s="103">
        <f t="shared" si="14"/>
        <v>9.1999999999999993</v>
      </c>
      <c r="I26" s="104">
        <f t="shared" si="14"/>
        <v>9.1999999999999993</v>
      </c>
    </row>
    <row r="27" spans="1:9" ht="18" customHeight="1">
      <c r="A27" s="226" t="s">
        <v>168</v>
      </c>
      <c r="B27" s="227"/>
      <c r="C27" s="198" t="s">
        <v>164</v>
      </c>
      <c r="D27" s="198"/>
      <c r="E27" s="97">
        <f>'[3]5.1 계획하수량(보령)'!E20</f>
        <v>150</v>
      </c>
      <c r="F27" s="97">
        <f>'[3]5.1 계획하수량(보령)'!F20</f>
        <v>150</v>
      </c>
      <c r="G27" s="97">
        <f>'[3]5.1 계획하수량(보령)'!G20</f>
        <v>150</v>
      </c>
      <c r="H27" s="97">
        <f>'[3]5.1 계획하수량(보령)'!H20</f>
        <v>150</v>
      </c>
      <c r="I27" s="98">
        <f>'[3]5.1 계획하수량(보령)'!I20</f>
        <v>150</v>
      </c>
    </row>
    <row r="28" spans="1:9" ht="18" customHeight="1">
      <c r="A28" s="228"/>
      <c r="B28" s="229"/>
      <c r="C28" s="218" t="s">
        <v>158</v>
      </c>
      <c r="D28" s="143" t="s">
        <v>51</v>
      </c>
      <c r="E28" s="109">
        <f>'6. 기타오염부하량 원단위'!B27</f>
        <v>518.70000000000005</v>
      </c>
      <c r="F28" s="110">
        <f t="shared" ref="F28:I28" si="15">E28</f>
        <v>518.70000000000005</v>
      </c>
      <c r="G28" s="110">
        <f t="shared" si="15"/>
        <v>518.70000000000005</v>
      </c>
      <c r="H28" s="110">
        <f t="shared" si="15"/>
        <v>518.70000000000005</v>
      </c>
      <c r="I28" s="116">
        <f t="shared" si="15"/>
        <v>518.70000000000005</v>
      </c>
    </row>
    <row r="29" spans="1:9" ht="18" customHeight="1">
      <c r="A29" s="228"/>
      <c r="B29" s="229"/>
      <c r="C29" s="198"/>
      <c r="D29" s="143" t="s">
        <v>52</v>
      </c>
      <c r="E29" s="109">
        <f>'6. 기타오염부하량 원단위'!C27</f>
        <v>1252</v>
      </c>
      <c r="F29" s="110">
        <f t="shared" ref="F29:I29" si="16">E29</f>
        <v>1252</v>
      </c>
      <c r="G29" s="110">
        <f t="shared" si="16"/>
        <v>1252</v>
      </c>
      <c r="H29" s="110">
        <f t="shared" si="16"/>
        <v>1252</v>
      </c>
      <c r="I29" s="116">
        <f t="shared" si="16"/>
        <v>1252</v>
      </c>
    </row>
    <row r="30" spans="1:9" ht="18" customHeight="1">
      <c r="A30" s="228"/>
      <c r="B30" s="229"/>
      <c r="C30" s="198"/>
      <c r="D30" s="143" t="s">
        <v>53</v>
      </c>
      <c r="E30" s="109">
        <f>'6. 기타오염부하량 원단위'!D27</f>
        <v>446.6</v>
      </c>
      <c r="F30" s="110">
        <f t="shared" ref="F30:I30" si="17">E30</f>
        <v>446.6</v>
      </c>
      <c r="G30" s="110">
        <f t="shared" si="17"/>
        <v>446.6</v>
      </c>
      <c r="H30" s="110">
        <f t="shared" si="17"/>
        <v>446.6</v>
      </c>
      <c r="I30" s="116">
        <f t="shared" si="17"/>
        <v>446.6</v>
      </c>
    </row>
    <row r="31" spans="1:9" ht="18" customHeight="1">
      <c r="A31" s="228"/>
      <c r="B31" s="229"/>
      <c r="C31" s="198"/>
      <c r="D31" s="143" t="s">
        <v>54</v>
      </c>
      <c r="E31" s="109">
        <f>'6. 기타오염부하량 원단위'!E27</f>
        <v>1342.3</v>
      </c>
      <c r="F31" s="110">
        <f t="shared" ref="F31" si="18">E31</f>
        <v>1342.3</v>
      </c>
      <c r="G31" s="110">
        <v>200</v>
      </c>
      <c r="H31" s="110">
        <f>G31</f>
        <v>200</v>
      </c>
      <c r="I31" s="116">
        <f>H31</f>
        <v>200</v>
      </c>
    </row>
    <row r="32" spans="1:9" ht="18" customHeight="1">
      <c r="A32" s="228"/>
      <c r="B32" s="229"/>
      <c r="C32" s="198"/>
      <c r="D32" s="143" t="s">
        <v>55</v>
      </c>
      <c r="E32" s="109">
        <f>'6. 기타오염부하량 원단위'!F27</f>
        <v>40.4</v>
      </c>
      <c r="F32" s="110">
        <f t="shared" ref="F32:I32" si="19">E32</f>
        <v>40.4</v>
      </c>
      <c r="G32" s="110">
        <v>20</v>
      </c>
      <c r="H32" s="110">
        <f t="shared" si="19"/>
        <v>20</v>
      </c>
      <c r="I32" s="116">
        <f t="shared" si="19"/>
        <v>20</v>
      </c>
    </row>
    <row r="33" spans="1:11" ht="18" customHeight="1">
      <c r="A33" s="228"/>
      <c r="B33" s="229"/>
      <c r="C33" s="218" t="s">
        <v>159</v>
      </c>
      <c r="D33" s="143" t="s">
        <v>51</v>
      </c>
      <c r="E33" s="103">
        <f>ROUND(E$27*E28/1000,1)</f>
        <v>77.8</v>
      </c>
      <c r="F33" s="103">
        <f t="shared" ref="F33:I33" si="20">ROUND(F$27*F28/1000,1)</f>
        <v>77.8</v>
      </c>
      <c r="G33" s="103">
        <f t="shared" si="20"/>
        <v>77.8</v>
      </c>
      <c r="H33" s="103">
        <f t="shared" si="20"/>
        <v>77.8</v>
      </c>
      <c r="I33" s="104">
        <f t="shared" si="20"/>
        <v>77.8</v>
      </c>
      <c r="K33" s="164"/>
    </row>
    <row r="34" spans="1:11" ht="18" customHeight="1">
      <c r="A34" s="228"/>
      <c r="B34" s="229"/>
      <c r="C34" s="198"/>
      <c r="D34" s="143" t="s">
        <v>52</v>
      </c>
      <c r="E34" s="103">
        <f t="shared" ref="E34:I34" si="21">ROUND(E$27*E29/1000,1)</f>
        <v>187.8</v>
      </c>
      <c r="F34" s="103">
        <f t="shared" si="21"/>
        <v>187.8</v>
      </c>
      <c r="G34" s="103">
        <f t="shared" si="21"/>
        <v>187.8</v>
      </c>
      <c r="H34" s="103">
        <f t="shared" si="21"/>
        <v>187.8</v>
      </c>
      <c r="I34" s="104">
        <f t="shared" si="21"/>
        <v>187.8</v>
      </c>
      <c r="K34" s="164"/>
    </row>
    <row r="35" spans="1:11" ht="18" customHeight="1">
      <c r="A35" s="228"/>
      <c r="B35" s="229"/>
      <c r="C35" s="198"/>
      <c r="D35" s="143" t="s">
        <v>53</v>
      </c>
      <c r="E35" s="103">
        <f t="shared" ref="E35:I35" si="22">ROUND(E$27*E30/1000,1)</f>
        <v>67</v>
      </c>
      <c r="F35" s="103">
        <f t="shared" si="22"/>
        <v>67</v>
      </c>
      <c r="G35" s="103">
        <f t="shared" si="22"/>
        <v>67</v>
      </c>
      <c r="H35" s="103">
        <f t="shared" si="22"/>
        <v>67</v>
      </c>
      <c r="I35" s="104">
        <f t="shared" si="22"/>
        <v>67</v>
      </c>
      <c r="K35" s="164"/>
    </row>
    <row r="36" spans="1:11" ht="18" customHeight="1">
      <c r="A36" s="228"/>
      <c r="B36" s="229"/>
      <c r="C36" s="198"/>
      <c r="D36" s="143" t="s">
        <v>54</v>
      </c>
      <c r="E36" s="103">
        <f t="shared" ref="E36:I36" si="23">ROUND(E$27*E31/1000,1)</f>
        <v>201.3</v>
      </c>
      <c r="F36" s="103">
        <f t="shared" si="23"/>
        <v>201.3</v>
      </c>
      <c r="G36" s="103">
        <f t="shared" si="23"/>
        <v>30</v>
      </c>
      <c r="H36" s="103">
        <f t="shared" si="23"/>
        <v>30</v>
      </c>
      <c r="I36" s="104">
        <f t="shared" si="23"/>
        <v>30</v>
      </c>
      <c r="K36" s="164"/>
    </row>
    <row r="37" spans="1:11" ht="18" customHeight="1">
      <c r="A37" s="230"/>
      <c r="B37" s="231"/>
      <c r="C37" s="198"/>
      <c r="D37" s="143" t="s">
        <v>55</v>
      </c>
      <c r="E37" s="103">
        <f t="shared" ref="E37:I37" si="24">ROUND(E$27*E32/1000,1)</f>
        <v>6.1</v>
      </c>
      <c r="F37" s="103">
        <f t="shared" si="24"/>
        <v>6.1</v>
      </c>
      <c r="G37" s="103">
        <f t="shared" si="24"/>
        <v>3</v>
      </c>
      <c r="H37" s="103">
        <f t="shared" si="24"/>
        <v>3</v>
      </c>
      <c r="I37" s="104">
        <f t="shared" si="24"/>
        <v>3</v>
      </c>
      <c r="K37" s="164"/>
    </row>
    <row r="38" spans="1:11" ht="18" customHeight="1">
      <c r="A38" s="194" t="s">
        <v>163</v>
      </c>
      <c r="B38" s="198"/>
      <c r="C38" s="198" t="s">
        <v>157</v>
      </c>
      <c r="D38" s="198"/>
      <c r="E38" s="97">
        <f>'[2]5.1 계획하수량(보령)'!E30</f>
        <v>1430</v>
      </c>
      <c r="F38" s="97">
        <f>'[2]5.1 계획하수량(보령)'!F30</f>
        <v>1470</v>
      </c>
      <c r="G38" s="97">
        <f>'[2]5.1 계획하수량(보령)'!G30</f>
        <v>1800</v>
      </c>
      <c r="H38" s="97">
        <f>'[2]5.1 계획하수량(보령)'!H30</f>
        <v>2180</v>
      </c>
      <c r="I38" s="97">
        <f>'[2]5.1 계획하수량(보령)'!I30</f>
        <v>2420</v>
      </c>
    </row>
    <row r="39" spans="1:11" ht="18" customHeight="1">
      <c r="A39" s="194" t="s">
        <v>161</v>
      </c>
      <c r="B39" s="198"/>
      <c r="C39" s="198" t="s">
        <v>157</v>
      </c>
      <c r="D39" s="198"/>
      <c r="E39" s="97">
        <f>E5+E16+E27+E38</f>
        <v>15970</v>
      </c>
      <c r="F39" s="97">
        <f>F5+F16+F27+F38</f>
        <v>16380</v>
      </c>
      <c r="G39" s="97">
        <f>G5+G16+G27+G38</f>
        <v>19910</v>
      </c>
      <c r="H39" s="97">
        <f>H5+H16+H27+H38</f>
        <v>24100</v>
      </c>
      <c r="I39" s="98">
        <f>I5+I16+I27+I38</f>
        <v>26610</v>
      </c>
    </row>
    <row r="40" spans="1:11" ht="18" customHeight="1">
      <c r="A40" s="194"/>
      <c r="B40" s="198"/>
      <c r="C40" s="218" t="s">
        <v>159</v>
      </c>
      <c r="D40" s="143" t="s">
        <v>51</v>
      </c>
      <c r="E40" s="103">
        <f>E11+E22+E33</f>
        <v>2549.3000000000002</v>
      </c>
      <c r="F40" s="103">
        <f t="shared" ref="F40:I40" si="25">F11+F22+F33</f>
        <v>2639.1000000000004</v>
      </c>
      <c r="G40" s="103">
        <f t="shared" si="25"/>
        <v>3489.0000000000005</v>
      </c>
      <c r="H40" s="103">
        <f t="shared" si="25"/>
        <v>4267.2000000000007</v>
      </c>
      <c r="I40" s="104">
        <f t="shared" si="25"/>
        <v>4749.1000000000004</v>
      </c>
      <c r="J40" s="96"/>
    </row>
    <row r="41" spans="1:11" ht="18" customHeight="1">
      <c r="A41" s="194"/>
      <c r="B41" s="198"/>
      <c r="C41" s="198"/>
      <c r="D41" s="143" t="s">
        <v>52</v>
      </c>
      <c r="E41" s="103">
        <f t="shared" ref="E41:I41" si="26">E12+E23+E34</f>
        <v>2332.3000000000002</v>
      </c>
      <c r="F41" s="103">
        <f t="shared" si="26"/>
        <v>2410.6999999999998</v>
      </c>
      <c r="G41" s="103">
        <f t="shared" si="26"/>
        <v>3155.1</v>
      </c>
      <c r="H41" s="103">
        <f t="shared" si="26"/>
        <v>3831.2</v>
      </c>
      <c r="I41" s="104">
        <f t="shared" si="26"/>
        <v>4250.2</v>
      </c>
      <c r="J41" s="96"/>
    </row>
    <row r="42" spans="1:11" ht="18" customHeight="1">
      <c r="A42" s="194"/>
      <c r="B42" s="198"/>
      <c r="C42" s="198"/>
      <c r="D42" s="143" t="s">
        <v>53</v>
      </c>
      <c r="E42" s="103">
        <f t="shared" ref="E42:I42" si="27">E13+E24+E35</f>
        <v>2425.6</v>
      </c>
      <c r="F42" s="103">
        <f t="shared" si="27"/>
        <v>2525.5</v>
      </c>
      <c r="G42" s="103">
        <f t="shared" si="27"/>
        <v>3499.5</v>
      </c>
      <c r="H42" s="103">
        <f t="shared" si="27"/>
        <v>4312.5</v>
      </c>
      <c r="I42" s="104">
        <f t="shared" si="27"/>
        <v>4821.5999999999995</v>
      </c>
      <c r="J42" s="96"/>
    </row>
    <row r="43" spans="1:11" ht="18" customHeight="1">
      <c r="A43" s="194"/>
      <c r="B43" s="198"/>
      <c r="C43" s="198"/>
      <c r="D43" s="143" t="s">
        <v>54</v>
      </c>
      <c r="E43" s="103">
        <f t="shared" ref="E43:I43" si="28">E14+E25+E36</f>
        <v>722.90000000000009</v>
      </c>
      <c r="F43" s="103">
        <f t="shared" si="28"/>
        <v>741.40000000000009</v>
      </c>
      <c r="G43" s="103">
        <f t="shared" si="28"/>
        <v>726</v>
      </c>
      <c r="H43" s="103">
        <f t="shared" si="28"/>
        <v>887.1</v>
      </c>
      <c r="I43" s="104">
        <f t="shared" si="28"/>
        <v>978.6</v>
      </c>
      <c r="J43" s="96"/>
    </row>
    <row r="44" spans="1:11" ht="18" customHeight="1">
      <c r="A44" s="194"/>
      <c r="B44" s="198"/>
      <c r="C44" s="198"/>
      <c r="D44" s="143" t="s">
        <v>55</v>
      </c>
      <c r="E44" s="103">
        <f t="shared" ref="E44:I44" si="29">E15+E26+E37</f>
        <v>95.7</v>
      </c>
      <c r="F44" s="103">
        <f t="shared" si="29"/>
        <v>99.399999999999991</v>
      </c>
      <c r="G44" s="103">
        <f t="shared" si="29"/>
        <v>122.7</v>
      </c>
      <c r="H44" s="103">
        <f t="shared" si="29"/>
        <v>149.5</v>
      </c>
      <c r="I44" s="104">
        <f t="shared" si="29"/>
        <v>165</v>
      </c>
      <c r="J44" s="96"/>
    </row>
    <row r="45" spans="1:11" ht="18" customHeight="1">
      <c r="A45" s="222" t="s">
        <v>162</v>
      </c>
      <c r="B45" s="198"/>
      <c r="C45" s="198" t="s">
        <v>51</v>
      </c>
      <c r="D45" s="198"/>
      <c r="E45" s="117">
        <f>ROUND(E40/E$39*1000,1)</f>
        <v>159.6</v>
      </c>
      <c r="F45" s="117">
        <f t="shared" ref="F45:I45" si="30">ROUND(F40/F$39*1000,1)</f>
        <v>161.1</v>
      </c>
      <c r="G45" s="117">
        <f t="shared" si="30"/>
        <v>175.2</v>
      </c>
      <c r="H45" s="117">
        <f t="shared" si="30"/>
        <v>177.1</v>
      </c>
      <c r="I45" s="118">
        <f t="shared" si="30"/>
        <v>178.5</v>
      </c>
    </row>
    <row r="46" spans="1:11" ht="18" customHeight="1">
      <c r="A46" s="194"/>
      <c r="B46" s="198"/>
      <c r="C46" s="198" t="s">
        <v>52</v>
      </c>
      <c r="D46" s="198"/>
      <c r="E46" s="117">
        <f>ROUND(E41/E$39*1000,1)</f>
        <v>146</v>
      </c>
      <c r="F46" s="117">
        <f t="shared" ref="F46:I46" si="31">ROUND(F41/F$39*1000,1)</f>
        <v>147.19999999999999</v>
      </c>
      <c r="G46" s="117">
        <f t="shared" si="31"/>
        <v>158.5</v>
      </c>
      <c r="H46" s="117">
        <f t="shared" si="31"/>
        <v>159</v>
      </c>
      <c r="I46" s="118">
        <f t="shared" si="31"/>
        <v>159.69999999999999</v>
      </c>
    </row>
    <row r="47" spans="1:11" ht="18" customHeight="1">
      <c r="A47" s="194"/>
      <c r="B47" s="198"/>
      <c r="C47" s="198" t="s">
        <v>53</v>
      </c>
      <c r="D47" s="198"/>
      <c r="E47" s="117">
        <f>ROUND(E42/E$39*1000,1)</f>
        <v>151.9</v>
      </c>
      <c r="F47" s="117">
        <f t="shared" ref="F47:I47" si="32">ROUND(F42/F$39*1000,1)</f>
        <v>154.19999999999999</v>
      </c>
      <c r="G47" s="117">
        <f t="shared" si="32"/>
        <v>175.8</v>
      </c>
      <c r="H47" s="117">
        <f t="shared" si="32"/>
        <v>178.9</v>
      </c>
      <c r="I47" s="118">
        <f t="shared" si="32"/>
        <v>181.2</v>
      </c>
    </row>
    <row r="48" spans="1:11" ht="18" customHeight="1">
      <c r="A48" s="194"/>
      <c r="B48" s="198"/>
      <c r="C48" s="198" t="s">
        <v>54</v>
      </c>
      <c r="D48" s="198"/>
      <c r="E48" s="105">
        <f t="shared" ref="E48:I49" si="33">ROUND(E43/E$39*1000,2)</f>
        <v>45.27</v>
      </c>
      <c r="F48" s="105">
        <f t="shared" si="33"/>
        <v>45.26</v>
      </c>
      <c r="G48" s="105">
        <f t="shared" si="33"/>
        <v>36.46</v>
      </c>
      <c r="H48" s="105">
        <f t="shared" si="33"/>
        <v>36.81</v>
      </c>
      <c r="I48" s="106">
        <f t="shared" si="33"/>
        <v>36.78</v>
      </c>
    </row>
    <row r="49" spans="1:9" ht="18" customHeight="1">
      <c r="A49" s="195"/>
      <c r="B49" s="199"/>
      <c r="C49" s="199" t="s">
        <v>55</v>
      </c>
      <c r="D49" s="199"/>
      <c r="E49" s="107">
        <f t="shared" si="33"/>
        <v>5.99</v>
      </c>
      <c r="F49" s="107">
        <f t="shared" si="33"/>
        <v>6.07</v>
      </c>
      <c r="G49" s="107">
        <f t="shared" si="33"/>
        <v>6.16</v>
      </c>
      <c r="H49" s="107">
        <f t="shared" si="33"/>
        <v>6.2</v>
      </c>
      <c r="I49" s="108">
        <f t="shared" si="33"/>
        <v>6.2</v>
      </c>
    </row>
    <row r="51" spans="1:9" ht="18" customHeight="1">
      <c r="E51" s="165"/>
      <c r="F51" s="165"/>
      <c r="G51" s="165"/>
      <c r="H51" s="165"/>
      <c r="I51" s="165"/>
    </row>
    <row r="52" spans="1:9" ht="18" customHeight="1">
      <c r="E52" s="167">
        <f>E45</f>
        <v>159.6</v>
      </c>
      <c r="F52" s="167">
        <f t="shared" ref="F52:I52" si="34">F45</f>
        <v>161.1</v>
      </c>
      <c r="G52" s="167">
        <f t="shared" si="34"/>
        <v>175.2</v>
      </c>
      <c r="H52" s="167">
        <f t="shared" si="34"/>
        <v>177.1</v>
      </c>
      <c r="I52" s="167">
        <f t="shared" si="34"/>
        <v>178.5</v>
      </c>
    </row>
    <row r="53" spans="1:9" ht="18" customHeight="1">
      <c r="E53" s="167">
        <f t="shared" ref="E53:I53" si="35">E46</f>
        <v>146</v>
      </c>
      <c r="F53" s="167">
        <f t="shared" si="35"/>
        <v>147.19999999999999</v>
      </c>
      <c r="G53" s="167">
        <f t="shared" si="35"/>
        <v>158.5</v>
      </c>
      <c r="H53" s="167">
        <f t="shared" si="35"/>
        <v>159</v>
      </c>
      <c r="I53" s="167">
        <f t="shared" si="35"/>
        <v>159.69999999999999</v>
      </c>
    </row>
    <row r="54" spans="1:9" ht="18" customHeight="1">
      <c r="E54" s="167">
        <f t="shared" ref="E54:I54" si="36">E47</f>
        <v>151.9</v>
      </c>
      <c r="F54" s="167">
        <f t="shared" si="36"/>
        <v>154.19999999999999</v>
      </c>
      <c r="G54" s="167">
        <f t="shared" si="36"/>
        <v>175.8</v>
      </c>
      <c r="H54" s="167">
        <f t="shared" si="36"/>
        <v>178.9</v>
      </c>
      <c r="I54" s="167">
        <f t="shared" si="36"/>
        <v>181.2</v>
      </c>
    </row>
    <row r="55" spans="1:9" ht="18" customHeight="1">
      <c r="E55" s="167">
        <f t="shared" ref="E55:I55" si="37">E48</f>
        <v>45.27</v>
      </c>
      <c r="F55" s="167">
        <f t="shared" si="37"/>
        <v>45.26</v>
      </c>
      <c r="G55" s="167">
        <f t="shared" si="37"/>
        <v>36.46</v>
      </c>
      <c r="H55" s="167">
        <f t="shared" si="37"/>
        <v>36.81</v>
      </c>
      <c r="I55" s="167">
        <f t="shared" si="37"/>
        <v>36.78</v>
      </c>
    </row>
    <row r="56" spans="1:9" ht="18" customHeight="1">
      <c r="E56" s="167">
        <f t="shared" ref="E56:I56" si="38">E49</f>
        <v>5.99</v>
      </c>
      <c r="F56" s="167">
        <f t="shared" si="38"/>
        <v>6.07</v>
      </c>
      <c r="G56" s="167">
        <f t="shared" si="38"/>
        <v>6.16</v>
      </c>
      <c r="H56" s="167">
        <f t="shared" si="38"/>
        <v>6.2</v>
      </c>
      <c r="I56" s="167">
        <f t="shared" si="38"/>
        <v>6.2</v>
      </c>
    </row>
    <row r="57" spans="1:9" ht="18" customHeight="1">
      <c r="E57" s="166"/>
      <c r="F57" s="166"/>
      <c r="G57" s="166"/>
      <c r="H57" s="166"/>
      <c r="I57" s="166"/>
    </row>
    <row r="58" spans="1:9" ht="18" customHeight="1">
      <c r="E58" s="166"/>
      <c r="F58" s="166"/>
      <c r="G58" s="166"/>
      <c r="H58" s="166"/>
      <c r="I58" s="166"/>
    </row>
  </sheetData>
  <mergeCells count="25">
    <mergeCell ref="A3:D3"/>
    <mergeCell ref="A4:B15"/>
    <mergeCell ref="C6:C10"/>
    <mergeCell ref="C22:C26"/>
    <mergeCell ref="A27:B37"/>
    <mergeCell ref="C27:D27"/>
    <mergeCell ref="C28:C32"/>
    <mergeCell ref="C33:C37"/>
    <mergeCell ref="C11:C15"/>
    <mergeCell ref="C4:D4"/>
    <mergeCell ref="C5:D5"/>
    <mergeCell ref="C16:D16"/>
    <mergeCell ref="C17:C21"/>
    <mergeCell ref="A16:B26"/>
    <mergeCell ref="A38:B38"/>
    <mergeCell ref="C38:D38"/>
    <mergeCell ref="A39:B44"/>
    <mergeCell ref="A45:B49"/>
    <mergeCell ref="C45:D45"/>
    <mergeCell ref="C46:D46"/>
    <mergeCell ref="C47:D47"/>
    <mergeCell ref="C48:D48"/>
    <mergeCell ref="C49:D49"/>
    <mergeCell ref="C39:D39"/>
    <mergeCell ref="C40:C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68"/>
  <sheetViews>
    <sheetView view="pageBreakPreview" topLeftCell="A49" zoomScale="85" zoomScaleNormal="100" zoomScaleSheetLayoutView="85" workbookViewId="0">
      <selection activeCell="E64" sqref="E64:I68"/>
    </sheetView>
  </sheetViews>
  <sheetFormatPr defaultRowHeight="18" customHeight="1"/>
  <cols>
    <col min="1" max="2" width="9" style="1"/>
    <col min="3" max="3" width="11" style="1" customWidth="1"/>
    <col min="4" max="4" width="10.75" style="1" customWidth="1"/>
    <col min="5" max="5" width="12.625" style="1" customWidth="1"/>
    <col min="6" max="6" width="13.125" style="1" customWidth="1"/>
    <col min="7" max="7" width="10.625" style="1" customWidth="1"/>
    <col min="8" max="8" width="11" style="1" customWidth="1"/>
    <col min="9" max="9" width="11.875" style="1" customWidth="1"/>
    <col min="10" max="16384" width="9" style="1"/>
  </cols>
  <sheetData>
    <row r="1" spans="1:9" ht="18" customHeight="1">
      <c r="A1" s="16" t="s">
        <v>244</v>
      </c>
    </row>
    <row r="2" spans="1:9" ht="18" customHeight="1">
      <c r="A2" s="223" t="s">
        <v>85</v>
      </c>
      <c r="B2" s="224"/>
      <c r="C2" s="224"/>
      <c r="D2" s="224"/>
      <c r="E2" s="139" t="s">
        <v>229</v>
      </c>
      <c r="F2" s="139" t="s">
        <v>251</v>
      </c>
      <c r="G2" s="139" t="s">
        <v>230</v>
      </c>
      <c r="H2" s="139" t="s">
        <v>231</v>
      </c>
      <c r="I2" s="82" t="s">
        <v>232</v>
      </c>
    </row>
    <row r="3" spans="1:9" ht="18" customHeight="1">
      <c r="A3" s="225" t="s">
        <v>160</v>
      </c>
      <c r="B3" s="202"/>
      <c r="C3" s="202" t="s">
        <v>156</v>
      </c>
      <c r="D3" s="202"/>
      <c r="E3" s="121">
        <f>'[4]5.2 계획하수량(대천해수욕장_성수기)'!$E$4</f>
        <v>5370</v>
      </c>
      <c r="F3" s="121">
        <f>'[4]5.2 계획하수량(대천해수욕장_성수기)'!$F$4</f>
        <v>6144</v>
      </c>
      <c r="G3" s="121">
        <f>'[4]5.2 계획하수량(대천해수욕장_성수기)'!$G$4</f>
        <v>6958</v>
      </c>
      <c r="H3" s="121">
        <f>'[4]5.2 계획하수량(대천해수욕장_성수기)'!$H$4</f>
        <v>9405</v>
      </c>
      <c r="I3" s="122">
        <f>'[4]5.2 계획하수량(대천해수욕장_성수기)'!$I$4</f>
        <v>9500</v>
      </c>
    </row>
    <row r="4" spans="1:9" ht="18" customHeight="1">
      <c r="A4" s="194"/>
      <c r="B4" s="198"/>
      <c r="C4" s="198" t="s">
        <v>157</v>
      </c>
      <c r="D4" s="198"/>
      <c r="E4" s="97">
        <f>'[2]5.2 계획하수량(대천해수욕장_성수기)'!E29</f>
        <v>1480</v>
      </c>
      <c r="F4" s="97">
        <f>'[2]5.2 계획하수량(대천해수욕장_성수기)'!F29</f>
        <v>1690</v>
      </c>
      <c r="G4" s="97">
        <f>'[2]5.2 계획하수량(대천해수욕장_성수기)'!G29</f>
        <v>1910</v>
      </c>
      <c r="H4" s="97">
        <f>'[2]5.2 계획하수량(대천해수욕장_성수기)'!H29</f>
        <v>2590</v>
      </c>
      <c r="I4" s="97">
        <f>'[2]5.2 계획하수량(대천해수욕장_성수기)'!I29</f>
        <v>2610</v>
      </c>
    </row>
    <row r="5" spans="1:9" ht="18" customHeight="1">
      <c r="A5" s="194"/>
      <c r="B5" s="198"/>
      <c r="C5" s="218" t="s">
        <v>158</v>
      </c>
      <c r="D5" s="124" t="s">
        <v>51</v>
      </c>
      <c r="E5" s="99">
        <f>'4. 생활하수 오염부하량 원단위'!N31</f>
        <v>42.9</v>
      </c>
      <c r="F5" s="99">
        <f>'4. 생활하수 오염부하량 원단위'!N32</f>
        <v>43.099999999999994</v>
      </c>
      <c r="G5" s="99">
        <f>'4. 생활하수 오염부하량 원단위'!N33</f>
        <v>44</v>
      </c>
      <c r="H5" s="99">
        <f>'4. 생활하수 오염부하량 원단위'!N34</f>
        <v>44.9</v>
      </c>
      <c r="I5" s="100">
        <f>'4. 생활하수 오염부하량 원단위'!N35</f>
        <v>45.4</v>
      </c>
    </row>
    <row r="6" spans="1:9" ht="18" customHeight="1">
      <c r="A6" s="194"/>
      <c r="B6" s="198"/>
      <c r="C6" s="198"/>
      <c r="D6" s="124" t="s">
        <v>52</v>
      </c>
      <c r="E6" s="99">
        <f>'4. 생활하수 오염부하량 원단위'!$N36</f>
        <v>37.35</v>
      </c>
      <c r="F6" s="99">
        <f>'4. 생활하수 오염부하량 원단위'!$N37</f>
        <v>37.53</v>
      </c>
      <c r="G6" s="99">
        <f>'4. 생활하수 오염부하량 원단위'!$N38</f>
        <v>38.340000000000003</v>
      </c>
      <c r="H6" s="99">
        <f>'4. 생활하수 오염부하량 원단위'!$N39</f>
        <v>39.15</v>
      </c>
      <c r="I6" s="100">
        <f>'4. 생활하수 오염부하량 원단위'!$N40</f>
        <v>39.6</v>
      </c>
    </row>
    <row r="7" spans="1:9" ht="18" customHeight="1">
      <c r="A7" s="194"/>
      <c r="B7" s="198"/>
      <c r="C7" s="198"/>
      <c r="D7" s="124" t="s">
        <v>53</v>
      </c>
      <c r="E7" s="99">
        <f>'4. 생활하수 오염부하량 원단위'!$N41</f>
        <v>45.95</v>
      </c>
      <c r="F7" s="99">
        <f>'4. 생활하수 오염부하량 원단위'!$N42</f>
        <v>46.250000000000007</v>
      </c>
      <c r="G7" s="99">
        <f>'4. 생활하수 오염부하량 원단위'!$N43</f>
        <v>47.6</v>
      </c>
      <c r="H7" s="99">
        <f>'4. 생활하수 오염부하량 원단위'!$N44</f>
        <v>48.95</v>
      </c>
      <c r="I7" s="100">
        <f>'4. 생활하수 오염부하량 원단위'!$N45</f>
        <v>49.7</v>
      </c>
    </row>
    <row r="8" spans="1:9" ht="18" customHeight="1">
      <c r="A8" s="194"/>
      <c r="B8" s="198"/>
      <c r="C8" s="198"/>
      <c r="D8" s="124" t="s">
        <v>54</v>
      </c>
      <c r="E8" s="99">
        <f>'4. 생활하수 오염부하량 원단위'!$N46</f>
        <v>9.26</v>
      </c>
      <c r="F8" s="99">
        <f>'4. 생활하수 오염부하량 원단위'!$N47</f>
        <v>9.3399999999999981</v>
      </c>
      <c r="G8" s="99">
        <f>'4. 생활하수 오염부하량 원단위'!$N48</f>
        <v>9.61</v>
      </c>
      <c r="H8" s="99">
        <f>'4. 생활하수 오염부하량 원단위'!$N49</f>
        <v>9.8699999999999992</v>
      </c>
      <c r="I8" s="100">
        <f>'4. 생활하수 오염부하량 원단위'!$N50</f>
        <v>9.93</v>
      </c>
    </row>
    <row r="9" spans="1:9" ht="18" customHeight="1">
      <c r="A9" s="194"/>
      <c r="B9" s="198"/>
      <c r="C9" s="198"/>
      <c r="D9" s="124" t="s">
        <v>55</v>
      </c>
      <c r="E9" s="99">
        <f>'4. 생활하수 오염부하량 원단위'!$N51</f>
        <v>1.5799999999999998</v>
      </c>
      <c r="F9" s="99">
        <f>'4. 생활하수 오염부하량 원단위'!$N52</f>
        <v>1.5999999999999999</v>
      </c>
      <c r="G9" s="99">
        <f>'4. 생활하수 오염부하량 원단위'!$N53</f>
        <v>1.64</v>
      </c>
      <c r="H9" s="99">
        <f>'4. 생활하수 오염부하량 원단위'!$N54</f>
        <v>1.69</v>
      </c>
      <c r="I9" s="100">
        <f>'4. 생활하수 오염부하량 원단위'!$N55</f>
        <v>1.7</v>
      </c>
    </row>
    <row r="10" spans="1:9" ht="18" customHeight="1">
      <c r="A10" s="194"/>
      <c r="B10" s="198"/>
      <c r="C10" s="218" t="s">
        <v>159</v>
      </c>
      <c r="D10" s="124" t="s">
        <v>51</v>
      </c>
      <c r="E10" s="103">
        <f>ROUND(E$3*E5/1000,1)</f>
        <v>230.4</v>
      </c>
      <c r="F10" s="103">
        <f t="shared" ref="F10:I10" si="0">ROUND(F$3*F5/1000,1)</f>
        <v>264.8</v>
      </c>
      <c r="G10" s="103">
        <f t="shared" si="0"/>
        <v>306.2</v>
      </c>
      <c r="H10" s="103">
        <f t="shared" si="0"/>
        <v>422.3</v>
      </c>
      <c r="I10" s="104">
        <f t="shared" si="0"/>
        <v>431.3</v>
      </c>
    </row>
    <row r="11" spans="1:9" ht="18" customHeight="1">
      <c r="A11" s="194"/>
      <c r="B11" s="198"/>
      <c r="C11" s="198"/>
      <c r="D11" s="124" t="s">
        <v>52</v>
      </c>
      <c r="E11" s="103">
        <f t="shared" ref="E11:I14" si="1">ROUND(E$3*E6/1000,1)</f>
        <v>200.6</v>
      </c>
      <c r="F11" s="103">
        <f t="shared" si="1"/>
        <v>230.6</v>
      </c>
      <c r="G11" s="103">
        <f t="shared" si="1"/>
        <v>266.8</v>
      </c>
      <c r="H11" s="103">
        <f t="shared" si="1"/>
        <v>368.2</v>
      </c>
      <c r="I11" s="104">
        <f t="shared" si="1"/>
        <v>376.2</v>
      </c>
    </row>
    <row r="12" spans="1:9" ht="18" customHeight="1">
      <c r="A12" s="194"/>
      <c r="B12" s="198"/>
      <c r="C12" s="198"/>
      <c r="D12" s="124" t="s">
        <v>53</v>
      </c>
      <c r="E12" s="103">
        <f t="shared" si="1"/>
        <v>246.8</v>
      </c>
      <c r="F12" s="103">
        <f t="shared" si="1"/>
        <v>284.2</v>
      </c>
      <c r="G12" s="103">
        <f t="shared" si="1"/>
        <v>331.2</v>
      </c>
      <c r="H12" s="103">
        <f t="shared" si="1"/>
        <v>460.4</v>
      </c>
      <c r="I12" s="104">
        <f t="shared" si="1"/>
        <v>472.2</v>
      </c>
    </row>
    <row r="13" spans="1:9" ht="18" customHeight="1">
      <c r="A13" s="194"/>
      <c r="B13" s="198"/>
      <c r="C13" s="198"/>
      <c r="D13" s="124" t="s">
        <v>54</v>
      </c>
      <c r="E13" s="103">
        <f t="shared" si="1"/>
        <v>49.7</v>
      </c>
      <c r="F13" s="103">
        <f t="shared" si="1"/>
        <v>57.4</v>
      </c>
      <c r="G13" s="103">
        <f t="shared" si="1"/>
        <v>66.900000000000006</v>
      </c>
      <c r="H13" s="103">
        <f t="shared" si="1"/>
        <v>92.8</v>
      </c>
      <c r="I13" s="104">
        <f t="shared" si="1"/>
        <v>94.3</v>
      </c>
    </row>
    <row r="14" spans="1:9" ht="18" customHeight="1">
      <c r="A14" s="194"/>
      <c r="B14" s="198"/>
      <c r="C14" s="198"/>
      <c r="D14" s="124" t="s">
        <v>55</v>
      </c>
      <c r="E14" s="103">
        <f t="shared" si="1"/>
        <v>8.5</v>
      </c>
      <c r="F14" s="103">
        <f t="shared" si="1"/>
        <v>9.8000000000000007</v>
      </c>
      <c r="G14" s="103">
        <f t="shared" si="1"/>
        <v>11.4</v>
      </c>
      <c r="H14" s="103">
        <f t="shared" si="1"/>
        <v>15.9</v>
      </c>
      <c r="I14" s="104">
        <f t="shared" si="1"/>
        <v>16.2</v>
      </c>
    </row>
    <row r="15" spans="1:9" ht="18" customHeight="1">
      <c r="A15" s="194" t="s">
        <v>165</v>
      </c>
      <c r="B15" s="198" t="s">
        <v>142</v>
      </c>
      <c r="C15" s="198" t="s">
        <v>166</v>
      </c>
      <c r="D15" s="198"/>
      <c r="E15" s="101">
        <f>'[4]5.2 계획하수량(대천해수욕장_성수기)'!$E$10</f>
        <v>16700</v>
      </c>
      <c r="F15" s="101">
        <f>'[4]5.2 계획하수량(대천해수욕장_성수기)'!$F$10</f>
        <v>16700</v>
      </c>
      <c r="G15" s="101">
        <f>'[4]5.2 계획하수량(대천해수욕장_성수기)'!$G$10</f>
        <v>16700</v>
      </c>
      <c r="H15" s="101">
        <f>'[4]5.2 계획하수량(대천해수욕장_성수기)'!$H$10</f>
        <v>16700</v>
      </c>
      <c r="I15" s="102">
        <f>'[4]5.2 계획하수량(대천해수욕장_성수기)'!$I$10</f>
        <v>16700</v>
      </c>
    </row>
    <row r="16" spans="1:9" ht="18" customHeight="1">
      <c r="A16" s="194"/>
      <c r="B16" s="198"/>
      <c r="C16" s="198" t="s">
        <v>157</v>
      </c>
      <c r="D16" s="198"/>
      <c r="E16" s="97">
        <f>'[2]5.2 계획하수량(대천해수욕장_성수기)'!E35</f>
        <v>1500</v>
      </c>
      <c r="F16" s="97">
        <f>'[2]5.2 계획하수량(대천해수욕장_성수기)'!F35</f>
        <v>1500</v>
      </c>
      <c r="G16" s="97">
        <f>'[2]5.2 계획하수량(대천해수욕장_성수기)'!G35</f>
        <v>1500</v>
      </c>
      <c r="H16" s="97">
        <f>'[2]5.2 계획하수량(대천해수욕장_성수기)'!H35</f>
        <v>1500</v>
      </c>
      <c r="I16" s="97">
        <f>'[2]5.2 계획하수량(대천해수욕장_성수기)'!I35</f>
        <v>1500</v>
      </c>
    </row>
    <row r="17" spans="1:9" ht="18" customHeight="1">
      <c r="A17" s="194"/>
      <c r="B17" s="198"/>
      <c r="C17" s="218" t="s">
        <v>158</v>
      </c>
      <c r="D17" s="129" t="s">
        <v>51</v>
      </c>
      <c r="E17" s="99">
        <f>'5. 관광오수 오염부하량 원단위'!E10</f>
        <v>21.45</v>
      </c>
      <c r="F17" s="99">
        <f>'5. 관광오수 오염부하량 원단위'!F10</f>
        <v>21.55</v>
      </c>
      <c r="G17" s="99">
        <f>'5. 관광오수 오염부하량 원단위'!G10</f>
        <v>22</v>
      </c>
      <c r="H17" s="99">
        <f>'5. 관광오수 오염부하량 원단위'!H10</f>
        <v>22.45</v>
      </c>
      <c r="I17" s="100">
        <f>'5. 관광오수 오염부하량 원단위'!I10</f>
        <v>22.7</v>
      </c>
    </row>
    <row r="18" spans="1:9" ht="18" customHeight="1">
      <c r="A18" s="194"/>
      <c r="B18" s="198"/>
      <c r="C18" s="198"/>
      <c r="D18" s="129" t="s">
        <v>52</v>
      </c>
      <c r="E18" s="99">
        <f>'5. 관광오수 오염부하량 원단위'!E11</f>
        <v>18.68</v>
      </c>
      <c r="F18" s="99">
        <f>'5. 관광오수 오염부하량 원단위'!F11</f>
        <v>18.77</v>
      </c>
      <c r="G18" s="99">
        <f>'5. 관광오수 오염부하량 원단위'!G11</f>
        <v>19.170000000000002</v>
      </c>
      <c r="H18" s="99">
        <f>'5. 관광오수 오염부하량 원단위'!H11</f>
        <v>19.579999999999998</v>
      </c>
      <c r="I18" s="100">
        <f>'5. 관광오수 오염부하량 원단위'!I11</f>
        <v>19.8</v>
      </c>
    </row>
    <row r="19" spans="1:9" ht="18" customHeight="1">
      <c r="A19" s="194"/>
      <c r="B19" s="198"/>
      <c r="C19" s="198"/>
      <c r="D19" s="129" t="s">
        <v>53</v>
      </c>
      <c r="E19" s="99">
        <f>'5. 관광오수 오염부하량 원단위'!E12</f>
        <v>22.98</v>
      </c>
      <c r="F19" s="99">
        <f>'5. 관광오수 오염부하량 원단위'!F12</f>
        <v>23.13</v>
      </c>
      <c r="G19" s="99">
        <f>'5. 관광오수 오염부하량 원단위'!G12</f>
        <v>23.8</v>
      </c>
      <c r="H19" s="99">
        <f>'5. 관광오수 오염부하량 원단위'!H12</f>
        <v>24.48</v>
      </c>
      <c r="I19" s="100">
        <f>'5. 관광오수 오염부하량 원단위'!I12</f>
        <v>24.85</v>
      </c>
    </row>
    <row r="20" spans="1:9" ht="18" customHeight="1">
      <c r="A20" s="194"/>
      <c r="B20" s="198"/>
      <c r="C20" s="198"/>
      <c r="D20" s="129" t="s">
        <v>54</v>
      </c>
      <c r="E20" s="99">
        <f>'5. 관광오수 오염부하량 원단위'!E13</f>
        <v>4.63</v>
      </c>
      <c r="F20" s="99">
        <f>'5. 관광오수 오염부하량 원단위'!F13</f>
        <v>4.67</v>
      </c>
      <c r="G20" s="99">
        <f>'5. 관광오수 오염부하량 원단위'!G13</f>
        <v>4.8099999999999996</v>
      </c>
      <c r="H20" s="99">
        <f>'5. 관광오수 오염부하량 원단위'!H13</f>
        <v>4.9400000000000004</v>
      </c>
      <c r="I20" s="100">
        <f>'5. 관광오수 오염부하량 원단위'!I13</f>
        <v>4.97</v>
      </c>
    </row>
    <row r="21" spans="1:9" ht="18" customHeight="1">
      <c r="A21" s="194"/>
      <c r="B21" s="198"/>
      <c r="C21" s="198"/>
      <c r="D21" s="129" t="s">
        <v>55</v>
      </c>
      <c r="E21" s="99">
        <f>'5. 관광오수 오염부하량 원단위'!E14</f>
        <v>0.79</v>
      </c>
      <c r="F21" s="99">
        <f>'5. 관광오수 오염부하량 원단위'!F14</f>
        <v>0.8</v>
      </c>
      <c r="G21" s="99">
        <f>'5. 관광오수 오염부하량 원단위'!G14</f>
        <v>0.82</v>
      </c>
      <c r="H21" s="99">
        <f>'5. 관광오수 오염부하량 원단위'!H14</f>
        <v>0.85</v>
      </c>
      <c r="I21" s="100">
        <f>'5. 관광오수 오염부하량 원단위'!I14</f>
        <v>0.85</v>
      </c>
    </row>
    <row r="22" spans="1:9" ht="18" customHeight="1">
      <c r="A22" s="194"/>
      <c r="B22" s="198"/>
      <c r="C22" s="218" t="s">
        <v>159</v>
      </c>
      <c r="D22" s="129" t="s">
        <v>51</v>
      </c>
      <c r="E22" s="103">
        <f>ROUND(E$15*E17/1000,1)</f>
        <v>358.2</v>
      </c>
      <c r="F22" s="103">
        <f t="shared" ref="F22:I22" si="2">ROUND(F$15*F17/1000,1)</f>
        <v>359.9</v>
      </c>
      <c r="G22" s="103">
        <f t="shared" si="2"/>
        <v>367.4</v>
      </c>
      <c r="H22" s="103">
        <f t="shared" si="2"/>
        <v>374.9</v>
      </c>
      <c r="I22" s="104">
        <f t="shared" si="2"/>
        <v>379.1</v>
      </c>
    </row>
    <row r="23" spans="1:9" ht="18" customHeight="1">
      <c r="A23" s="194"/>
      <c r="B23" s="198"/>
      <c r="C23" s="198"/>
      <c r="D23" s="129" t="s">
        <v>52</v>
      </c>
      <c r="E23" s="103">
        <f>ROUND(E$15*E18/1000,1)</f>
        <v>312</v>
      </c>
      <c r="F23" s="103">
        <f t="shared" ref="F23:I23" si="3">ROUND(F$15*F18/1000,1)</f>
        <v>313.5</v>
      </c>
      <c r="G23" s="103">
        <f t="shared" si="3"/>
        <v>320.10000000000002</v>
      </c>
      <c r="H23" s="103">
        <f t="shared" si="3"/>
        <v>327</v>
      </c>
      <c r="I23" s="104">
        <f t="shared" si="3"/>
        <v>330.7</v>
      </c>
    </row>
    <row r="24" spans="1:9" ht="18" customHeight="1">
      <c r="A24" s="194"/>
      <c r="B24" s="198"/>
      <c r="C24" s="198"/>
      <c r="D24" s="129" t="s">
        <v>53</v>
      </c>
      <c r="E24" s="103">
        <f>ROUND(E$15*E19/1000,1)</f>
        <v>383.8</v>
      </c>
      <c r="F24" s="103">
        <f t="shared" ref="F24:I24" si="4">ROUND(F$15*F19/1000,1)</f>
        <v>386.3</v>
      </c>
      <c r="G24" s="103">
        <f t="shared" si="4"/>
        <v>397.5</v>
      </c>
      <c r="H24" s="103">
        <f t="shared" si="4"/>
        <v>408.8</v>
      </c>
      <c r="I24" s="104">
        <f t="shared" si="4"/>
        <v>415</v>
      </c>
    </row>
    <row r="25" spans="1:9" ht="18" customHeight="1">
      <c r="A25" s="194"/>
      <c r="B25" s="198"/>
      <c r="C25" s="198"/>
      <c r="D25" s="129" t="s">
        <v>54</v>
      </c>
      <c r="E25" s="103">
        <f>ROUND(E$15*E20/1000,1)</f>
        <v>77.3</v>
      </c>
      <c r="F25" s="103">
        <f t="shared" ref="F25:I25" si="5">ROUND(F$15*F20/1000,1)</f>
        <v>78</v>
      </c>
      <c r="G25" s="103">
        <f t="shared" si="5"/>
        <v>80.3</v>
      </c>
      <c r="H25" s="103">
        <f t="shared" si="5"/>
        <v>82.5</v>
      </c>
      <c r="I25" s="104">
        <f t="shared" si="5"/>
        <v>83</v>
      </c>
    </row>
    <row r="26" spans="1:9" ht="18" customHeight="1">
      <c r="A26" s="194"/>
      <c r="B26" s="198"/>
      <c r="C26" s="198"/>
      <c r="D26" s="129" t="s">
        <v>55</v>
      </c>
      <c r="E26" s="103">
        <f>ROUND(E$15*E21/1000,1)</f>
        <v>13.2</v>
      </c>
      <c r="F26" s="103">
        <f t="shared" ref="F26:I26" si="6">ROUND(F$15*F21/1000,1)</f>
        <v>13.4</v>
      </c>
      <c r="G26" s="103">
        <f t="shared" si="6"/>
        <v>13.7</v>
      </c>
      <c r="H26" s="103">
        <f t="shared" si="6"/>
        <v>14.2</v>
      </c>
      <c r="I26" s="104">
        <f t="shared" si="6"/>
        <v>14.2</v>
      </c>
    </row>
    <row r="27" spans="1:9" ht="18" customHeight="1">
      <c r="A27" s="194"/>
      <c r="B27" s="198" t="s">
        <v>143</v>
      </c>
      <c r="C27" s="198" t="s">
        <v>156</v>
      </c>
      <c r="D27" s="198"/>
      <c r="E27" s="101">
        <f>'[4]5.2 계획하수량(대천해수욕장_성수기)'!$E$9</f>
        <v>198300</v>
      </c>
      <c r="F27" s="101">
        <f>'[4]5.2 계획하수량(대천해수욕장_성수기)'!$F$9</f>
        <v>198300</v>
      </c>
      <c r="G27" s="101">
        <f>'[4]5.2 계획하수량(대천해수욕장_성수기)'!$G$9</f>
        <v>198300</v>
      </c>
      <c r="H27" s="101">
        <f>'[4]5.2 계획하수량(대천해수욕장_성수기)'!$H$9</f>
        <v>198300</v>
      </c>
      <c r="I27" s="102">
        <f>'[4]5.2 계획하수량(대천해수욕장_성수기)'!$I$9</f>
        <v>198300</v>
      </c>
    </row>
    <row r="28" spans="1:9" ht="18" customHeight="1">
      <c r="A28" s="194"/>
      <c r="B28" s="198"/>
      <c r="C28" s="198" t="s">
        <v>157</v>
      </c>
      <c r="D28" s="198"/>
      <c r="E28" s="97">
        <f>'[2]5.2 계획하수량(대천해수욕장_성수기)'!E34</f>
        <v>5350</v>
      </c>
      <c r="F28" s="97">
        <f>'[2]5.2 계획하수량(대천해수욕장_성수기)'!F34</f>
        <v>5350</v>
      </c>
      <c r="G28" s="97">
        <f>'[2]5.2 계획하수량(대천해수욕장_성수기)'!G34</f>
        <v>5350</v>
      </c>
      <c r="H28" s="97">
        <f>'[2]5.2 계획하수량(대천해수욕장_성수기)'!H34</f>
        <v>5350</v>
      </c>
      <c r="I28" s="97">
        <f>'[2]5.2 계획하수량(대천해수욕장_성수기)'!I34</f>
        <v>5350</v>
      </c>
    </row>
    <row r="29" spans="1:9" ht="18" customHeight="1">
      <c r="A29" s="194"/>
      <c r="B29" s="198"/>
      <c r="C29" s="218" t="s">
        <v>158</v>
      </c>
      <c r="D29" s="129" t="s">
        <v>51</v>
      </c>
      <c r="E29" s="99">
        <f>'5. 관광오수 오염부하량 원단위'!E15</f>
        <v>6.44</v>
      </c>
      <c r="F29" s="99">
        <f>'5. 관광오수 오염부하량 원단위'!F15</f>
        <v>6.47</v>
      </c>
      <c r="G29" s="99">
        <f>'5. 관광오수 오염부하량 원단위'!G15</f>
        <v>6.6</v>
      </c>
      <c r="H29" s="99">
        <f>'5. 관광오수 오염부하량 원단위'!H15</f>
        <v>6.74</v>
      </c>
      <c r="I29" s="100">
        <f>'5. 관광오수 오염부하량 원단위'!I15</f>
        <v>6.81</v>
      </c>
    </row>
    <row r="30" spans="1:9" ht="18" customHeight="1">
      <c r="A30" s="194"/>
      <c r="B30" s="198"/>
      <c r="C30" s="198"/>
      <c r="D30" s="129" t="s">
        <v>52</v>
      </c>
      <c r="E30" s="99">
        <f>'5. 관광오수 오염부하량 원단위'!E16</f>
        <v>5.6</v>
      </c>
      <c r="F30" s="99">
        <f>'5. 관광오수 오염부하량 원단위'!F16</f>
        <v>5.63</v>
      </c>
      <c r="G30" s="99">
        <f>'5. 관광오수 오염부하량 원단위'!G16</f>
        <v>5.75</v>
      </c>
      <c r="H30" s="99">
        <f>'5. 관광오수 오염부하량 원단위'!H16</f>
        <v>5.87</v>
      </c>
      <c r="I30" s="100">
        <f>'5. 관광오수 오염부하량 원단위'!I16</f>
        <v>5.94</v>
      </c>
    </row>
    <row r="31" spans="1:9" ht="18" customHeight="1">
      <c r="A31" s="194"/>
      <c r="B31" s="198"/>
      <c r="C31" s="198"/>
      <c r="D31" s="129" t="s">
        <v>53</v>
      </c>
      <c r="E31" s="99">
        <f>'5. 관광오수 오염부하량 원단위'!E17</f>
        <v>6.89</v>
      </c>
      <c r="F31" s="99">
        <f>'5. 관광오수 오염부하량 원단위'!F17</f>
        <v>6.94</v>
      </c>
      <c r="G31" s="99">
        <f>'5. 관광오수 오염부하량 원단위'!G17</f>
        <v>7.14</v>
      </c>
      <c r="H31" s="99">
        <f>'5. 관광오수 오염부하량 원단위'!H17</f>
        <v>7.34</v>
      </c>
      <c r="I31" s="100">
        <f>'5. 관광오수 오염부하량 원단위'!I17</f>
        <v>7.46</v>
      </c>
    </row>
    <row r="32" spans="1:9" ht="18" customHeight="1">
      <c r="A32" s="194"/>
      <c r="B32" s="198"/>
      <c r="C32" s="198"/>
      <c r="D32" s="129" t="s">
        <v>54</v>
      </c>
      <c r="E32" s="99">
        <f>'5. 관광오수 오염부하량 원단위'!E18</f>
        <v>1.39</v>
      </c>
      <c r="F32" s="99">
        <f>'5. 관광오수 오염부하량 원단위'!F18</f>
        <v>1.4</v>
      </c>
      <c r="G32" s="99">
        <f>'5. 관광오수 오염부하량 원단위'!G18</f>
        <v>1.44</v>
      </c>
      <c r="H32" s="99">
        <f>'5. 관광오수 오염부하량 원단위'!H18</f>
        <v>1.48</v>
      </c>
      <c r="I32" s="100">
        <f>'5. 관광오수 오염부하량 원단위'!I18</f>
        <v>1.49</v>
      </c>
    </row>
    <row r="33" spans="1:9" ht="18" customHeight="1">
      <c r="A33" s="194"/>
      <c r="B33" s="198"/>
      <c r="C33" s="198"/>
      <c r="D33" s="129" t="s">
        <v>55</v>
      </c>
      <c r="E33" s="99">
        <f>'5. 관광오수 오염부하량 원단위'!E19</f>
        <v>0.24</v>
      </c>
      <c r="F33" s="99">
        <f>'5. 관광오수 오염부하량 원단위'!F19</f>
        <v>0.24</v>
      </c>
      <c r="G33" s="99">
        <f>'5. 관광오수 오염부하량 원단위'!G19</f>
        <v>0.25</v>
      </c>
      <c r="H33" s="99">
        <f>'5. 관광오수 오염부하량 원단위'!H19</f>
        <v>0.25</v>
      </c>
      <c r="I33" s="100">
        <f>'5. 관광오수 오염부하량 원단위'!I19</f>
        <v>0.26</v>
      </c>
    </row>
    <row r="34" spans="1:9" ht="18" customHeight="1">
      <c r="A34" s="194"/>
      <c r="B34" s="198"/>
      <c r="C34" s="218" t="s">
        <v>159</v>
      </c>
      <c r="D34" s="129" t="s">
        <v>51</v>
      </c>
      <c r="E34" s="103">
        <f>ROUND(E$27*E29/1000,1)</f>
        <v>1277.0999999999999</v>
      </c>
      <c r="F34" s="103">
        <f t="shared" ref="F34:I34" si="7">ROUND(F$27*F29/1000,1)</f>
        <v>1283</v>
      </c>
      <c r="G34" s="103">
        <f t="shared" si="7"/>
        <v>1308.8</v>
      </c>
      <c r="H34" s="103">
        <f t="shared" si="7"/>
        <v>1336.5</v>
      </c>
      <c r="I34" s="104">
        <f t="shared" si="7"/>
        <v>1350.4</v>
      </c>
    </row>
    <row r="35" spans="1:9" ht="18" customHeight="1">
      <c r="A35" s="194"/>
      <c r="B35" s="198"/>
      <c r="C35" s="198"/>
      <c r="D35" s="129" t="s">
        <v>52</v>
      </c>
      <c r="E35" s="103">
        <f>ROUND(E$27*E30/1000,1)</f>
        <v>1110.5</v>
      </c>
      <c r="F35" s="103">
        <f t="shared" ref="F35:I35" si="8">ROUND(F$27*F30/1000,1)</f>
        <v>1116.4000000000001</v>
      </c>
      <c r="G35" s="103">
        <f t="shared" si="8"/>
        <v>1140.2</v>
      </c>
      <c r="H35" s="103">
        <f t="shared" si="8"/>
        <v>1164</v>
      </c>
      <c r="I35" s="104">
        <f t="shared" si="8"/>
        <v>1177.9000000000001</v>
      </c>
    </row>
    <row r="36" spans="1:9" ht="18" customHeight="1">
      <c r="A36" s="194"/>
      <c r="B36" s="198"/>
      <c r="C36" s="198"/>
      <c r="D36" s="129" t="s">
        <v>53</v>
      </c>
      <c r="E36" s="103">
        <f>ROUND(E$27*E31/1000,1)</f>
        <v>1366.3</v>
      </c>
      <c r="F36" s="103">
        <f t="shared" ref="F36:I36" si="9">ROUND(F$27*F31/1000,1)</f>
        <v>1376.2</v>
      </c>
      <c r="G36" s="103">
        <f t="shared" si="9"/>
        <v>1415.9</v>
      </c>
      <c r="H36" s="103">
        <f t="shared" si="9"/>
        <v>1455.5</v>
      </c>
      <c r="I36" s="104">
        <f t="shared" si="9"/>
        <v>1479.3</v>
      </c>
    </row>
    <row r="37" spans="1:9" ht="18" customHeight="1">
      <c r="A37" s="194"/>
      <c r="B37" s="198"/>
      <c r="C37" s="198"/>
      <c r="D37" s="129" t="s">
        <v>54</v>
      </c>
      <c r="E37" s="103">
        <f>ROUND(E$27*E32/1000,1)</f>
        <v>275.60000000000002</v>
      </c>
      <c r="F37" s="103">
        <f t="shared" ref="F37:I37" si="10">ROUND(F$27*F32/1000,1)</f>
        <v>277.60000000000002</v>
      </c>
      <c r="G37" s="103">
        <f t="shared" si="10"/>
        <v>285.60000000000002</v>
      </c>
      <c r="H37" s="103">
        <f t="shared" si="10"/>
        <v>293.5</v>
      </c>
      <c r="I37" s="104">
        <f t="shared" si="10"/>
        <v>295.5</v>
      </c>
    </row>
    <row r="38" spans="1:9" ht="18" customHeight="1">
      <c r="A38" s="194"/>
      <c r="B38" s="198"/>
      <c r="C38" s="198"/>
      <c r="D38" s="129" t="s">
        <v>55</v>
      </c>
      <c r="E38" s="103">
        <f>ROUND(E$27*E33/1000,1)</f>
        <v>47.6</v>
      </c>
      <c r="F38" s="103">
        <f t="shared" ref="F38:I38" si="11">ROUND(F$27*F33/1000,1)</f>
        <v>47.6</v>
      </c>
      <c r="G38" s="103">
        <f t="shared" si="11"/>
        <v>49.6</v>
      </c>
      <c r="H38" s="103">
        <f t="shared" si="11"/>
        <v>49.6</v>
      </c>
      <c r="I38" s="104">
        <f t="shared" si="11"/>
        <v>51.6</v>
      </c>
    </row>
    <row r="39" spans="1:9" ht="18" customHeight="1">
      <c r="A39" s="194" t="s">
        <v>226</v>
      </c>
      <c r="B39" s="198"/>
      <c r="C39" s="198" t="s">
        <v>157</v>
      </c>
      <c r="D39" s="198"/>
      <c r="E39" s="103">
        <f>'[5]5.2 계획하수량(대천해수욕장_성수기)'!E35</f>
        <v>0</v>
      </c>
      <c r="F39" s="103">
        <f>'[5]5.2 계획하수량(대천해수욕장_성수기)'!F35</f>
        <v>0</v>
      </c>
      <c r="G39" s="103">
        <v>0</v>
      </c>
      <c r="H39" s="103">
        <f>'[4]5.2 계획하수량(대천해수욕장_성수기)'!$H$36</f>
        <v>80</v>
      </c>
      <c r="I39" s="104">
        <f>'[4]5.2 계획하수량(대천해수욕장_성수기)'!$I$36</f>
        <v>80</v>
      </c>
    </row>
    <row r="40" spans="1:9" ht="18" customHeight="1">
      <c r="A40" s="194"/>
      <c r="B40" s="198"/>
      <c r="C40" s="218" t="s">
        <v>158</v>
      </c>
      <c r="D40" s="129" t="s">
        <v>51</v>
      </c>
      <c r="E40" s="119">
        <f>'6. 기타오염부하량 원단위'!B5</f>
        <v>80</v>
      </c>
      <c r="F40" s="119">
        <f>E40</f>
        <v>80</v>
      </c>
      <c r="G40" s="119">
        <f>F40</f>
        <v>80</v>
      </c>
      <c r="H40" s="119">
        <f>G40</f>
        <v>80</v>
      </c>
      <c r="I40" s="131">
        <f>H40</f>
        <v>80</v>
      </c>
    </row>
    <row r="41" spans="1:9" ht="18" customHeight="1">
      <c r="A41" s="194"/>
      <c r="B41" s="198"/>
      <c r="C41" s="198"/>
      <c r="D41" s="129" t="s">
        <v>52</v>
      </c>
      <c r="E41" s="119">
        <f>'6. 기타오염부하량 원단위'!C5</f>
        <v>90</v>
      </c>
      <c r="F41" s="119">
        <f t="shared" ref="F41:G44" si="12">E41</f>
        <v>90</v>
      </c>
      <c r="G41" s="119">
        <f t="shared" si="12"/>
        <v>90</v>
      </c>
      <c r="H41" s="119">
        <f t="shared" ref="H41:I41" si="13">G41</f>
        <v>90</v>
      </c>
      <c r="I41" s="131">
        <f t="shared" si="13"/>
        <v>90</v>
      </c>
    </row>
    <row r="42" spans="1:9" ht="18" customHeight="1">
      <c r="A42" s="194"/>
      <c r="B42" s="198"/>
      <c r="C42" s="198"/>
      <c r="D42" s="129" t="s">
        <v>53</v>
      </c>
      <c r="E42" s="119">
        <f>'6. 기타오염부하량 원단위'!D5</f>
        <v>80</v>
      </c>
      <c r="F42" s="119">
        <f t="shared" si="12"/>
        <v>80</v>
      </c>
      <c r="G42" s="119">
        <f t="shared" si="12"/>
        <v>80</v>
      </c>
      <c r="H42" s="119">
        <f t="shared" ref="H42:I42" si="14">G42</f>
        <v>80</v>
      </c>
      <c r="I42" s="131">
        <f t="shared" si="14"/>
        <v>80</v>
      </c>
    </row>
    <row r="43" spans="1:9" ht="18" customHeight="1">
      <c r="A43" s="194"/>
      <c r="B43" s="198"/>
      <c r="C43" s="198"/>
      <c r="D43" s="129" t="s">
        <v>54</v>
      </c>
      <c r="E43" s="119">
        <f>'6. 기타오염부하량 원단위'!E5</f>
        <v>60</v>
      </c>
      <c r="F43" s="119">
        <f t="shared" si="12"/>
        <v>60</v>
      </c>
      <c r="G43" s="119">
        <f t="shared" si="12"/>
        <v>60</v>
      </c>
      <c r="H43" s="119">
        <f t="shared" ref="H43:I43" si="15">G43</f>
        <v>60</v>
      </c>
      <c r="I43" s="131">
        <f t="shared" si="15"/>
        <v>60</v>
      </c>
    </row>
    <row r="44" spans="1:9" ht="18" customHeight="1">
      <c r="A44" s="194"/>
      <c r="B44" s="198"/>
      <c r="C44" s="198"/>
      <c r="D44" s="129" t="s">
        <v>55</v>
      </c>
      <c r="E44" s="119">
        <f>'6. 기타오염부하량 원단위'!F5</f>
        <v>8</v>
      </c>
      <c r="F44" s="119">
        <f t="shared" si="12"/>
        <v>8</v>
      </c>
      <c r="G44" s="119">
        <f t="shared" si="12"/>
        <v>8</v>
      </c>
      <c r="H44" s="119">
        <f t="shared" ref="H44:I44" si="16">G44</f>
        <v>8</v>
      </c>
      <c r="I44" s="131">
        <f t="shared" si="16"/>
        <v>8</v>
      </c>
    </row>
    <row r="45" spans="1:9" ht="18" customHeight="1">
      <c r="A45" s="194"/>
      <c r="B45" s="198"/>
      <c r="C45" s="218" t="s">
        <v>159</v>
      </c>
      <c r="D45" s="129" t="s">
        <v>51</v>
      </c>
      <c r="E45" s="103">
        <f>ROUND(E$39*E40/1000,1)</f>
        <v>0</v>
      </c>
      <c r="F45" s="103">
        <f t="shared" ref="F45:I45" si="17">ROUND(F$39*F40/1000,1)</f>
        <v>0</v>
      </c>
      <c r="G45" s="103">
        <f t="shared" si="17"/>
        <v>0</v>
      </c>
      <c r="H45" s="103">
        <f t="shared" si="17"/>
        <v>6.4</v>
      </c>
      <c r="I45" s="104">
        <f t="shared" si="17"/>
        <v>6.4</v>
      </c>
    </row>
    <row r="46" spans="1:9" ht="18" customHeight="1">
      <c r="A46" s="194"/>
      <c r="B46" s="198"/>
      <c r="C46" s="198"/>
      <c r="D46" s="129" t="s">
        <v>52</v>
      </c>
      <c r="E46" s="103">
        <f t="shared" ref="E46:I46" si="18">ROUND(E$39*E41/1000,1)</f>
        <v>0</v>
      </c>
      <c r="F46" s="103">
        <f t="shared" si="18"/>
        <v>0</v>
      </c>
      <c r="G46" s="103">
        <f t="shared" si="18"/>
        <v>0</v>
      </c>
      <c r="H46" s="103">
        <f t="shared" si="18"/>
        <v>7.2</v>
      </c>
      <c r="I46" s="104">
        <f t="shared" si="18"/>
        <v>7.2</v>
      </c>
    </row>
    <row r="47" spans="1:9" ht="18" customHeight="1">
      <c r="A47" s="194"/>
      <c r="B47" s="198"/>
      <c r="C47" s="198"/>
      <c r="D47" s="129" t="s">
        <v>53</v>
      </c>
      <c r="E47" s="103">
        <f t="shared" ref="E47:I47" si="19">ROUND(E$39*E42/1000,1)</f>
        <v>0</v>
      </c>
      <c r="F47" s="103">
        <f t="shared" si="19"/>
        <v>0</v>
      </c>
      <c r="G47" s="103">
        <f t="shared" si="19"/>
        <v>0</v>
      </c>
      <c r="H47" s="103">
        <f t="shared" si="19"/>
        <v>6.4</v>
      </c>
      <c r="I47" s="104">
        <f t="shared" si="19"/>
        <v>6.4</v>
      </c>
    </row>
    <row r="48" spans="1:9" ht="18" customHeight="1">
      <c r="A48" s="194"/>
      <c r="B48" s="198"/>
      <c r="C48" s="198"/>
      <c r="D48" s="129" t="s">
        <v>54</v>
      </c>
      <c r="E48" s="103">
        <f t="shared" ref="E48:I48" si="20">ROUND(E$39*E43/1000,1)</f>
        <v>0</v>
      </c>
      <c r="F48" s="103">
        <f t="shared" si="20"/>
        <v>0</v>
      </c>
      <c r="G48" s="103">
        <f t="shared" si="20"/>
        <v>0</v>
      </c>
      <c r="H48" s="103">
        <f t="shared" si="20"/>
        <v>4.8</v>
      </c>
      <c r="I48" s="104">
        <f t="shared" si="20"/>
        <v>4.8</v>
      </c>
    </row>
    <row r="49" spans="1:10" ht="18" customHeight="1">
      <c r="A49" s="195"/>
      <c r="B49" s="199"/>
      <c r="C49" s="199"/>
      <c r="D49" s="130" t="s">
        <v>55</v>
      </c>
      <c r="E49" s="135">
        <f t="shared" ref="E49:I49" si="21">ROUND(E$39*E44/1000,1)</f>
        <v>0</v>
      </c>
      <c r="F49" s="135">
        <f t="shared" si="21"/>
        <v>0</v>
      </c>
      <c r="G49" s="135">
        <f t="shared" si="21"/>
        <v>0</v>
      </c>
      <c r="H49" s="135">
        <f t="shared" si="21"/>
        <v>0.6</v>
      </c>
      <c r="I49" s="136">
        <f t="shared" si="21"/>
        <v>0.6</v>
      </c>
    </row>
    <row r="50" spans="1:10" ht="18" customHeight="1">
      <c r="A50" s="232" t="s">
        <v>163</v>
      </c>
      <c r="B50" s="197"/>
      <c r="C50" s="197" t="s">
        <v>157</v>
      </c>
      <c r="D50" s="197"/>
      <c r="E50" s="132">
        <f>'[2]5.2 계획하수량(대천해수욕장_성수기)'!E37</f>
        <v>150</v>
      </c>
      <c r="F50" s="132">
        <f>'[2]5.2 계획하수량(대천해수욕장_성수기)'!F37</f>
        <v>170</v>
      </c>
      <c r="G50" s="132">
        <f>'[2]5.2 계획하수량(대천해수욕장_성수기)'!G37</f>
        <v>190</v>
      </c>
      <c r="H50" s="132">
        <f>'[2]5.2 계획하수량(대천해수욕장_성수기)'!H37</f>
        <v>260</v>
      </c>
      <c r="I50" s="132">
        <f>'[2]5.2 계획하수량(대천해수욕장_성수기)'!I37</f>
        <v>270</v>
      </c>
    </row>
    <row r="51" spans="1:10" ht="18" customHeight="1">
      <c r="A51" s="225" t="s">
        <v>161</v>
      </c>
      <c r="B51" s="202"/>
      <c r="C51" s="202" t="s">
        <v>157</v>
      </c>
      <c r="D51" s="202"/>
      <c r="E51" s="133">
        <f>E4+E16+E28+E50+E39</f>
        <v>8480</v>
      </c>
      <c r="F51" s="133">
        <f t="shared" ref="F51:I51" si="22">F4+F16+F28+F50+F39</f>
        <v>8710</v>
      </c>
      <c r="G51" s="133">
        <f t="shared" si="22"/>
        <v>8950</v>
      </c>
      <c r="H51" s="133">
        <f t="shared" si="22"/>
        <v>9780</v>
      </c>
      <c r="I51" s="134">
        <f t="shared" si="22"/>
        <v>9810</v>
      </c>
    </row>
    <row r="52" spans="1:10" ht="18" customHeight="1">
      <c r="A52" s="194"/>
      <c r="B52" s="198"/>
      <c r="C52" s="218" t="s">
        <v>159</v>
      </c>
      <c r="D52" s="129" t="s">
        <v>51</v>
      </c>
      <c r="E52" s="103">
        <f>E10+E22+E34+E45</f>
        <v>1865.6999999999998</v>
      </c>
      <c r="F52" s="103">
        <f t="shared" ref="F52:I52" si="23">F10+F22+F34+F45</f>
        <v>1907.7</v>
      </c>
      <c r="G52" s="103">
        <f t="shared" si="23"/>
        <v>1982.3999999999999</v>
      </c>
      <c r="H52" s="103">
        <f t="shared" si="23"/>
        <v>2140.1</v>
      </c>
      <c r="I52" s="104">
        <f t="shared" si="23"/>
        <v>2167.2000000000003</v>
      </c>
      <c r="J52" s="96"/>
    </row>
    <row r="53" spans="1:10" ht="18" customHeight="1">
      <c r="A53" s="194"/>
      <c r="B53" s="198"/>
      <c r="C53" s="198"/>
      <c r="D53" s="129" t="s">
        <v>52</v>
      </c>
      <c r="E53" s="103">
        <f t="shared" ref="E53:I53" si="24">E11+E23+E35+E46</f>
        <v>1623.1</v>
      </c>
      <c r="F53" s="103">
        <f t="shared" si="24"/>
        <v>1660.5</v>
      </c>
      <c r="G53" s="103">
        <f t="shared" si="24"/>
        <v>1727.1000000000001</v>
      </c>
      <c r="H53" s="103">
        <f t="shared" si="24"/>
        <v>1866.4</v>
      </c>
      <c r="I53" s="104">
        <f t="shared" si="24"/>
        <v>1892.0000000000002</v>
      </c>
      <c r="J53" s="96"/>
    </row>
    <row r="54" spans="1:10" ht="18" customHeight="1">
      <c r="A54" s="194"/>
      <c r="B54" s="198"/>
      <c r="C54" s="198"/>
      <c r="D54" s="129" t="s">
        <v>53</v>
      </c>
      <c r="E54" s="103">
        <f t="shared" ref="E54:I54" si="25">E12+E24+E36+E47</f>
        <v>1996.9</v>
      </c>
      <c r="F54" s="103">
        <f t="shared" si="25"/>
        <v>2046.7</v>
      </c>
      <c r="G54" s="103">
        <f t="shared" si="25"/>
        <v>2144.6000000000004</v>
      </c>
      <c r="H54" s="103">
        <f t="shared" si="25"/>
        <v>2331.1</v>
      </c>
      <c r="I54" s="104">
        <f t="shared" si="25"/>
        <v>2372.9</v>
      </c>
      <c r="J54" s="96"/>
    </row>
    <row r="55" spans="1:10" ht="18" customHeight="1">
      <c r="A55" s="194"/>
      <c r="B55" s="198"/>
      <c r="C55" s="198"/>
      <c r="D55" s="129" t="s">
        <v>54</v>
      </c>
      <c r="E55" s="103">
        <f t="shared" ref="E55:I55" si="26">E13+E25+E37+E48</f>
        <v>402.6</v>
      </c>
      <c r="F55" s="103">
        <f t="shared" si="26"/>
        <v>413</v>
      </c>
      <c r="G55" s="103">
        <f t="shared" si="26"/>
        <v>432.8</v>
      </c>
      <c r="H55" s="103">
        <f t="shared" si="26"/>
        <v>473.6</v>
      </c>
      <c r="I55" s="104">
        <f t="shared" si="26"/>
        <v>477.6</v>
      </c>
      <c r="J55" s="96"/>
    </row>
    <row r="56" spans="1:10" ht="18" customHeight="1">
      <c r="A56" s="194"/>
      <c r="B56" s="198"/>
      <c r="C56" s="198"/>
      <c r="D56" s="129" t="s">
        <v>55</v>
      </c>
      <c r="E56" s="103">
        <f t="shared" ref="E56:I56" si="27">E14+E26+E38+E49</f>
        <v>69.3</v>
      </c>
      <c r="F56" s="103">
        <f t="shared" si="27"/>
        <v>70.800000000000011</v>
      </c>
      <c r="G56" s="103">
        <f t="shared" si="27"/>
        <v>74.7</v>
      </c>
      <c r="H56" s="103">
        <f t="shared" si="27"/>
        <v>80.3</v>
      </c>
      <c r="I56" s="104">
        <f t="shared" si="27"/>
        <v>82.6</v>
      </c>
      <c r="J56" s="96"/>
    </row>
    <row r="57" spans="1:10" ht="18" customHeight="1">
      <c r="A57" s="222" t="s">
        <v>162</v>
      </c>
      <c r="B57" s="198"/>
      <c r="C57" s="198" t="s">
        <v>51</v>
      </c>
      <c r="D57" s="198"/>
      <c r="E57" s="117">
        <f>ROUND(E52/E$51*1000,1)</f>
        <v>220</v>
      </c>
      <c r="F57" s="117">
        <f t="shared" ref="F57:I57" si="28">ROUND(F52/F$51*1000,1)</f>
        <v>219</v>
      </c>
      <c r="G57" s="117">
        <f t="shared" si="28"/>
        <v>221.5</v>
      </c>
      <c r="H57" s="117">
        <f t="shared" si="28"/>
        <v>218.8</v>
      </c>
      <c r="I57" s="118">
        <f t="shared" si="28"/>
        <v>220.9</v>
      </c>
    </row>
    <row r="58" spans="1:10" ht="18" customHeight="1">
      <c r="A58" s="194"/>
      <c r="B58" s="198"/>
      <c r="C58" s="198" t="s">
        <v>52</v>
      </c>
      <c r="D58" s="198"/>
      <c r="E58" s="117">
        <f>ROUND(E53/E$51*1000,1)</f>
        <v>191.4</v>
      </c>
      <c r="F58" s="117">
        <f t="shared" ref="F58:I59" si="29">ROUND(F53/F$51*1000,1)</f>
        <v>190.6</v>
      </c>
      <c r="G58" s="117">
        <f t="shared" si="29"/>
        <v>193</v>
      </c>
      <c r="H58" s="117">
        <f t="shared" si="29"/>
        <v>190.8</v>
      </c>
      <c r="I58" s="118">
        <f t="shared" si="29"/>
        <v>192.9</v>
      </c>
    </row>
    <row r="59" spans="1:10" ht="18" customHeight="1">
      <c r="A59" s="194"/>
      <c r="B59" s="198"/>
      <c r="C59" s="198" t="s">
        <v>53</v>
      </c>
      <c r="D59" s="198"/>
      <c r="E59" s="117">
        <f>ROUND(E54/E$51*1000,1)</f>
        <v>235.5</v>
      </c>
      <c r="F59" s="117">
        <f t="shared" si="29"/>
        <v>235</v>
      </c>
      <c r="G59" s="117">
        <f t="shared" si="29"/>
        <v>239.6</v>
      </c>
      <c r="H59" s="117">
        <f t="shared" si="29"/>
        <v>238.4</v>
      </c>
      <c r="I59" s="118">
        <f t="shared" si="29"/>
        <v>241.9</v>
      </c>
    </row>
    <row r="60" spans="1:10" ht="18" customHeight="1">
      <c r="A60" s="194"/>
      <c r="B60" s="198"/>
      <c r="C60" s="198" t="s">
        <v>54</v>
      </c>
      <c r="D60" s="198"/>
      <c r="E60" s="105">
        <f t="shared" ref="E60:I61" si="30">ROUND(E55/E$51*1000,2)</f>
        <v>47.48</v>
      </c>
      <c r="F60" s="105">
        <f t="shared" si="30"/>
        <v>47.42</v>
      </c>
      <c r="G60" s="105">
        <f t="shared" si="30"/>
        <v>48.36</v>
      </c>
      <c r="H60" s="105">
        <f t="shared" si="30"/>
        <v>48.43</v>
      </c>
      <c r="I60" s="106">
        <f t="shared" si="30"/>
        <v>48.69</v>
      </c>
    </row>
    <row r="61" spans="1:10" ht="18" customHeight="1">
      <c r="A61" s="195"/>
      <c r="B61" s="199"/>
      <c r="C61" s="199" t="s">
        <v>55</v>
      </c>
      <c r="D61" s="199"/>
      <c r="E61" s="107">
        <f t="shared" si="30"/>
        <v>8.17</v>
      </c>
      <c r="F61" s="107">
        <f t="shared" si="30"/>
        <v>8.1300000000000008</v>
      </c>
      <c r="G61" s="107">
        <f t="shared" si="30"/>
        <v>8.35</v>
      </c>
      <c r="H61" s="107">
        <f t="shared" si="30"/>
        <v>8.2100000000000009</v>
      </c>
      <c r="I61" s="108">
        <f t="shared" si="30"/>
        <v>8.42</v>
      </c>
    </row>
    <row r="64" spans="1:10" ht="18" customHeight="1">
      <c r="E64" s="167">
        <f>E57</f>
        <v>220</v>
      </c>
      <c r="F64" s="167">
        <f t="shared" ref="F64:I64" si="31">F57</f>
        <v>219</v>
      </c>
      <c r="G64" s="167">
        <f t="shared" si="31"/>
        <v>221.5</v>
      </c>
      <c r="H64" s="167">
        <f t="shared" si="31"/>
        <v>218.8</v>
      </c>
      <c r="I64" s="167">
        <f t="shared" si="31"/>
        <v>220.9</v>
      </c>
    </row>
    <row r="65" spans="5:9" ht="18" customHeight="1">
      <c r="E65" s="167">
        <f t="shared" ref="E65:I68" si="32">E58</f>
        <v>191.4</v>
      </c>
      <c r="F65" s="167">
        <f t="shared" si="32"/>
        <v>190.6</v>
      </c>
      <c r="G65" s="167">
        <f t="shared" si="32"/>
        <v>193</v>
      </c>
      <c r="H65" s="167">
        <f t="shared" si="32"/>
        <v>190.8</v>
      </c>
      <c r="I65" s="167">
        <f t="shared" si="32"/>
        <v>192.9</v>
      </c>
    </row>
    <row r="66" spans="5:9" ht="18" customHeight="1">
      <c r="E66" s="167">
        <f t="shared" si="32"/>
        <v>235.5</v>
      </c>
      <c r="F66" s="167">
        <f t="shared" si="32"/>
        <v>235</v>
      </c>
      <c r="G66" s="167">
        <f t="shared" si="32"/>
        <v>239.6</v>
      </c>
      <c r="H66" s="167">
        <f t="shared" si="32"/>
        <v>238.4</v>
      </c>
      <c r="I66" s="167">
        <f t="shared" si="32"/>
        <v>241.9</v>
      </c>
    </row>
    <row r="67" spans="5:9" ht="18" customHeight="1">
      <c r="E67" s="167">
        <f t="shared" si="32"/>
        <v>47.48</v>
      </c>
      <c r="F67" s="167">
        <f t="shared" si="32"/>
        <v>47.42</v>
      </c>
      <c r="G67" s="167">
        <f t="shared" si="32"/>
        <v>48.36</v>
      </c>
      <c r="H67" s="167">
        <f t="shared" si="32"/>
        <v>48.43</v>
      </c>
      <c r="I67" s="167">
        <f t="shared" si="32"/>
        <v>48.69</v>
      </c>
    </row>
    <row r="68" spans="5:9" ht="18" customHeight="1">
      <c r="E68" s="167">
        <f t="shared" si="32"/>
        <v>8.17</v>
      </c>
      <c r="F68" s="167">
        <f t="shared" si="32"/>
        <v>8.1300000000000008</v>
      </c>
      <c r="G68" s="167">
        <f t="shared" si="32"/>
        <v>8.35</v>
      </c>
      <c r="H68" s="167">
        <f t="shared" si="32"/>
        <v>8.2100000000000009</v>
      </c>
      <c r="I68" s="167">
        <f t="shared" si="32"/>
        <v>8.42</v>
      </c>
    </row>
  </sheetData>
  <mergeCells count="32">
    <mergeCell ref="C40:C44"/>
    <mergeCell ref="C45:C49"/>
    <mergeCell ref="C39:D39"/>
    <mergeCell ref="A39:B49"/>
    <mergeCell ref="A15:A38"/>
    <mergeCell ref="C17:C21"/>
    <mergeCell ref="C22:C26"/>
    <mergeCell ref="C28:D28"/>
    <mergeCell ref="C29:C33"/>
    <mergeCell ref="C34:C38"/>
    <mergeCell ref="A2:D2"/>
    <mergeCell ref="A3:B14"/>
    <mergeCell ref="C3:D3"/>
    <mergeCell ref="C4:D4"/>
    <mergeCell ref="C5:C9"/>
    <mergeCell ref="C10:C14"/>
    <mergeCell ref="C61:D61"/>
    <mergeCell ref="C15:D15"/>
    <mergeCell ref="C27:D27"/>
    <mergeCell ref="B27:B38"/>
    <mergeCell ref="B15:B26"/>
    <mergeCell ref="A50:B50"/>
    <mergeCell ref="C50:D50"/>
    <mergeCell ref="A51:B56"/>
    <mergeCell ref="C51:D51"/>
    <mergeCell ref="C52:C56"/>
    <mergeCell ref="A57:B61"/>
    <mergeCell ref="C57:D57"/>
    <mergeCell ref="C58:D58"/>
    <mergeCell ref="C59:D59"/>
    <mergeCell ref="C60:D60"/>
    <mergeCell ref="C16:D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J68"/>
  <sheetViews>
    <sheetView view="pageBreakPreview" topLeftCell="A28" zoomScaleNormal="100" zoomScaleSheetLayoutView="100" workbookViewId="0">
      <selection activeCell="E64" sqref="E64:I68"/>
    </sheetView>
  </sheetViews>
  <sheetFormatPr defaultRowHeight="18" customHeight="1"/>
  <cols>
    <col min="1" max="2" width="9" style="1"/>
    <col min="3" max="3" width="11" style="1" customWidth="1"/>
    <col min="4" max="4" width="10.75" style="1" customWidth="1"/>
    <col min="5" max="5" width="12.625" style="1" customWidth="1"/>
    <col min="6" max="6" width="13.125" style="1" customWidth="1"/>
    <col min="7" max="7" width="10.625" style="1" customWidth="1"/>
    <col min="8" max="8" width="11" style="1" customWidth="1"/>
    <col min="9" max="9" width="11.875" style="1" customWidth="1"/>
    <col min="10" max="16384" width="9" style="1"/>
  </cols>
  <sheetData>
    <row r="1" spans="1:9" ht="18" customHeight="1">
      <c r="A1" s="16" t="s">
        <v>220</v>
      </c>
    </row>
    <row r="2" spans="1:9" ht="18" customHeight="1">
      <c r="A2" s="223" t="s">
        <v>85</v>
      </c>
      <c r="B2" s="224"/>
      <c r="C2" s="224"/>
      <c r="D2" s="224"/>
      <c r="E2" s="139" t="s">
        <v>229</v>
      </c>
      <c r="F2" s="139" t="s">
        <v>251</v>
      </c>
      <c r="G2" s="139" t="s">
        <v>230</v>
      </c>
      <c r="H2" s="139" t="s">
        <v>231</v>
      </c>
      <c r="I2" s="82" t="s">
        <v>232</v>
      </c>
    </row>
    <row r="3" spans="1:9" ht="18" customHeight="1">
      <c r="A3" s="225" t="s">
        <v>160</v>
      </c>
      <c r="B3" s="202"/>
      <c r="C3" s="202" t="s">
        <v>156</v>
      </c>
      <c r="D3" s="202"/>
      <c r="E3" s="121">
        <f>'8.2-1)계획수질(대천해수욕장_성수기)'!E3</f>
        <v>5370</v>
      </c>
      <c r="F3" s="121">
        <f>'8.2-1)계획수질(대천해수욕장_성수기)'!F3</f>
        <v>6144</v>
      </c>
      <c r="G3" s="121">
        <f>'8.2-1)계획수질(대천해수욕장_성수기)'!G3</f>
        <v>6958</v>
      </c>
      <c r="H3" s="121">
        <f>'8.2-1)계획수질(대천해수욕장_성수기)'!H3</f>
        <v>9405</v>
      </c>
      <c r="I3" s="121">
        <f>'8.2-1)계획수질(대천해수욕장_성수기)'!I3</f>
        <v>9500</v>
      </c>
    </row>
    <row r="4" spans="1:9" ht="18" customHeight="1">
      <c r="A4" s="194"/>
      <c r="B4" s="198"/>
      <c r="C4" s="198" t="s">
        <v>157</v>
      </c>
      <c r="D4" s="198"/>
      <c r="E4" s="97">
        <f>'8.2-1)계획수질(대천해수욕장_성수기)'!E4</f>
        <v>1480</v>
      </c>
      <c r="F4" s="97">
        <f>'8.2-1)계획수질(대천해수욕장_성수기)'!F4</f>
        <v>1690</v>
      </c>
      <c r="G4" s="97">
        <f>'8.2-1)계획수질(대천해수욕장_성수기)'!G4</f>
        <v>1910</v>
      </c>
      <c r="H4" s="97">
        <f>'8.2-1)계획수질(대천해수욕장_성수기)'!H4</f>
        <v>2590</v>
      </c>
      <c r="I4" s="97">
        <f>'8.2-1)계획수질(대천해수욕장_성수기)'!I4</f>
        <v>2610</v>
      </c>
    </row>
    <row r="5" spans="1:9" ht="18" customHeight="1">
      <c r="A5" s="194"/>
      <c r="B5" s="198"/>
      <c r="C5" s="218" t="s">
        <v>158</v>
      </c>
      <c r="D5" s="124" t="s">
        <v>51</v>
      </c>
      <c r="E5" s="99">
        <f>'4. 생활하수 오염부하량 원단위'!N31</f>
        <v>42.9</v>
      </c>
      <c r="F5" s="99">
        <f>'4. 생활하수 오염부하량 원단위'!N32</f>
        <v>43.099999999999994</v>
      </c>
      <c r="G5" s="99">
        <f>'4. 생활하수 오염부하량 원단위'!N33</f>
        <v>44</v>
      </c>
      <c r="H5" s="99">
        <f>'4. 생활하수 오염부하량 원단위'!N34</f>
        <v>44.9</v>
      </c>
      <c r="I5" s="100">
        <f>'4. 생활하수 오염부하량 원단위'!N35</f>
        <v>45.4</v>
      </c>
    </row>
    <row r="6" spans="1:9" ht="18" customHeight="1">
      <c r="A6" s="194"/>
      <c r="B6" s="198"/>
      <c r="C6" s="198"/>
      <c r="D6" s="124" t="s">
        <v>52</v>
      </c>
      <c r="E6" s="99">
        <f>'4. 생활하수 오염부하량 원단위'!$N36</f>
        <v>37.35</v>
      </c>
      <c r="F6" s="99">
        <f>'4. 생활하수 오염부하량 원단위'!$N37</f>
        <v>37.53</v>
      </c>
      <c r="G6" s="99">
        <f>'4. 생활하수 오염부하량 원단위'!$N38</f>
        <v>38.340000000000003</v>
      </c>
      <c r="H6" s="99">
        <f>'4. 생활하수 오염부하량 원단위'!$N39</f>
        <v>39.15</v>
      </c>
      <c r="I6" s="100">
        <f>'4. 생활하수 오염부하량 원단위'!$N40</f>
        <v>39.6</v>
      </c>
    </row>
    <row r="7" spans="1:9" ht="18" customHeight="1">
      <c r="A7" s="194"/>
      <c r="B7" s="198"/>
      <c r="C7" s="198"/>
      <c r="D7" s="124" t="s">
        <v>53</v>
      </c>
      <c r="E7" s="99">
        <f>'4. 생활하수 오염부하량 원단위'!$N41</f>
        <v>45.95</v>
      </c>
      <c r="F7" s="99">
        <f>'4. 생활하수 오염부하량 원단위'!$N42</f>
        <v>46.250000000000007</v>
      </c>
      <c r="G7" s="99">
        <f>'4. 생활하수 오염부하량 원단위'!$N43</f>
        <v>47.6</v>
      </c>
      <c r="H7" s="99">
        <f>'4. 생활하수 오염부하량 원단위'!$N44</f>
        <v>48.95</v>
      </c>
      <c r="I7" s="100">
        <f>'4. 생활하수 오염부하량 원단위'!$N45</f>
        <v>49.7</v>
      </c>
    </row>
    <row r="8" spans="1:9" ht="18" customHeight="1">
      <c r="A8" s="194"/>
      <c r="B8" s="198"/>
      <c r="C8" s="198"/>
      <c r="D8" s="124" t="s">
        <v>54</v>
      </c>
      <c r="E8" s="99">
        <f>'4. 생활하수 오염부하량 원단위'!$N46</f>
        <v>9.26</v>
      </c>
      <c r="F8" s="99">
        <f>'4. 생활하수 오염부하량 원단위'!$N47</f>
        <v>9.3399999999999981</v>
      </c>
      <c r="G8" s="99">
        <f>'4. 생활하수 오염부하량 원단위'!$N48</f>
        <v>9.61</v>
      </c>
      <c r="H8" s="99">
        <f>'4. 생활하수 오염부하량 원단위'!$N49</f>
        <v>9.8699999999999992</v>
      </c>
      <c r="I8" s="100">
        <f>'4. 생활하수 오염부하량 원단위'!$N50</f>
        <v>9.93</v>
      </c>
    </row>
    <row r="9" spans="1:9" ht="18" customHeight="1">
      <c r="A9" s="194"/>
      <c r="B9" s="198"/>
      <c r="C9" s="198"/>
      <c r="D9" s="124" t="s">
        <v>55</v>
      </c>
      <c r="E9" s="99">
        <f>'4. 생활하수 오염부하량 원단위'!$N51</f>
        <v>1.5799999999999998</v>
      </c>
      <c r="F9" s="99">
        <f>'4. 생활하수 오염부하량 원단위'!$N52</f>
        <v>1.5999999999999999</v>
      </c>
      <c r="G9" s="99">
        <f>'4. 생활하수 오염부하량 원단위'!$N53</f>
        <v>1.64</v>
      </c>
      <c r="H9" s="99">
        <f>'4. 생활하수 오염부하량 원단위'!$N54</f>
        <v>1.69</v>
      </c>
      <c r="I9" s="100">
        <f>'4. 생활하수 오염부하량 원단위'!$N55</f>
        <v>1.7</v>
      </c>
    </row>
    <row r="10" spans="1:9" ht="18" customHeight="1">
      <c r="A10" s="194"/>
      <c r="B10" s="198"/>
      <c r="C10" s="218" t="s">
        <v>159</v>
      </c>
      <c r="D10" s="124" t="s">
        <v>51</v>
      </c>
      <c r="E10" s="103">
        <f>ROUND(E$3*E5/1000,1)</f>
        <v>230.4</v>
      </c>
      <c r="F10" s="103">
        <f t="shared" ref="F10:I10" si="0">ROUND(F$3*F5/1000,1)</f>
        <v>264.8</v>
      </c>
      <c r="G10" s="103">
        <f t="shared" si="0"/>
        <v>306.2</v>
      </c>
      <c r="H10" s="103">
        <f t="shared" si="0"/>
        <v>422.3</v>
      </c>
      <c r="I10" s="104">
        <f t="shared" si="0"/>
        <v>431.3</v>
      </c>
    </row>
    <row r="11" spans="1:9" ht="18" customHeight="1">
      <c r="A11" s="194"/>
      <c r="B11" s="198"/>
      <c r="C11" s="198"/>
      <c r="D11" s="124" t="s">
        <v>52</v>
      </c>
      <c r="E11" s="103">
        <f t="shared" ref="E11:I14" si="1">ROUND(E$3*E6/1000,1)</f>
        <v>200.6</v>
      </c>
      <c r="F11" s="103">
        <f t="shared" si="1"/>
        <v>230.6</v>
      </c>
      <c r="G11" s="103">
        <f t="shared" si="1"/>
        <v>266.8</v>
      </c>
      <c r="H11" s="103">
        <f t="shared" si="1"/>
        <v>368.2</v>
      </c>
      <c r="I11" s="104">
        <f t="shared" si="1"/>
        <v>376.2</v>
      </c>
    </row>
    <row r="12" spans="1:9" ht="18" customHeight="1">
      <c r="A12" s="194"/>
      <c r="B12" s="198"/>
      <c r="C12" s="198"/>
      <c r="D12" s="124" t="s">
        <v>53</v>
      </c>
      <c r="E12" s="103">
        <f t="shared" si="1"/>
        <v>246.8</v>
      </c>
      <c r="F12" s="103">
        <f t="shared" si="1"/>
        <v>284.2</v>
      </c>
      <c r="G12" s="103">
        <f t="shared" si="1"/>
        <v>331.2</v>
      </c>
      <c r="H12" s="103">
        <f t="shared" si="1"/>
        <v>460.4</v>
      </c>
      <c r="I12" s="104">
        <f t="shared" si="1"/>
        <v>472.2</v>
      </c>
    </row>
    <row r="13" spans="1:9" ht="18" customHeight="1">
      <c r="A13" s="194"/>
      <c r="B13" s="198"/>
      <c r="C13" s="198"/>
      <c r="D13" s="124" t="s">
        <v>54</v>
      </c>
      <c r="E13" s="103">
        <f t="shared" si="1"/>
        <v>49.7</v>
      </c>
      <c r="F13" s="103">
        <f t="shared" si="1"/>
        <v>57.4</v>
      </c>
      <c r="G13" s="103">
        <f t="shared" si="1"/>
        <v>66.900000000000006</v>
      </c>
      <c r="H13" s="103">
        <f t="shared" si="1"/>
        <v>92.8</v>
      </c>
      <c r="I13" s="104">
        <f t="shared" si="1"/>
        <v>94.3</v>
      </c>
    </row>
    <row r="14" spans="1:9" ht="18" customHeight="1">
      <c r="A14" s="194"/>
      <c r="B14" s="198"/>
      <c r="C14" s="198"/>
      <c r="D14" s="124" t="s">
        <v>55</v>
      </c>
      <c r="E14" s="103">
        <f t="shared" si="1"/>
        <v>8.5</v>
      </c>
      <c r="F14" s="103">
        <f t="shared" si="1"/>
        <v>9.8000000000000007</v>
      </c>
      <c r="G14" s="103">
        <f t="shared" si="1"/>
        <v>11.4</v>
      </c>
      <c r="H14" s="103">
        <f t="shared" si="1"/>
        <v>15.9</v>
      </c>
      <c r="I14" s="104">
        <f t="shared" si="1"/>
        <v>16.2</v>
      </c>
    </row>
    <row r="15" spans="1:9" ht="18" customHeight="1">
      <c r="A15" s="194" t="s">
        <v>165</v>
      </c>
      <c r="B15" s="198" t="s">
        <v>142</v>
      </c>
      <c r="C15" s="198" t="s">
        <v>166</v>
      </c>
      <c r="D15" s="198"/>
      <c r="E15" s="101">
        <f>'[4]5.2.2 계획하수량(대천해수욕장_비수기)'!$E$9</f>
        <v>2500</v>
      </c>
      <c r="F15" s="101">
        <f>'[4]5.2.2 계획하수량(대천해수욕장_비수기)'!$F$9</f>
        <v>2500</v>
      </c>
      <c r="G15" s="101">
        <f>'[4]5.2.2 계획하수량(대천해수욕장_비수기)'!$G$9</f>
        <v>2500</v>
      </c>
      <c r="H15" s="101">
        <f>'[4]5.2.2 계획하수량(대천해수욕장_비수기)'!$H$9</f>
        <v>2500</v>
      </c>
      <c r="I15" s="102">
        <f>'[4]5.2.2 계획하수량(대천해수욕장_비수기)'!$I$9</f>
        <v>2500</v>
      </c>
    </row>
    <row r="16" spans="1:9" ht="18" customHeight="1">
      <c r="A16" s="194"/>
      <c r="B16" s="198"/>
      <c r="C16" s="198" t="s">
        <v>157</v>
      </c>
      <c r="D16" s="198"/>
      <c r="E16" s="97">
        <f>'[2]5.2.2 계획하수량(대천해수욕장_비수기)'!E34</f>
        <v>230</v>
      </c>
      <c r="F16" s="97">
        <f>'[2]5.2.2 계획하수량(대천해수욕장_비수기)'!F34</f>
        <v>230</v>
      </c>
      <c r="G16" s="97">
        <f>'[2]5.2.2 계획하수량(대천해수욕장_비수기)'!G34</f>
        <v>230</v>
      </c>
      <c r="H16" s="97">
        <f>'[2]5.2.2 계획하수량(대천해수욕장_비수기)'!H34</f>
        <v>230</v>
      </c>
      <c r="I16" s="97">
        <f>'[2]5.2.2 계획하수량(대천해수욕장_비수기)'!I34</f>
        <v>230</v>
      </c>
    </row>
    <row r="17" spans="1:9" ht="18" customHeight="1">
      <c r="A17" s="194"/>
      <c r="B17" s="198"/>
      <c r="C17" s="218" t="s">
        <v>158</v>
      </c>
      <c r="D17" s="124" t="s">
        <v>51</v>
      </c>
      <c r="E17" s="99">
        <f>'5. 관광오수 오염부하량 원단위'!E10</f>
        <v>21.45</v>
      </c>
      <c r="F17" s="99">
        <f>'5. 관광오수 오염부하량 원단위'!F10</f>
        <v>21.55</v>
      </c>
      <c r="G17" s="99">
        <f>'5. 관광오수 오염부하량 원단위'!G10</f>
        <v>22</v>
      </c>
      <c r="H17" s="99">
        <f>'5. 관광오수 오염부하량 원단위'!H10</f>
        <v>22.45</v>
      </c>
      <c r="I17" s="100">
        <f>'5. 관광오수 오염부하량 원단위'!I10</f>
        <v>22.7</v>
      </c>
    </row>
    <row r="18" spans="1:9" ht="18" customHeight="1">
      <c r="A18" s="194"/>
      <c r="B18" s="198"/>
      <c r="C18" s="198"/>
      <c r="D18" s="124" t="s">
        <v>52</v>
      </c>
      <c r="E18" s="99">
        <f>'5. 관광오수 오염부하량 원단위'!E11</f>
        <v>18.68</v>
      </c>
      <c r="F18" s="99">
        <f>'5. 관광오수 오염부하량 원단위'!F11</f>
        <v>18.77</v>
      </c>
      <c r="G18" s="99">
        <f>'5. 관광오수 오염부하량 원단위'!G11</f>
        <v>19.170000000000002</v>
      </c>
      <c r="H18" s="99">
        <f>'5. 관광오수 오염부하량 원단위'!H11</f>
        <v>19.579999999999998</v>
      </c>
      <c r="I18" s="100">
        <f>'5. 관광오수 오염부하량 원단위'!I11</f>
        <v>19.8</v>
      </c>
    </row>
    <row r="19" spans="1:9" ht="18" customHeight="1">
      <c r="A19" s="194"/>
      <c r="B19" s="198"/>
      <c r="C19" s="198"/>
      <c r="D19" s="124" t="s">
        <v>53</v>
      </c>
      <c r="E19" s="99">
        <f>'5. 관광오수 오염부하량 원단위'!E12</f>
        <v>22.98</v>
      </c>
      <c r="F19" s="99">
        <f>'5. 관광오수 오염부하량 원단위'!F12</f>
        <v>23.13</v>
      </c>
      <c r="G19" s="99">
        <f>'5. 관광오수 오염부하량 원단위'!G12</f>
        <v>23.8</v>
      </c>
      <c r="H19" s="99">
        <f>'5. 관광오수 오염부하량 원단위'!H12</f>
        <v>24.48</v>
      </c>
      <c r="I19" s="100">
        <f>'5. 관광오수 오염부하량 원단위'!I12</f>
        <v>24.85</v>
      </c>
    </row>
    <row r="20" spans="1:9" ht="18" customHeight="1">
      <c r="A20" s="194"/>
      <c r="B20" s="198"/>
      <c r="C20" s="198"/>
      <c r="D20" s="124" t="s">
        <v>54</v>
      </c>
      <c r="E20" s="99">
        <f>'5. 관광오수 오염부하량 원단위'!E13</f>
        <v>4.63</v>
      </c>
      <c r="F20" s="99">
        <f>'5. 관광오수 오염부하량 원단위'!F13</f>
        <v>4.67</v>
      </c>
      <c r="G20" s="99">
        <f>'5. 관광오수 오염부하량 원단위'!G13</f>
        <v>4.8099999999999996</v>
      </c>
      <c r="H20" s="99">
        <f>'5. 관광오수 오염부하량 원단위'!H13</f>
        <v>4.9400000000000004</v>
      </c>
      <c r="I20" s="100">
        <f>'5. 관광오수 오염부하량 원단위'!I13</f>
        <v>4.97</v>
      </c>
    </row>
    <row r="21" spans="1:9" ht="18" customHeight="1">
      <c r="A21" s="194"/>
      <c r="B21" s="198"/>
      <c r="C21" s="198"/>
      <c r="D21" s="124" t="s">
        <v>55</v>
      </c>
      <c r="E21" s="99">
        <f>'5. 관광오수 오염부하량 원단위'!E14</f>
        <v>0.79</v>
      </c>
      <c r="F21" s="99">
        <f>'5. 관광오수 오염부하량 원단위'!F14</f>
        <v>0.8</v>
      </c>
      <c r="G21" s="99">
        <f>'5. 관광오수 오염부하량 원단위'!G14</f>
        <v>0.82</v>
      </c>
      <c r="H21" s="99">
        <f>'5. 관광오수 오염부하량 원단위'!H14</f>
        <v>0.85</v>
      </c>
      <c r="I21" s="100">
        <f>'5. 관광오수 오염부하량 원단위'!I14</f>
        <v>0.85</v>
      </c>
    </row>
    <row r="22" spans="1:9" ht="18" customHeight="1">
      <c r="A22" s="194"/>
      <c r="B22" s="198"/>
      <c r="C22" s="218" t="s">
        <v>159</v>
      </c>
      <c r="D22" s="124" t="s">
        <v>51</v>
      </c>
      <c r="E22" s="103">
        <f>ROUND(E$15*E17/1000,1)</f>
        <v>53.6</v>
      </c>
      <c r="F22" s="103">
        <f t="shared" ref="F22:I26" si="2">ROUND(F$15*F17/1000,1)</f>
        <v>53.9</v>
      </c>
      <c r="G22" s="103">
        <f t="shared" si="2"/>
        <v>55</v>
      </c>
      <c r="H22" s="103">
        <f t="shared" si="2"/>
        <v>56.1</v>
      </c>
      <c r="I22" s="104">
        <f t="shared" si="2"/>
        <v>56.8</v>
      </c>
    </row>
    <row r="23" spans="1:9" ht="18" customHeight="1">
      <c r="A23" s="194"/>
      <c r="B23" s="198"/>
      <c r="C23" s="198"/>
      <c r="D23" s="124" t="s">
        <v>52</v>
      </c>
      <c r="E23" s="103">
        <f>ROUND(E$15*E18/1000,1)</f>
        <v>46.7</v>
      </c>
      <c r="F23" s="103">
        <f t="shared" si="2"/>
        <v>46.9</v>
      </c>
      <c r="G23" s="103">
        <f t="shared" si="2"/>
        <v>47.9</v>
      </c>
      <c r="H23" s="103">
        <f t="shared" si="2"/>
        <v>49</v>
      </c>
      <c r="I23" s="104">
        <f t="shared" si="2"/>
        <v>49.5</v>
      </c>
    </row>
    <row r="24" spans="1:9" ht="18" customHeight="1">
      <c r="A24" s="194"/>
      <c r="B24" s="198"/>
      <c r="C24" s="198"/>
      <c r="D24" s="124" t="s">
        <v>53</v>
      </c>
      <c r="E24" s="103">
        <f>ROUND(E$15*E19/1000,1)</f>
        <v>57.5</v>
      </c>
      <c r="F24" s="103">
        <f t="shared" si="2"/>
        <v>57.8</v>
      </c>
      <c r="G24" s="103">
        <f t="shared" si="2"/>
        <v>59.5</v>
      </c>
      <c r="H24" s="103">
        <f t="shared" si="2"/>
        <v>61.2</v>
      </c>
      <c r="I24" s="104">
        <f t="shared" si="2"/>
        <v>62.1</v>
      </c>
    </row>
    <row r="25" spans="1:9" ht="18" customHeight="1">
      <c r="A25" s="194"/>
      <c r="B25" s="198"/>
      <c r="C25" s="198"/>
      <c r="D25" s="124" t="s">
        <v>54</v>
      </c>
      <c r="E25" s="103">
        <f>ROUND(E$15*E20/1000,1)</f>
        <v>11.6</v>
      </c>
      <c r="F25" s="103">
        <f t="shared" si="2"/>
        <v>11.7</v>
      </c>
      <c r="G25" s="103">
        <f t="shared" si="2"/>
        <v>12</v>
      </c>
      <c r="H25" s="103">
        <f t="shared" si="2"/>
        <v>12.4</v>
      </c>
      <c r="I25" s="104">
        <f t="shared" si="2"/>
        <v>12.4</v>
      </c>
    </row>
    <row r="26" spans="1:9" ht="18" customHeight="1">
      <c r="A26" s="194"/>
      <c r="B26" s="198"/>
      <c r="C26" s="198"/>
      <c r="D26" s="124" t="s">
        <v>55</v>
      </c>
      <c r="E26" s="103">
        <f>ROUND(E$15*E21/1000,1)</f>
        <v>2</v>
      </c>
      <c r="F26" s="103">
        <f t="shared" si="2"/>
        <v>2</v>
      </c>
      <c r="G26" s="103">
        <f t="shared" si="2"/>
        <v>2.1</v>
      </c>
      <c r="H26" s="103">
        <f t="shared" si="2"/>
        <v>2.1</v>
      </c>
      <c r="I26" s="104">
        <f t="shared" si="2"/>
        <v>2.1</v>
      </c>
    </row>
    <row r="27" spans="1:9" ht="18" customHeight="1">
      <c r="A27" s="194"/>
      <c r="B27" s="198" t="s">
        <v>143</v>
      </c>
      <c r="C27" s="198" t="s">
        <v>156</v>
      </c>
      <c r="D27" s="198"/>
      <c r="E27" s="101">
        <f>'[4]5.2.2 계획하수량(대천해수욕장_비수기)'!$E$8</f>
        <v>15026</v>
      </c>
      <c r="F27" s="101">
        <f>'[4]5.2.2 계획하수량(대천해수욕장_비수기)'!$F$8</f>
        <v>16500</v>
      </c>
      <c r="G27" s="101">
        <f>'[4]5.2.2 계획하수량(대천해수욕장_비수기)'!$G$8</f>
        <v>16500</v>
      </c>
      <c r="H27" s="101">
        <f>'[4]5.2.2 계획하수량(대천해수욕장_비수기)'!$H$8</f>
        <v>16500</v>
      </c>
      <c r="I27" s="102">
        <f>'[4]5.2.2 계획하수량(대천해수욕장_비수기)'!$I$8</f>
        <v>16500</v>
      </c>
    </row>
    <row r="28" spans="1:9" ht="18" customHeight="1">
      <c r="A28" s="194"/>
      <c r="B28" s="198"/>
      <c r="C28" s="198" t="s">
        <v>157</v>
      </c>
      <c r="D28" s="198"/>
      <c r="E28" s="97">
        <f>'[2]5.2.2 계획하수량(대천해수욕장_비수기)'!E33</f>
        <v>410</v>
      </c>
      <c r="F28" s="97">
        <f>'[2]5.2.2 계획하수량(대천해수욕장_비수기)'!F33</f>
        <v>450</v>
      </c>
      <c r="G28" s="97">
        <f>'[2]5.2.2 계획하수량(대천해수욕장_비수기)'!G33</f>
        <v>450</v>
      </c>
      <c r="H28" s="97">
        <f>'[2]5.2.2 계획하수량(대천해수욕장_비수기)'!H33</f>
        <v>450</v>
      </c>
      <c r="I28" s="97">
        <f>'[2]5.2.2 계획하수량(대천해수욕장_비수기)'!I33</f>
        <v>450</v>
      </c>
    </row>
    <row r="29" spans="1:9" ht="18" customHeight="1">
      <c r="A29" s="194"/>
      <c r="B29" s="198"/>
      <c r="C29" s="218" t="s">
        <v>158</v>
      </c>
      <c r="D29" s="124" t="s">
        <v>51</v>
      </c>
      <c r="E29" s="99">
        <f>'5. 관광오수 오염부하량 원단위'!E15</f>
        <v>6.44</v>
      </c>
      <c r="F29" s="99">
        <f>'5. 관광오수 오염부하량 원단위'!F15</f>
        <v>6.47</v>
      </c>
      <c r="G29" s="99">
        <f>'5. 관광오수 오염부하량 원단위'!G15</f>
        <v>6.6</v>
      </c>
      <c r="H29" s="99">
        <f>'5. 관광오수 오염부하량 원단위'!H15</f>
        <v>6.74</v>
      </c>
      <c r="I29" s="100">
        <f>'5. 관광오수 오염부하량 원단위'!I15</f>
        <v>6.81</v>
      </c>
    </row>
    <row r="30" spans="1:9" ht="18" customHeight="1">
      <c r="A30" s="194"/>
      <c r="B30" s="198"/>
      <c r="C30" s="198"/>
      <c r="D30" s="124" t="s">
        <v>52</v>
      </c>
      <c r="E30" s="99">
        <f>'5. 관광오수 오염부하량 원단위'!E16</f>
        <v>5.6</v>
      </c>
      <c r="F30" s="99">
        <f>'5. 관광오수 오염부하량 원단위'!F16</f>
        <v>5.63</v>
      </c>
      <c r="G30" s="99">
        <f>'5. 관광오수 오염부하량 원단위'!G16</f>
        <v>5.75</v>
      </c>
      <c r="H30" s="99">
        <f>'5. 관광오수 오염부하량 원단위'!H16</f>
        <v>5.87</v>
      </c>
      <c r="I30" s="100">
        <f>'5. 관광오수 오염부하량 원단위'!I16</f>
        <v>5.94</v>
      </c>
    </row>
    <row r="31" spans="1:9" ht="18" customHeight="1">
      <c r="A31" s="194"/>
      <c r="B31" s="198"/>
      <c r="C31" s="198"/>
      <c r="D31" s="124" t="s">
        <v>53</v>
      </c>
      <c r="E31" s="99">
        <f>'5. 관광오수 오염부하량 원단위'!E17</f>
        <v>6.89</v>
      </c>
      <c r="F31" s="99">
        <f>'5. 관광오수 오염부하량 원단위'!F17</f>
        <v>6.94</v>
      </c>
      <c r="G31" s="99">
        <f>'5. 관광오수 오염부하량 원단위'!G17</f>
        <v>7.14</v>
      </c>
      <c r="H31" s="99">
        <f>'5. 관광오수 오염부하량 원단위'!H17</f>
        <v>7.34</v>
      </c>
      <c r="I31" s="100">
        <f>'5. 관광오수 오염부하량 원단위'!I17</f>
        <v>7.46</v>
      </c>
    </row>
    <row r="32" spans="1:9" ht="18" customHeight="1">
      <c r="A32" s="194"/>
      <c r="B32" s="198"/>
      <c r="C32" s="198"/>
      <c r="D32" s="124" t="s">
        <v>54</v>
      </c>
      <c r="E32" s="99">
        <f>'5. 관광오수 오염부하량 원단위'!E18</f>
        <v>1.39</v>
      </c>
      <c r="F32" s="99">
        <f>'5. 관광오수 오염부하량 원단위'!F18</f>
        <v>1.4</v>
      </c>
      <c r="G32" s="99">
        <f>'5. 관광오수 오염부하량 원단위'!G18</f>
        <v>1.44</v>
      </c>
      <c r="H32" s="99">
        <f>'5. 관광오수 오염부하량 원단위'!H18</f>
        <v>1.48</v>
      </c>
      <c r="I32" s="100">
        <f>'5. 관광오수 오염부하량 원단위'!I18</f>
        <v>1.49</v>
      </c>
    </row>
    <row r="33" spans="1:9" ht="18" customHeight="1">
      <c r="A33" s="194"/>
      <c r="B33" s="198"/>
      <c r="C33" s="198"/>
      <c r="D33" s="124" t="s">
        <v>55</v>
      </c>
      <c r="E33" s="99">
        <f>'5. 관광오수 오염부하량 원단위'!E19</f>
        <v>0.24</v>
      </c>
      <c r="F33" s="99">
        <f>'5. 관광오수 오염부하량 원단위'!F19</f>
        <v>0.24</v>
      </c>
      <c r="G33" s="99">
        <f>'5. 관광오수 오염부하량 원단위'!G19</f>
        <v>0.25</v>
      </c>
      <c r="H33" s="99">
        <f>'5. 관광오수 오염부하량 원단위'!H19</f>
        <v>0.25</v>
      </c>
      <c r="I33" s="100">
        <f>'5. 관광오수 오염부하량 원단위'!I19</f>
        <v>0.26</v>
      </c>
    </row>
    <row r="34" spans="1:9" ht="18" customHeight="1">
      <c r="A34" s="194"/>
      <c r="B34" s="198"/>
      <c r="C34" s="218" t="s">
        <v>159</v>
      </c>
      <c r="D34" s="124" t="s">
        <v>51</v>
      </c>
      <c r="E34" s="103">
        <f>ROUND(E$27*E29/1000,1)</f>
        <v>96.8</v>
      </c>
      <c r="F34" s="103">
        <f t="shared" ref="F34:I38" si="3">ROUND(F$27*F29/1000,1)</f>
        <v>106.8</v>
      </c>
      <c r="G34" s="103">
        <f t="shared" si="3"/>
        <v>108.9</v>
      </c>
      <c r="H34" s="103">
        <f t="shared" si="3"/>
        <v>111.2</v>
      </c>
      <c r="I34" s="104">
        <f t="shared" si="3"/>
        <v>112.4</v>
      </c>
    </row>
    <row r="35" spans="1:9" ht="18" customHeight="1">
      <c r="A35" s="194"/>
      <c r="B35" s="198"/>
      <c r="C35" s="198"/>
      <c r="D35" s="124" t="s">
        <v>52</v>
      </c>
      <c r="E35" s="103">
        <f>ROUND(E$27*E30/1000,1)</f>
        <v>84.1</v>
      </c>
      <c r="F35" s="103">
        <f t="shared" si="3"/>
        <v>92.9</v>
      </c>
      <c r="G35" s="103">
        <f t="shared" si="3"/>
        <v>94.9</v>
      </c>
      <c r="H35" s="103">
        <f t="shared" si="3"/>
        <v>96.9</v>
      </c>
      <c r="I35" s="104">
        <f t="shared" si="3"/>
        <v>98</v>
      </c>
    </row>
    <row r="36" spans="1:9" ht="18" customHeight="1">
      <c r="A36" s="194"/>
      <c r="B36" s="198"/>
      <c r="C36" s="198"/>
      <c r="D36" s="124" t="s">
        <v>53</v>
      </c>
      <c r="E36" s="103">
        <f>ROUND(E$27*E31/1000,1)</f>
        <v>103.5</v>
      </c>
      <c r="F36" s="103">
        <f t="shared" si="3"/>
        <v>114.5</v>
      </c>
      <c r="G36" s="103">
        <f t="shared" si="3"/>
        <v>117.8</v>
      </c>
      <c r="H36" s="103">
        <f t="shared" si="3"/>
        <v>121.1</v>
      </c>
      <c r="I36" s="104">
        <f t="shared" si="3"/>
        <v>123.1</v>
      </c>
    </row>
    <row r="37" spans="1:9" ht="18" customHeight="1">
      <c r="A37" s="194"/>
      <c r="B37" s="198"/>
      <c r="C37" s="198"/>
      <c r="D37" s="124" t="s">
        <v>54</v>
      </c>
      <c r="E37" s="103">
        <f>ROUND(E$27*E32/1000,1)</f>
        <v>20.9</v>
      </c>
      <c r="F37" s="103">
        <f t="shared" si="3"/>
        <v>23.1</v>
      </c>
      <c r="G37" s="103">
        <f t="shared" si="3"/>
        <v>23.8</v>
      </c>
      <c r="H37" s="103">
        <f t="shared" si="3"/>
        <v>24.4</v>
      </c>
      <c r="I37" s="104">
        <f t="shared" si="3"/>
        <v>24.6</v>
      </c>
    </row>
    <row r="38" spans="1:9" ht="18" customHeight="1">
      <c r="A38" s="194"/>
      <c r="B38" s="198"/>
      <c r="C38" s="198"/>
      <c r="D38" s="124" t="s">
        <v>55</v>
      </c>
      <c r="E38" s="103">
        <f>ROUND(E$27*E33/1000,1)</f>
        <v>3.6</v>
      </c>
      <c r="F38" s="103">
        <f t="shared" si="3"/>
        <v>4</v>
      </c>
      <c r="G38" s="103">
        <f t="shared" si="3"/>
        <v>4.0999999999999996</v>
      </c>
      <c r="H38" s="103">
        <f t="shared" si="3"/>
        <v>4.0999999999999996</v>
      </c>
      <c r="I38" s="104">
        <f t="shared" si="3"/>
        <v>4.3</v>
      </c>
    </row>
    <row r="39" spans="1:9" ht="18" customHeight="1">
      <c r="A39" s="226" t="s">
        <v>226</v>
      </c>
      <c r="B39" s="227"/>
      <c r="C39" s="198" t="s">
        <v>157</v>
      </c>
      <c r="D39" s="198"/>
      <c r="E39" s="103">
        <f>'[5]5.2 계획하수량(대천해수욕장_성수기)'!E35</f>
        <v>0</v>
      </c>
      <c r="F39" s="103">
        <f>'[5]5.2 계획하수량(대천해수욕장_성수기)'!F35</f>
        <v>0</v>
      </c>
      <c r="G39" s="103">
        <v>0</v>
      </c>
      <c r="H39" s="103">
        <f>'[5]5.2 계획하수량(대천해수욕장_성수기)'!H35</f>
        <v>80</v>
      </c>
      <c r="I39" s="104">
        <f>'[5]5.2 계획하수량(대천해수욕장_성수기)'!I35</f>
        <v>80</v>
      </c>
    </row>
    <row r="40" spans="1:9" ht="18" customHeight="1">
      <c r="A40" s="228"/>
      <c r="B40" s="229"/>
      <c r="C40" s="218" t="s">
        <v>228</v>
      </c>
      <c r="D40" s="129" t="s">
        <v>51</v>
      </c>
      <c r="E40" s="119">
        <f>'6. 기타오염부하량 원단위'!B5</f>
        <v>80</v>
      </c>
      <c r="F40" s="119">
        <f>E40</f>
        <v>80</v>
      </c>
      <c r="G40" s="119">
        <f>F40</f>
        <v>80</v>
      </c>
      <c r="H40" s="119">
        <f>G40</f>
        <v>80</v>
      </c>
      <c r="I40" s="131">
        <f>H40</f>
        <v>80</v>
      </c>
    </row>
    <row r="41" spans="1:9" ht="18" customHeight="1">
      <c r="A41" s="228"/>
      <c r="B41" s="229"/>
      <c r="C41" s="198"/>
      <c r="D41" s="129" t="s">
        <v>52</v>
      </c>
      <c r="E41" s="119">
        <f>'6. 기타오염부하량 원단위'!C5</f>
        <v>90</v>
      </c>
      <c r="F41" s="119">
        <f t="shared" ref="F41:I44" si="4">E41</f>
        <v>90</v>
      </c>
      <c r="G41" s="119">
        <f t="shared" si="4"/>
        <v>90</v>
      </c>
      <c r="H41" s="119">
        <f t="shared" si="4"/>
        <v>90</v>
      </c>
      <c r="I41" s="131">
        <f t="shared" si="4"/>
        <v>90</v>
      </c>
    </row>
    <row r="42" spans="1:9" ht="18" customHeight="1">
      <c r="A42" s="228"/>
      <c r="B42" s="229"/>
      <c r="C42" s="198"/>
      <c r="D42" s="129" t="s">
        <v>53</v>
      </c>
      <c r="E42" s="119">
        <f>'6. 기타오염부하량 원단위'!D5</f>
        <v>80</v>
      </c>
      <c r="F42" s="119">
        <f t="shared" si="4"/>
        <v>80</v>
      </c>
      <c r="G42" s="119">
        <f t="shared" si="4"/>
        <v>80</v>
      </c>
      <c r="H42" s="119">
        <f t="shared" si="4"/>
        <v>80</v>
      </c>
      <c r="I42" s="131">
        <f t="shared" si="4"/>
        <v>80</v>
      </c>
    </row>
    <row r="43" spans="1:9" ht="18" customHeight="1">
      <c r="A43" s="228"/>
      <c r="B43" s="229"/>
      <c r="C43" s="198"/>
      <c r="D43" s="129" t="s">
        <v>54</v>
      </c>
      <c r="E43" s="119">
        <f>'6. 기타오염부하량 원단위'!E5</f>
        <v>60</v>
      </c>
      <c r="F43" s="119">
        <f t="shared" si="4"/>
        <v>60</v>
      </c>
      <c r="G43" s="119">
        <f t="shared" si="4"/>
        <v>60</v>
      </c>
      <c r="H43" s="119">
        <f t="shared" si="4"/>
        <v>60</v>
      </c>
      <c r="I43" s="131">
        <f t="shared" si="4"/>
        <v>60</v>
      </c>
    </row>
    <row r="44" spans="1:9" ht="18" customHeight="1">
      <c r="A44" s="228"/>
      <c r="B44" s="229"/>
      <c r="C44" s="198"/>
      <c r="D44" s="129" t="s">
        <v>55</v>
      </c>
      <c r="E44" s="119">
        <f>'6. 기타오염부하량 원단위'!F5</f>
        <v>8</v>
      </c>
      <c r="F44" s="119">
        <f t="shared" si="4"/>
        <v>8</v>
      </c>
      <c r="G44" s="119">
        <f t="shared" si="4"/>
        <v>8</v>
      </c>
      <c r="H44" s="119">
        <f t="shared" si="4"/>
        <v>8</v>
      </c>
      <c r="I44" s="131">
        <f t="shared" si="4"/>
        <v>8</v>
      </c>
    </row>
    <row r="45" spans="1:9" ht="18" customHeight="1">
      <c r="A45" s="228"/>
      <c r="B45" s="229"/>
      <c r="C45" s="218" t="s">
        <v>159</v>
      </c>
      <c r="D45" s="129" t="s">
        <v>51</v>
      </c>
      <c r="E45" s="103">
        <f>ROUND(E$39*E40/1000,1)</f>
        <v>0</v>
      </c>
      <c r="F45" s="103">
        <f t="shared" ref="F45:I45" si="5">ROUND(F$39*F40/1000,1)</f>
        <v>0</v>
      </c>
      <c r="G45" s="103">
        <f t="shared" si="5"/>
        <v>0</v>
      </c>
      <c r="H45" s="103">
        <f t="shared" si="5"/>
        <v>6.4</v>
      </c>
      <c r="I45" s="104">
        <f t="shared" si="5"/>
        <v>6.4</v>
      </c>
    </row>
    <row r="46" spans="1:9" ht="18" customHeight="1">
      <c r="A46" s="228"/>
      <c r="B46" s="229"/>
      <c r="C46" s="198"/>
      <c r="D46" s="129" t="s">
        <v>52</v>
      </c>
      <c r="E46" s="103">
        <f t="shared" ref="E46:I49" si="6">ROUND(E$39*E41/1000,1)</f>
        <v>0</v>
      </c>
      <c r="F46" s="103">
        <f t="shared" si="6"/>
        <v>0</v>
      </c>
      <c r="G46" s="103">
        <f t="shared" si="6"/>
        <v>0</v>
      </c>
      <c r="H46" s="103">
        <f t="shared" si="6"/>
        <v>7.2</v>
      </c>
      <c r="I46" s="104">
        <f t="shared" si="6"/>
        <v>7.2</v>
      </c>
    </row>
    <row r="47" spans="1:9" ht="18" customHeight="1">
      <c r="A47" s="228"/>
      <c r="B47" s="229"/>
      <c r="C47" s="198"/>
      <c r="D47" s="129" t="s">
        <v>53</v>
      </c>
      <c r="E47" s="103">
        <f t="shared" si="6"/>
        <v>0</v>
      </c>
      <c r="F47" s="103">
        <f t="shared" si="6"/>
        <v>0</v>
      </c>
      <c r="G47" s="103">
        <f t="shared" si="6"/>
        <v>0</v>
      </c>
      <c r="H47" s="103">
        <f t="shared" si="6"/>
        <v>6.4</v>
      </c>
      <c r="I47" s="104">
        <f t="shared" si="6"/>
        <v>6.4</v>
      </c>
    </row>
    <row r="48" spans="1:9" ht="18" customHeight="1">
      <c r="A48" s="228"/>
      <c r="B48" s="229"/>
      <c r="C48" s="198"/>
      <c r="D48" s="129" t="s">
        <v>54</v>
      </c>
      <c r="E48" s="103">
        <f t="shared" si="6"/>
        <v>0</v>
      </c>
      <c r="F48" s="103">
        <f t="shared" si="6"/>
        <v>0</v>
      </c>
      <c r="G48" s="103">
        <f t="shared" si="6"/>
        <v>0</v>
      </c>
      <c r="H48" s="103">
        <f t="shared" si="6"/>
        <v>4.8</v>
      </c>
      <c r="I48" s="104">
        <f t="shared" si="6"/>
        <v>4.8</v>
      </c>
    </row>
    <row r="49" spans="1:10" ht="18" customHeight="1">
      <c r="A49" s="233"/>
      <c r="B49" s="234"/>
      <c r="C49" s="199"/>
      <c r="D49" s="130" t="s">
        <v>55</v>
      </c>
      <c r="E49" s="135">
        <f t="shared" si="6"/>
        <v>0</v>
      </c>
      <c r="F49" s="135">
        <f t="shared" si="6"/>
        <v>0</v>
      </c>
      <c r="G49" s="135">
        <f t="shared" si="6"/>
        <v>0</v>
      </c>
      <c r="H49" s="135">
        <f t="shared" si="6"/>
        <v>0.6</v>
      </c>
      <c r="I49" s="136">
        <f t="shared" si="6"/>
        <v>0.6</v>
      </c>
    </row>
    <row r="50" spans="1:10" ht="18" customHeight="1">
      <c r="A50" s="232" t="s">
        <v>163</v>
      </c>
      <c r="B50" s="197"/>
      <c r="C50" s="197" t="s">
        <v>157</v>
      </c>
      <c r="D50" s="197"/>
      <c r="E50" s="132">
        <f>'[2]5.2.2 계획하수량(대천해수욕장_비수기)'!E36</f>
        <v>150</v>
      </c>
      <c r="F50" s="132">
        <f>'[2]5.2.2 계획하수량(대천해수욕장_비수기)'!F36</f>
        <v>170</v>
      </c>
      <c r="G50" s="132">
        <f>'[2]5.2.2 계획하수량(대천해수욕장_비수기)'!G36</f>
        <v>190</v>
      </c>
      <c r="H50" s="132">
        <f>'[2]5.2.2 계획하수량(대천해수욕장_비수기)'!H36</f>
        <v>260</v>
      </c>
      <c r="I50" s="132">
        <f>'[2]5.2.2 계획하수량(대천해수욕장_비수기)'!I36</f>
        <v>270</v>
      </c>
    </row>
    <row r="51" spans="1:10" ht="18" customHeight="1">
      <c r="A51" s="194" t="s">
        <v>161</v>
      </c>
      <c r="B51" s="198"/>
      <c r="C51" s="198" t="s">
        <v>157</v>
      </c>
      <c r="D51" s="198"/>
      <c r="E51" s="97">
        <f>E4+E16+E28+E50+E39</f>
        <v>2270</v>
      </c>
      <c r="F51" s="97">
        <f t="shared" ref="F51:I51" si="7">F4+F16+F28+F50+F39</f>
        <v>2540</v>
      </c>
      <c r="G51" s="97">
        <f t="shared" si="7"/>
        <v>2780</v>
      </c>
      <c r="H51" s="97">
        <f t="shared" si="7"/>
        <v>3610</v>
      </c>
      <c r="I51" s="98">
        <f t="shared" si="7"/>
        <v>3640</v>
      </c>
    </row>
    <row r="52" spans="1:10" ht="18" customHeight="1">
      <c r="A52" s="194"/>
      <c r="B52" s="198"/>
      <c r="C52" s="218" t="s">
        <v>159</v>
      </c>
      <c r="D52" s="124" t="s">
        <v>51</v>
      </c>
      <c r="E52" s="103">
        <f>E10+E22+E34+E45</f>
        <v>380.8</v>
      </c>
      <c r="F52" s="103">
        <f t="shared" ref="F52:I52" si="8">F10+F22+F34+F45</f>
        <v>425.5</v>
      </c>
      <c r="G52" s="103">
        <f t="shared" si="8"/>
        <v>470.1</v>
      </c>
      <c r="H52" s="103">
        <f t="shared" si="8"/>
        <v>596</v>
      </c>
      <c r="I52" s="104">
        <f t="shared" si="8"/>
        <v>606.9</v>
      </c>
      <c r="J52" s="96"/>
    </row>
    <row r="53" spans="1:10" ht="18" customHeight="1">
      <c r="A53" s="194"/>
      <c r="B53" s="198"/>
      <c r="C53" s="198"/>
      <c r="D53" s="124" t="s">
        <v>52</v>
      </c>
      <c r="E53" s="103">
        <f t="shared" ref="E53:I53" si="9">E11+E23+E35+E46</f>
        <v>331.4</v>
      </c>
      <c r="F53" s="103">
        <f t="shared" si="9"/>
        <v>370.4</v>
      </c>
      <c r="G53" s="103">
        <f t="shared" si="9"/>
        <v>409.6</v>
      </c>
      <c r="H53" s="103">
        <f t="shared" si="9"/>
        <v>521.30000000000007</v>
      </c>
      <c r="I53" s="104">
        <f t="shared" si="9"/>
        <v>530.90000000000009</v>
      </c>
      <c r="J53" s="96"/>
    </row>
    <row r="54" spans="1:10" ht="18" customHeight="1">
      <c r="A54" s="194"/>
      <c r="B54" s="198"/>
      <c r="C54" s="198"/>
      <c r="D54" s="124" t="s">
        <v>53</v>
      </c>
      <c r="E54" s="103">
        <f t="shared" ref="E54:I54" si="10">E12+E24+E36+E47</f>
        <v>407.8</v>
      </c>
      <c r="F54" s="103">
        <f t="shared" si="10"/>
        <v>456.5</v>
      </c>
      <c r="G54" s="103">
        <f t="shared" si="10"/>
        <v>508.5</v>
      </c>
      <c r="H54" s="103">
        <f t="shared" si="10"/>
        <v>649.1</v>
      </c>
      <c r="I54" s="104">
        <f t="shared" si="10"/>
        <v>663.8</v>
      </c>
      <c r="J54" s="96"/>
    </row>
    <row r="55" spans="1:10" ht="18" customHeight="1">
      <c r="A55" s="194"/>
      <c r="B55" s="198"/>
      <c r="C55" s="198"/>
      <c r="D55" s="124" t="s">
        <v>54</v>
      </c>
      <c r="E55" s="103">
        <f t="shared" ref="E55:I55" si="11">E13+E25+E37+E48</f>
        <v>82.2</v>
      </c>
      <c r="F55" s="103">
        <f t="shared" si="11"/>
        <v>92.199999999999989</v>
      </c>
      <c r="G55" s="103">
        <f t="shared" si="11"/>
        <v>102.7</v>
      </c>
      <c r="H55" s="103">
        <f t="shared" si="11"/>
        <v>134.4</v>
      </c>
      <c r="I55" s="104">
        <f t="shared" si="11"/>
        <v>136.10000000000002</v>
      </c>
      <c r="J55" s="96"/>
    </row>
    <row r="56" spans="1:10" ht="18" customHeight="1">
      <c r="A56" s="194"/>
      <c r="B56" s="198"/>
      <c r="C56" s="198"/>
      <c r="D56" s="124" t="s">
        <v>55</v>
      </c>
      <c r="E56" s="103">
        <f t="shared" ref="E56:I56" si="12">E14+E26+E38+E49</f>
        <v>14.1</v>
      </c>
      <c r="F56" s="103">
        <f t="shared" si="12"/>
        <v>15.8</v>
      </c>
      <c r="G56" s="103">
        <f t="shared" si="12"/>
        <v>17.600000000000001</v>
      </c>
      <c r="H56" s="103">
        <f t="shared" si="12"/>
        <v>22.700000000000003</v>
      </c>
      <c r="I56" s="104">
        <f t="shared" si="12"/>
        <v>23.200000000000003</v>
      </c>
      <c r="J56" s="96"/>
    </row>
    <row r="57" spans="1:10" ht="18" customHeight="1">
      <c r="A57" s="222" t="s">
        <v>162</v>
      </c>
      <c r="B57" s="198"/>
      <c r="C57" s="198" t="s">
        <v>51</v>
      </c>
      <c r="D57" s="198"/>
      <c r="E57" s="117">
        <f>ROUND(E52/E$51*1000,1)</f>
        <v>167.8</v>
      </c>
      <c r="F57" s="117">
        <f t="shared" ref="F57:I57" si="13">ROUND(F52/F$51*1000,1)</f>
        <v>167.5</v>
      </c>
      <c r="G57" s="117">
        <f t="shared" si="13"/>
        <v>169.1</v>
      </c>
      <c r="H57" s="117">
        <f t="shared" si="13"/>
        <v>165.1</v>
      </c>
      <c r="I57" s="118">
        <f t="shared" si="13"/>
        <v>166.7</v>
      </c>
    </row>
    <row r="58" spans="1:10" ht="18" customHeight="1">
      <c r="A58" s="194"/>
      <c r="B58" s="198"/>
      <c r="C58" s="198" t="s">
        <v>52</v>
      </c>
      <c r="D58" s="198"/>
      <c r="E58" s="117">
        <f t="shared" ref="E58:I58" si="14">ROUND(E53/E$51*1000,1)</f>
        <v>146</v>
      </c>
      <c r="F58" s="117">
        <f t="shared" si="14"/>
        <v>145.80000000000001</v>
      </c>
      <c r="G58" s="117">
        <f t="shared" si="14"/>
        <v>147.30000000000001</v>
      </c>
      <c r="H58" s="117">
        <f t="shared" si="14"/>
        <v>144.4</v>
      </c>
      <c r="I58" s="118">
        <f t="shared" si="14"/>
        <v>145.9</v>
      </c>
    </row>
    <row r="59" spans="1:10" ht="18" customHeight="1">
      <c r="A59" s="194"/>
      <c r="B59" s="198"/>
      <c r="C59" s="198" t="s">
        <v>53</v>
      </c>
      <c r="D59" s="198"/>
      <c r="E59" s="117">
        <f t="shared" ref="E59:I59" si="15">ROUND(E54/E$51*1000,1)</f>
        <v>179.6</v>
      </c>
      <c r="F59" s="117">
        <f t="shared" si="15"/>
        <v>179.7</v>
      </c>
      <c r="G59" s="117">
        <f t="shared" si="15"/>
        <v>182.9</v>
      </c>
      <c r="H59" s="117">
        <f t="shared" si="15"/>
        <v>179.8</v>
      </c>
      <c r="I59" s="118">
        <f t="shared" si="15"/>
        <v>182.4</v>
      </c>
    </row>
    <row r="60" spans="1:10" ht="18" customHeight="1">
      <c r="A60" s="194"/>
      <c r="B60" s="198"/>
      <c r="C60" s="198" t="s">
        <v>54</v>
      </c>
      <c r="D60" s="198"/>
      <c r="E60" s="105">
        <f t="shared" ref="E60:I61" si="16">ROUND(E55/E$51*1000,2)</f>
        <v>36.21</v>
      </c>
      <c r="F60" s="105">
        <f t="shared" si="16"/>
        <v>36.299999999999997</v>
      </c>
      <c r="G60" s="105">
        <f t="shared" si="16"/>
        <v>36.94</v>
      </c>
      <c r="H60" s="105">
        <f t="shared" si="16"/>
        <v>37.229999999999997</v>
      </c>
      <c r="I60" s="106">
        <f t="shared" si="16"/>
        <v>37.39</v>
      </c>
    </row>
    <row r="61" spans="1:10" ht="18" customHeight="1">
      <c r="A61" s="195"/>
      <c r="B61" s="199"/>
      <c r="C61" s="199" t="s">
        <v>55</v>
      </c>
      <c r="D61" s="199"/>
      <c r="E61" s="107">
        <f t="shared" si="16"/>
        <v>6.21</v>
      </c>
      <c r="F61" s="107">
        <f t="shared" si="16"/>
        <v>6.22</v>
      </c>
      <c r="G61" s="107">
        <f t="shared" si="16"/>
        <v>6.33</v>
      </c>
      <c r="H61" s="107">
        <f t="shared" si="16"/>
        <v>6.29</v>
      </c>
      <c r="I61" s="108">
        <f t="shared" si="16"/>
        <v>6.37</v>
      </c>
    </row>
    <row r="64" spans="1:10" ht="18" customHeight="1">
      <c r="E64" s="167">
        <f>E57</f>
        <v>167.8</v>
      </c>
      <c r="F64" s="167">
        <f t="shared" ref="F64:I64" si="17">F57</f>
        <v>167.5</v>
      </c>
      <c r="G64" s="167">
        <f t="shared" si="17"/>
        <v>169.1</v>
      </c>
      <c r="H64" s="167">
        <f t="shared" si="17"/>
        <v>165.1</v>
      </c>
      <c r="I64" s="167">
        <f t="shared" si="17"/>
        <v>166.7</v>
      </c>
    </row>
    <row r="65" spans="5:9" ht="18" customHeight="1">
      <c r="E65" s="167">
        <f t="shared" ref="E65:I68" si="18">E58</f>
        <v>146</v>
      </c>
      <c r="F65" s="167">
        <f t="shared" si="18"/>
        <v>145.80000000000001</v>
      </c>
      <c r="G65" s="167">
        <f t="shared" si="18"/>
        <v>147.30000000000001</v>
      </c>
      <c r="H65" s="167">
        <f t="shared" si="18"/>
        <v>144.4</v>
      </c>
      <c r="I65" s="167">
        <f t="shared" si="18"/>
        <v>145.9</v>
      </c>
    </row>
    <row r="66" spans="5:9" ht="18" customHeight="1">
      <c r="E66" s="167">
        <f t="shared" si="18"/>
        <v>179.6</v>
      </c>
      <c r="F66" s="167">
        <f t="shared" si="18"/>
        <v>179.7</v>
      </c>
      <c r="G66" s="167">
        <f t="shared" si="18"/>
        <v>182.9</v>
      </c>
      <c r="H66" s="167">
        <f t="shared" si="18"/>
        <v>179.8</v>
      </c>
      <c r="I66" s="167">
        <f t="shared" si="18"/>
        <v>182.4</v>
      </c>
    </row>
    <row r="67" spans="5:9" ht="18" customHeight="1">
      <c r="E67" s="167">
        <f t="shared" si="18"/>
        <v>36.21</v>
      </c>
      <c r="F67" s="167">
        <f t="shared" si="18"/>
        <v>36.299999999999997</v>
      </c>
      <c r="G67" s="167">
        <f t="shared" si="18"/>
        <v>36.94</v>
      </c>
      <c r="H67" s="167">
        <f t="shared" si="18"/>
        <v>37.229999999999997</v>
      </c>
      <c r="I67" s="167">
        <f t="shared" si="18"/>
        <v>37.39</v>
      </c>
    </row>
    <row r="68" spans="5:9" ht="18" customHeight="1">
      <c r="E68" s="167">
        <f t="shared" si="18"/>
        <v>6.21</v>
      </c>
      <c r="F68" s="167">
        <f t="shared" si="18"/>
        <v>6.22</v>
      </c>
      <c r="G68" s="167">
        <f t="shared" si="18"/>
        <v>6.33</v>
      </c>
      <c r="H68" s="167">
        <f t="shared" si="18"/>
        <v>6.29</v>
      </c>
      <c r="I68" s="167">
        <f t="shared" si="18"/>
        <v>6.37</v>
      </c>
    </row>
  </sheetData>
  <mergeCells count="32">
    <mergeCell ref="A39:B49"/>
    <mergeCell ref="C39:D39"/>
    <mergeCell ref="C40:C44"/>
    <mergeCell ref="C45:C49"/>
    <mergeCell ref="A2:D2"/>
    <mergeCell ref="A3:B14"/>
    <mergeCell ref="C3:D3"/>
    <mergeCell ref="C4:D4"/>
    <mergeCell ref="C5:C9"/>
    <mergeCell ref="C10:C14"/>
    <mergeCell ref="C34:C38"/>
    <mergeCell ref="A15:A38"/>
    <mergeCell ref="B15:B26"/>
    <mergeCell ref="C15:D15"/>
    <mergeCell ref="C16:D16"/>
    <mergeCell ref="C17:C21"/>
    <mergeCell ref="A50:B50"/>
    <mergeCell ref="C50:D50"/>
    <mergeCell ref="A51:B56"/>
    <mergeCell ref="C51:D51"/>
    <mergeCell ref="C52:C56"/>
    <mergeCell ref="C22:C26"/>
    <mergeCell ref="B27:B38"/>
    <mergeCell ref="C27:D27"/>
    <mergeCell ref="C28:D28"/>
    <mergeCell ref="C29:C33"/>
    <mergeCell ref="A57:B61"/>
    <mergeCell ref="C57:D57"/>
    <mergeCell ref="C58:D58"/>
    <mergeCell ref="C59:D59"/>
    <mergeCell ref="C60:D60"/>
    <mergeCell ref="C61:D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17</vt:i4>
      </vt:variant>
    </vt:vector>
  </HeadingPairs>
  <TitlesOfParts>
    <vt:vector size="31" baseType="lpstr">
      <vt:lpstr>1. 가정잡배수에의한 원단위</vt:lpstr>
      <vt:lpstr>2. 분뇨에의한 오염부하량 원단위</vt:lpstr>
      <vt:lpstr>3. 영업용수율산정</vt:lpstr>
      <vt:lpstr>4. 생활하수 오염부하량 원단위</vt:lpstr>
      <vt:lpstr>5. 관광오수 오염부하량 원단위</vt:lpstr>
      <vt:lpstr>6. 기타오염부하량 원단위</vt:lpstr>
      <vt:lpstr>8.1)계획수질(보령)</vt:lpstr>
      <vt:lpstr>8.2-1)계획수질(대천해수욕장_성수기)</vt:lpstr>
      <vt:lpstr>8.2-2)계획수질(대천해수욕장_비수기)</vt:lpstr>
      <vt:lpstr>8.3)계획수질(웅천)</vt:lpstr>
      <vt:lpstr>8.4-1)계획수질(무창포_성수기)</vt:lpstr>
      <vt:lpstr>8.4-2)계획수질(무창포_비수기)</vt:lpstr>
      <vt:lpstr>8.5)계획수질(성주)</vt:lpstr>
      <vt:lpstr>8.6)소규모하수도</vt:lpstr>
      <vt:lpstr>'2. 분뇨에의한 오염부하량 원단위'!Print_Area</vt:lpstr>
      <vt:lpstr>'4. 생활하수 오염부하량 원단위'!Print_Area</vt:lpstr>
      <vt:lpstr>'5. 관광오수 오염부하량 원단위'!Print_Area</vt:lpstr>
      <vt:lpstr>'6. 기타오염부하량 원단위'!Print_Area</vt:lpstr>
      <vt:lpstr>'8.1)계획수질(보령)'!Print_Area</vt:lpstr>
      <vt:lpstr>'8.2-1)계획수질(대천해수욕장_성수기)'!Print_Area</vt:lpstr>
      <vt:lpstr>'8.2-2)계획수질(대천해수욕장_비수기)'!Print_Area</vt:lpstr>
      <vt:lpstr>'8.3)계획수질(웅천)'!Print_Area</vt:lpstr>
      <vt:lpstr>'8.4-1)계획수질(무창포_성수기)'!Print_Area</vt:lpstr>
      <vt:lpstr>'8.4-2)계획수질(무창포_비수기)'!Print_Area</vt:lpstr>
      <vt:lpstr>'8.5)계획수질(성주)'!Print_Area</vt:lpstr>
      <vt:lpstr>'8.6)소규모하수도'!Print_Area</vt:lpstr>
      <vt:lpstr>'4. 생활하수 오염부하량 원단위'!Print_Titles</vt:lpstr>
      <vt:lpstr>'5. 관광오수 오염부하량 원단위'!Print_Titles</vt:lpstr>
      <vt:lpstr>'8.2-1)계획수질(대천해수욕장_성수기)'!Print_Titles</vt:lpstr>
      <vt:lpstr>'8.2-2)계획수질(대천해수욕장_비수기)'!Print_Titles</vt:lpstr>
      <vt:lpstr>'8.6)소규모하수도'!Print_Titles</vt:lpstr>
    </vt:vector>
  </TitlesOfParts>
  <Company>선진엔지니어링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최종기</dc:creator>
  <cp:lastModifiedBy>선진</cp:lastModifiedBy>
  <cp:lastPrinted>2010-09-27T01:12:02Z</cp:lastPrinted>
  <dcterms:created xsi:type="dcterms:W3CDTF">2009-12-22T04:29:02Z</dcterms:created>
  <dcterms:modified xsi:type="dcterms:W3CDTF">2010-11-21T04:38:20Z</dcterms:modified>
</cp:coreProperties>
</file>