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5" yWindow="405" windowWidth="9390" windowHeight="11190" activeTab="2"/>
  </bookViews>
  <sheets>
    <sheet name="1. 오수관 신설(처리구역)" sheetId="2" r:id="rId1"/>
    <sheet name="2. 오수관 신설(소규모하수도)" sheetId="3" r:id="rId2"/>
    <sheet name="3.단계별 하수관거 연장" sheetId="5" r:id="rId3"/>
  </sheets>
  <externalReferences>
    <externalReference r:id="rId4"/>
  </externalReferences>
  <definedNames>
    <definedName name="_xlnm.Print_Area" localSheetId="0">'1. 오수관 신설(처리구역)'!$A$1:$S$23</definedName>
    <definedName name="_xlnm.Print_Area" localSheetId="1">'2. 오수관 신설(소규모하수도)'!$A$1:$U$24</definedName>
    <definedName name="_xlnm.Print_Titles" localSheetId="0">'1. 오수관 신설(처리구역)'!$A:$B</definedName>
    <definedName name="_xlnm.Print_Titles" localSheetId="1">'2. 오수관 신설(소규모하수도)'!$1:$3</definedName>
  </definedNames>
  <calcPr calcId="125725"/>
</workbook>
</file>

<file path=xl/calcChain.xml><?xml version="1.0" encoding="utf-8"?>
<calcChain xmlns="http://schemas.openxmlformats.org/spreadsheetml/2006/main">
  <c r="F7" i="5"/>
  <c r="D7"/>
  <c r="P40" i="3"/>
  <c r="M38"/>
  <c r="N38"/>
  <c r="L38"/>
  <c r="O30"/>
  <c r="C19"/>
  <c r="T18"/>
  <c r="D46" i="5" l="1"/>
  <c r="F18"/>
  <c r="G18" s="1"/>
  <c r="F10"/>
  <c r="G10" s="1"/>
  <c r="G13"/>
  <c r="F13"/>
  <c r="P25" i="3"/>
  <c r="O24" i="2" l="1"/>
  <c r="F6"/>
  <c r="F5" s="1"/>
  <c r="G6"/>
  <c r="G5" s="1"/>
  <c r="F12"/>
  <c r="G12"/>
  <c r="F17"/>
  <c r="G17"/>
  <c r="D4" i="3"/>
  <c r="F4"/>
  <c r="G4"/>
  <c r="H4"/>
  <c r="J4"/>
  <c r="K4"/>
  <c r="L4"/>
  <c r="M4"/>
  <c r="N4"/>
  <c r="P4"/>
  <c r="Q4"/>
  <c r="R4"/>
  <c r="S4"/>
  <c r="T4"/>
  <c r="E4"/>
  <c r="J6"/>
  <c r="O24"/>
  <c r="O23"/>
  <c r="O22"/>
  <c r="O21"/>
  <c r="O20"/>
  <c r="O18"/>
  <c r="O17"/>
  <c r="O16"/>
  <c r="O15"/>
  <c r="O14"/>
  <c r="O13"/>
  <c r="O12"/>
  <c r="O11"/>
  <c r="O10"/>
  <c r="O9"/>
  <c r="O8"/>
  <c r="O7"/>
  <c r="O6"/>
  <c r="O5"/>
  <c r="I24"/>
  <c r="I23"/>
  <c r="I22"/>
  <c r="I21"/>
  <c r="I20"/>
  <c r="I18"/>
  <c r="I17"/>
  <c r="I16"/>
  <c r="I15"/>
  <c r="I14"/>
  <c r="I13"/>
  <c r="I12"/>
  <c r="I11"/>
  <c r="I10"/>
  <c r="I9"/>
  <c r="I8"/>
  <c r="I7"/>
  <c r="I6"/>
  <c r="I5"/>
  <c r="C6"/>
  <c r="C7"/>
  <c r="C8"/>
  <c r="C9"/>
  <c r="C10"/>
  <c r="C11"/>
  <c r="C12"/>
  <c r="C13"/>
  <c r="C14"/>
  <c r="C15"/>
  <c r="C16"/>
  <c r="C17"/>
  <c r="C18"/>
  <c r="C20"/>
  <c r="C21"/>
  <c r="C22"/>
  <c r="C23"/>
  <c r="C24"/>
  <c r="C5"/>
  <c r="E22" i="2"/>
  <c r="D22"/>
  <c r="E45" i="5"/>
  <c r="E43" s="1"/>
  <c r="E44"/>
  <c r="E42"/>
  <c r="E41"/>
  <c r="E39"/>
  <c r="E32"/>
  <c r="E35"/>
  <c r="E36"/>
  <c r="E37"/>
  <c r="E38"/>
  <c r="E31"/>
  <c r="E23"/>
  <c r="F23" s="1"/>
  <c r="E24"/>
  <c r="E25"/>
  <c r="E26"/>
  <c r="E27"/>
  <c r="E28"/>
  <c r="E29"/>
  <c r="E22"/>
  <c r="E20"/>
  <c r="E7"/>
  <c r="E8"/>
  <c r="E9"/>
  <c r="E10"/>
  <c r="E11"/>
  <c r="E12"/>
  <c r="E13"/>
  <c r="E14"/>
  <c r="E15"/>
  <c r="F16" s="1"/>
  <c r="E16"/>
  <c r="E17"/>
  <c r="E18"/>
  <c r="E19"/>
  <c r="E6"/>
  <c r="S8" i="2"/>
  <c r="S7"/>
  <c r="I21"/>
  <c r="I20"/>
  <c r="I19"/>
  <c r="I18"/>
  <c r="P16"/>
  <c r="P15"/>
  <c r="P14"/>
  <c r="I10"/>
  <c r="I6" s="1"/>
  <c r="P6"/>
  <c r="S17"/>
  <c r="S12"/>
  <c r="P17"/>
  <c r="I12"/>
  <c r="F8" i="5"/>
  <c r="D5"/>
  <c r="D21"/>
  <c r="D30"/>
  <c r="D40"/>
  <c r="D43"/>
  <c r="F32"/>
  <c r="G7"/>
  <c r="Q23" i="2"/>
  <c r="Q22"/>
  <c r="Q21"/>
  <c r="Q20"/>
  <c r="Q19"/>
  <c r="Q18"/>
  <c r="R17"/>
  <c r="Q16"/>
  <c r="Q15"/>
  <c r="Q14"/>
  <c r="Q13"/>
  <c r="R12"/>
  <c r="Q11"/>
  <c r="Q10"/>
  <c r="Q9"/>
  <c r="Q8"/>
  <c r="Q7"/>
  <c r="R6"/>
  <c r="O4" i="3" l="1"/>
  <c r="E40" i="5"/>
  <c r="F41"/>
  <c r="E21"/>
  <c r="F22"/>
  <c r="G22" s="1"/>
  <c r="C4" i="3"/>
  <c r="E46" i="5" s="1"/>
  <c r="I22" i="2"/>
  <c r="I23"/>
  <c r="I4" i="3"/>
  <c r="E5" i="5"/>
  <c r="E30"/>
  <c r="S6" i="2"/>
  <c r="S5" s="1"/>
  <c r="R5"/>
  <c r="D4" i="5"/>
  <c r="H7"/>
  <c r="Q17" i="2"/>
  <c r="P12"/>
  <c r="P5" s="1"/>
  <c r="I17"/>
  <c r="Q6"/>
  <c r="Q12"/>
  <c r="G39" i="5"/>
  <c r="H39" s="1"/>
  <c r="G20"/>
  <c r="H20" s="1"/>
  <c r="G45"/>
  <c r="H45" s="1"/>
  <c r="G42"/>
  <c r="H42" s="1"/>
  <c r="G38"/>
  <c r="H38" s="1"/>
  <c r="G36"/>
  <c r="H36" s="1"/>
  <c r="G34"/>
  <c r="H34" s="1"/>
  <c r="G32"/>
  <c r="H32" s="1"/>
  <c r="G29"/>
  <c r="H29" s="1"/>
  <c r="G27"/>
  <c r="H27" s="1"/>
  <c r="G25"/>
  <c r="H25" s="1"/>
  <c r="G23"/>
  <c r="G17"/>
  <c r="H17" s="1"/>
  <c r="G14"/>
  <c r="H14" s="1"/>
  <c r="G12"/>
  <c r="G11"/>
  <c r="H11" s="1"/>
  <c r="G9"/>
  <c r="H10" s="1"/>
  <c r="G8"/>
  <c r="H8" s="1"/>
  <c r="J23" i="2"/>
  <c r="J22"/>
  <c r="J21"/>
  <c r="J20"/>
  <c r="J19"/>
  <c r="J18"/>
  <c r="O17"/>
  <c r="N17"/>
  <c r="M17"/>
  <c r="L17"/>
  <c r="K17"/>
  <c r="J16"/>
  <c r="J15"/>
  <c r="G26" i="5" s="1"/>
  <c r="H26" s="1"/>
  <c r="J14" i="2"/>
  <c r="J13"/>
  <c r="O12"/>
  <c r="N12"/>
  <c r="M12"/>
  <c r="L12"/>
  <c r="K12"/>
  <c r="J11"/>
  <c r="J10"/>
  <c r="J9"/>
  <c r="J8"/>
  <c r="J7"/>
  <c r="O6"/>
  <c r="N6"/>
  <c r="M6"/>
  <c r="L6"/>
  <c r="K6"/>
  <c r="C23"/>
  <c r="F44" i="5" s="1"/>
  <c r="C22" i="2"/>
  <c r="C21"/>
  <c r="C20"/>
  <c r="C19"/>
  <c r="C18"/>
  <c r="H17"/>
  <c r="E17"/>
  <c r="D17"/>
  <c r="C16"/>
  <c r="C15"/>
  <c r="C14"/>
  <c r="C13"/>
  <c r="H12"/>
  <c r="E12"/>
  <c r="D12"/>
  <c r="C11"/>
  <c r="C10"/>
  <c r="F5" i="5" s="1"/>
  <c r="C9" i="2"/>
  <c r="C8"/>
  <c r="C7"/>
  <c r="H6"/>
  <c r="E6"/>
  <c r="D6"/>
  <c r="F21" i="5" l="1"/>
  <c r="F46"/>
  <c r="G46" s="1"/>
  <c r="F40"/>
  <c r="H23"/>
  <c r="H22"/>
  <c r="I5" i="2"/>
  <c r="E4" i="5"/>
  <c r="H13"/>
  <c r="G41"/>
  <c r="H41" s="1"/>
  <c r="H40" s="1"/>
  <c r="O5" i="2"/>
  <c r="H18" i="5"/>
  <c r="F35"/>
  <c r="G35" s="1"/>
  <c r="H35" s="1"/>
  <c r="G28"/>
  <c r="H28" s="1"/>
  <c r="F33"/>
  <c r="G33" s="1"/>
  <c r="H33" s="1"/>
  <c r="F31"/>
  <c r="F37"/>
  <c r="G37" s="1"/>
  <c r="H37" s="1"/>
  <c r="D5" i="2"/>
  <c r="G16" i="5"/>
  <c r="Q5" i="2"/>
  <c r="G24" i="5"/>
  <c r="H24" s="1"/>
  <c r="K5" i="2"/>
  <c r="J12"/>
  <c r="E5"/>
  <c r="C12"/>
  <c r="M5"/>
  <c r="J6"/>
  <c r="H5"/>
  <c r="L5"/>
  <c r="J17"/>
  <c r="N5"/>
  <c r="C6"/>
  <c r="C17"/>
  <c r="G5" i="5" l="1"/>
  <c r="G40"/>
  <c r="G44"/>
  <c r="F43"/>
  <c r="G21"/>
  <c r="H16"/>
  <c r="G31"/>
  <c r="F30"/>
  <c r="C5" i="2"/>
  <c r="J5"/>
  <c r="H21" i="5"/>
  <c r="H5" l="1"/>
  <c r="H44"/>
  <c r="G43"/>
  <c r="H31"/>
  <c r="G30"/>
  <c r="H46"/>
  <c r="F4" l="1"/>
  <c r="H30"/>
  <c r="H43"/>
  <c r="G4"/>
  <c r="H4" l="1"/>
</calcChain>
</file>

<file path=xl/sharedStrings.xml><?xml version="1.0" encoding="utf-8"?>
<sst xmlns="http://schemas.openxmlformats.org/spreadsheetml/2006/main" count="204" uniqueCount="107">
  <si>
    <t>처리분구</t>
    <phoneticPr fontId="4" type="noConversion"/>
  </si>
  <si>
    <t>보령</t>
    <phoneticPr fontId="4" type="noConversion"/>
  </si>
  <si>
    <t>대천</t>
    <phoneticPr fontId="4" type="noConversion"/>
  </si>
  <si>
    <t>동대</t>
    <phoneticPr fontId="4" type="noConversion"/>
  </si>
  <si>
    <t>명천</t>
    <phoneticPr fontId="4" type="noConversion"/>
  </si>
  <si>
    <t>궁촌</t>
    <phoneticPr fontId="4" type="noConversion"/>
  </si>
  <si>
    <t>주교</t>
    <phoneticPr fontId="4" type="noConversion"/>
  </si>
  <si>
    <t>대천
해수욕장</t>
    <phoneticPr fontId="4" type="noConversion"/>
  </si>
  <si>
    <t>신흑</t>
    <phoneticPr fontId="4" type="noConversion"/>
  </si>
  <si>
    <t>흑포,사곡</t>
    <phoneticPr fontId="4" type="noConversion"/>
  </si>
  <si>
    <t>요암</t>
    <phoneticPr fontId="4" type="noConversion"/>
  </si>
  <si>
    <t>삼현</t>
    <phoneticPr fontId="4" type="noConversion"/>
  </si>
  <si>
    <t>웅천</t>
    <phoneticPr fontId="4" type="noConversion"/>
  </si>
  <si>
    <t>대창</t>
    <phoneticPr fontId="4" type="noConversion"/>
  </si>
  <si>
    <t>노천</t>
    <phoneticPr fontId="4" type="noConversion"/>
  </si>
  <si>
    <t>성동</t>
    <phoneticPr fontId="4" type="noConversion"/>
  </si>
  <si>
    <t>무창포</t>
    <phoneticPr fontId="4" type="noConversion"/>
  </si>
  <si>
    <t>성주</t>
    <phoneticPr fontId="4" type="noConversion"/>
  </si>
  <si>
    <t>계</t>
    <phoneticPr fontId="1" type="noConversion"/>
  </si>
  <si>
    <t>D200</t>
    <phoneticPr fontId="1" type="noConversion"/>
  </si>
  <si>
    <t>D250</t>
    <phoneticPr fontId="1" type="noConversion"/>
  </si>
  <si>
    <t>D300</t>
    <phoneticPr fontId="1" type="noConversion"/>
  </si>
  <si>
    <t>행정구역</t>
  </si>
  <si>
    <t>처리구역</t>
  </si>
  <si>
    <t>총 계</t>
  </si>
  <si>
    <t>남포면</t>
  </si>
  <si>
    <t>죽도</t>
  </si>
  <si>
    <t>달산리</t>
  </si>
  <si>
    <t>내평리</t>
  </si>
  <si>
    <t>봉성리</t>
  </si>
  <si>
    <t>삽시도1리</t>
  </si>
  <si>
    <t>외연도리</t>
  </si>
  <si>
    <t>원산1리</t>
  </si>
  <si>
    <t>원산3리</t>
  </si>
  <si>
    <t>삽시도2리</t>
  </si>
  <si>
    <t>삽시도3리</t>
  </si>
  <si>
    <t>주교면</t>
  </si>
  <si>
    <t>주교1리</t>
  </si>
  <si>
    <t>주산면</t>
  </si>
  <si>
    <t>금암리</t>
  </si>
  <si>
    <t>천북면</t>
  </si>
  <si>
    <t>하만1,2리</t>
  </si>
  <si>
    <t>청라면</t>
  </si>
  <si>
    <t>의평리</t>
  </si>
  <si>
    <t>황룡리</t>
  </si>
  <si>
    <t>청소면</t>
  </si>
  <si>
    <t>진죽1,2리</t>
  </si>
  <si>
    <t>D80</t>
    <phoneticPr fontId="1" type="noConversion"/>
  </si>
  <si>
    <t>배수설비</t>
    <phoneticPr fontId="1" type="noConversion"/>
  </si>
  <si>
    <t>맨홀펌프</t>
    <phoneticPr fontId="1" type="noConversion"/>
  </si>
  <si>
    <t>처리구역</t>
    <phoneticPr fontId="4" type="noConversion"/>
  </si>
  <si>
    <t>압송
(D80)</t>
    <phoneticPr fontId="1" type="noConversion"/>
  </si>
  <si>
    <t>합 계</t>
    <phoneticPr fontId="1" type="noConversion"/>
  </si>
  <si>
    <t>맨홀펌프
(개소)</t>
    <phoneticPr fontId="1" type="noConversion"/>
  </si>
  <si>
    <t>▣ 소규모하수도 관거 시설연장</t>
    <phoneticPr fontId="4" type="noConversion"/>
  </si>
  <si>
    <t>계</t>
    <phoneticPr fontId="1" type="noConversion"/>
  </si>
  <si>
    <t>비고</t>
    <phoneticPr fontId="1" type="noConversion"/>
  </si>
  <si>
    <t>계
(m)</t>
    <phoneticPr fontId="1" type="noConversion"/>
  </si>
  <si>
    <t>우수</t>
    <phoneticPr fontId="1" type="noConversion"/>
  </si>
  <si>
    <t>오수</t>
    <phoneticPr fontId="1" type="noConversion"/>
  </si>
  <si>
    <t>처리구역</t>
    <phoneticPr fontId="4" type="noConversion"/>
  </si>
  <si>
    <t>합 계</t>
    <phoneticPr fontId="1" type="noConversion"/>
  </si>
  <si>
    <t>명천</t>
    <phoneticPr fontId="4" type="noConversion"/>
  </si>
  <si>
    <t>궁촌</t>
    <phoneticPr fontId="4" type="noConversion"/>
  </si>
  <si>
    <t>주교</t>
    <phoneticPr fontId="4" type="noConversion"/>
  </si>
  <si>
    <t>대천
해수욕장</t>
    <phoneticPr fontId="4" type="noConversion"/>
  </si>
  <si>
    <t>신흑</t>
    <phoneticPr fontId="4" type="noConversion"/>
  </si>
  <si>
    <t>흑포,사곡</t>
    <phoneticPr fontId="4" type="noConversion"/>
  </si>
  <si>
    <t>요암</t>
    <phoneticPr fontId="4" type="noConversion"/>
  </si>
  <si>
    <t>웅천</t>
    <phoneticPr fontId="4" type="noConversion"/>
  </si>
  <si>
    <t>대창</t>
    <phoneticPr fontId="4" type="noConversion"/>
  </si>
  <si>
    <t>노천</t>
    <phoneticPr fontId="4" type="noConversion"/>
  </si>
  <si>
    <t>성동</t>
    <phoneticPr fontId="4" type="noConversion"/>
  </si>
  <si>
    <t>무창포</t>
    <phoneticPr fontId="4" type="noConversion"/>
  </si>
  <si>
    <t>성주</t>
    <phoneticPr fontId="4" type="noConversion"/>
  </si>
  <si>
    <t>합류</t>
    <phoneticPr fontId="1" type="noConversion"/>
  </si>
  <si>
    <t>배제방식</t>
    <phoneticPr fontId="1" type="noConversion"/>
  </si>
  <si>
    <t>단계별 관거연장</t>
    <phoneticPr fontId="1" type="noConversion"/>
  </si>
  <si>
    <t>소규모하수도</t>
    <phoneticPr fontId="1" type="noConversion"/>
  </si>
  <si>
    <t>▣ 단계별 관거연장(BTL사업포함)</t>
    <phoneticPr fontId="4" type="noConversion"/>
  </si>
  <si>
    <t>차집관거</t>
    <phoneticPr fontId="1" type="noConversion"/>
  </si>
  <si>
    <t>배수신설
(가구)</t>
    <phoneticPr fontId="1" type="noConversion"/>
  </si>
  <si>
    <t>▣ 오수관거 신설계획</t>
    <phoneticPr fontId="4" type="noConversion"/>
  </si>
  <si>
    <t>2단계(2011~2015년)</t>
    <phoneticPr fontId="1" type="noConversion"/>
  </si>
  <si>
    <t>3단계(2016~2020년)</t>
    <phoneticPr fontId="1" type="noConversion"/>
  </si>
  <si>
    <t>4단계(2021~2025년)</t>
    <phoneticPr fontId="1" type="noConversion"/>
  </si>
  <si>
    <t>2단계
(2011~2015년)</t>
    <phoneticPr fontId="1" type="noConversion"/>
  </si>
  <si>
    <t>3단계
(2016~2020년)</t>
    <phoneticPr fontId="1" type="noConversion"/>
  </si>
  <si>
    <t>4단계
(2021~2025년)</t>
    <phoneticPr fontId="1" type="noConversion"/>
  </si>
  <si>
    <t>1단계
(2010년)</t>
    <phoneticPr fontId="1" type="noConversion"/>
  </si>
  <si>
    <t>2008년 
기준</t>
    <phoneticPr fontId="1" type="noConversion"/>
  </si>
  <si>
    <t>2011~2015년</t>
    <phoneticPr fontId="1" type="noConversion"/>
  </si>
  <si>
    <t>2016~2020년</t>
    <phoneticPr fontId="1" type="noConversion"/>
  </si>
  <si>
    <t>도화담</t>
  </si>
  <si>
    <t>소성리</t>
  </si>
  <si>
    <t>호도</t>
  </si>
  <si>
    <t>6.2 단계별 신설계획</t>
    <phoneticPr fontId="4" type="noConversion"/>
  </si>
  <si>
    <t>미산면</t>
  </si>
  <si>
    <t>오천면</t>
  </si>
  <si>
    <t>2010년</t>
    <phoneticPr fontId="1" type="noConversion"/>
  </si>
  <si>
    <t>기존</t>
  </si>
  <si>
    <t>2단계</t>
  </si>
  <si>
    <t>1단계</t>
  </si>
  <si>
    <t>3단계</t>
  </si>
  <si>
    <t>주포면</t>
    <phoneticPr fontId="1" type="noConversion"/>
  </si>
  <si>
    <t>봉당리</t>
    <phoneticPr fontId="1" type="noConversion"/>
  </si>
  <si>
    <t>-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</si>
</sst>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0"/>
      <color theme="3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0"/>
      <name val="돋움"/>
      <family val="3"/>
      <charset val="129"/>
    </font>
    <font>
      <sz val="10"/>
      <color theme="3"/>
      <name val="돋움"/>
      <family val="3"/>
      <charset val="129"/>
    </font>
    <font>
      <sz val="11"/>
      <name val="(한)문화방송"/>
      <family val="1"/>
      <charset val="129"/>
    </font>
    <font>
      <b/>
      <sz val="11"/>
      <color rgb="FFFF0000"/>
      <name val="돋움"/>
      <family val="3"/>
      <charset val="129"/>
    </font>
    <font>
      <sz val="11"/>
      <color theme="1"/>
      <name val="한양신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1F1F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41" fontId="3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1" fontId="6" fillId="0" borderId="3" xfId="1" applyFont="1" applyBorder="1">
      <alignment vertical="center"/>
    </xf>
    <xf numFmtId="41" fontId="6" fillId="0" borderId="4" xfId="1" applyFont="1" applyBorder="1">
      <alignment vertical="center"/>
    </xf>
    <xf numFmtId="41" fontId="7" fillId="0" borderId="0" xfId="1" applyFont="1" applyFill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1" fontId="12" fillId="0" borderId="3" xfId="1" applyFont="1" applyBorder="1">
      <alignment vertical="center"/>
    </xf>
    <xf numFmtId="41" fontId="12" fillId="0" borderId="4" xfId="1" applyFont="1" applyBorder="1">
      <alignment vertical="center"/>
    </xf>
    <xf numFmtId="41" fontId="12" fillId="0" borderId="6" xfId="1" applyFont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41" fontId="14" fillId="0" borderId="0" xfId="0" applyNumberFormat="1" applyFont="1" applyFill="1">
      <alignment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 wrapText="1" shrinkToFit="1"/>
    </xf>
    <xf numFmtId="0" fontId="5" fillId="0" borderId="23" xfId="2" applyFont="1" applyFill="1" applyBorder="1" applyAlignment="1">
      <alignment horizontal="center" vertical="center" shrinkToFit="1"/>
    </xf>
    <xf numFmtId="0" fontId="5" fillId="0" borderId="21" xfId="2" applyFont="1" applyFill="1" applyBorder="1" applyAlignment="1">
      <alignment horizontal="center" vertical="center"/>
    </xf>
    <xf numFmtId="41" fontId="13" fillId="0" borderId="2" xfId="1" applyFont="1" applyBorder="1">
      <alignment vertical="center"/>
    </xf>
    <xf numFmtId="41" fontId="10" fillId="0" borderId="2" xfId="1" applyFont="1" applyBorder="1">
      <alignment vertical="center"/>
    </xf>
    <xf numFmtId="41" fontId="13" fillId="0" borderId="5" xfId="1" applyFont="1" applyBorder="1">
      <alignment vertical="center"/>
    </xf>
    <xf numFmtId="41" fontId="12" fillId="0" borderId="7" xfId="1" applyFont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41" fontId="11" fillId="0" borderId="13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1" fontId="11" fillId="0" borderId="12" xfId="1" applyFont="1" applyFill="1" applyBorder="1" applyAlignment="1">
      <alignment horizontal="center" vertical="center" wrapText="1"/>
    </xf>
    <xf numFmtId="41" fontId="11" fillId="0" borderId="16" xfId="1" applyFont="1" applyFill="1" applyBorder="1" applyAlignment="1">
      <alignment horizontal="center" vertical="center" wrapText="1"/>
    </xf>
    <xf numFmtId="41" fontId="15" fillId="0" borderId="0" xfId="1" applyFont="1" applyFill="1" applyAlignment="1">
      <alignment horizontal="left" vertical="center"/>
    </xf>
    <xf numFmtId="41" fontId="6" fillId="0" borderId="0" xfId="0" applyNumberFormat="1" applyFont="1">
      <alignment vertical="center"/>
    </xf>
    <xf numFmtId="0" fontId="6" fillId="0" borderId="3" xfId="0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6" fillId="0" borderId="4" xfId="1" applyFont="1" applyBorder="1" applyAlignment="1">
      <alignment horizontal="center" vertical="center"/>
    </xf>
    <xf numFmtId="41" fontId="12" fillId="0" borderId="3" xfId="0" applyNumberFormat="1" applyFont="1" applyBorder="1" applyAlignment="1">
      <alignment horizontal="center" vertical="center"/>
    </xf>
    <xf numFmtId="41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1" fontId="16" fillId="0" borderId="3" xfId="1" applyFont="1" applyBorder="1" applyAlignment="1">
      <alignment horizontal="center" vertical="center"/>
    </xf>
    <xf numFmtId="41" fontId="16" fillId="0" borderId="4" xfId="1" applyFont="1" applyBorder="1" applyAlignment="1">
      <alignment horizontal="center" vertical="center"/>
    </xf>
    <xf numFmtId="41" fontId="16" fillId="0" borderId="6" xfId="0" applyNumberFormat="1" applyFont="1" applyBorder="1">
      <alignment vertical="center"/>
    </xf>
    <xf numFmtId="41" fontId="16" fillId="0" borderId="7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41" fontId="16" fillId="0" borderId="0" xfId="0" applyNumberFormat="1" applyFont="1" applyBorder="1">
      <alignment vertical="center"/>
    </xf>
    <xf numFmtId="41" fontId="14" fillId="0" borderId="13" xfId="1" applyFont="1" applyFill="1" applyBorder="1">
      <alignment vertical="center"/>
    </xf>
    <xf numFmtId="41" fontId="11" fillId="0" borderId="8" xfId="1" applyFont="1" applyFill="1" applyBorder="1" applyAlignment="1">
      <alignment horizontal="center" vertical="center"/>
    </xf>
    <xf numFmtId="41" fontId="11" fillId="0" borderId="9" xfId="1" applyFont="1" applyFill="1" applyBorder="1" applyAlignment="1">
      <alignment horizontal="center" vertical="center" wrapText="1"/>
    </xf>
    <xf numFmtId="41" fontId="11" fillId="0" borderId="10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1" fontId="6" fillId="0" borderId="0" xfId="1" applyFont="1">
      <alignment vertical="center"/>
    </xf>
    <xf numFmtId="41" fontId="6" fillId="2" borderId="3" xfId="1" applyFont="1" applyFill="1" applyBorder="1" applyAlignment="1">
      <alignment horizontal="center" vertical="center" wrapText="1"/>
    </xf>
    <xf numFmtId="41" fontId="12" fillId="0" borderId="3" xfId="1" applyFont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41" fontId="5" fillId="0" borderId="25" xfId="1" applyFont="1" applyFill="1" applyBorder="1" applyAlignment="1">
      <alignment horizontal="center" vertical="center"/>
    </xf>
    <xf numFmtId="41" fontId="16" fillId="0" borderId="6" xfId="1" applyFont="1" applyBorder="1">
      <alignment vertical="center"/>
    </xf>
    <xf numFmtId="41" fontId="16" fillId="0" borderId="0" xfId="1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41" fontId="11" fillId="0" borderId="22" xfId="1" applyFont="1" applyFill="1" applyBorder="1" applyAlignment="1">
      <alignment horizontal="center" vertical="center" wrapText="1"/>
    </xf>
    <xf numFmtId="41" fontId="12" fillId="0" borderId="23" xfId="1" applyFont="1" applyBorder="1">
      <alignment vertical="center"/>
    </xf>
    <xf numFmtId="41" fontId="6" fillId="0" borderId="23" xfId="1" applyFont="1" applyBorder="1">
      <alignment vertical="center"/>
    </xf>
    <xf numFmtId="41" fontId="12" fillId="0" borderId="21" xfId="1" applyFont="1" applyBorder="1">
      <alignment vertical="center"/>
    </xf>
    <xf numFmtId="41" fontId="7" fillId="0" borderId="0" xfId="4" applyFont="1" applyFill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41" fontId="17" fillId="0" borderId="0" xfId="4" applyFont="1" applyFill="1" applyAlignment="1">
      <alignment horizontal="left" vertical="center"/>
    </xf>
    <xf numFmtId="0" fontId="6" fillId="0" borderId="12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9" fillId="0" borderId="28" xfId="3" applyFont="1" applyFill="1" applyBorder="1" applyAlignment="1">
      <alignment horizontal="center" vertical="center" wrapText="1"/>
    </xf>
    <xf numFmtId="41" fontId="11" fillId="0" borderId="28" xfId="1" applyFont="1" applyFill="1" applyBorder="1" applyAlignment="1">
      <alignment horizontal="center" vertical="center" wrapText="1"/>
    </xf>
    <xf numFmtId="0" fontId="9" fillId="0" borderId="36" xfId="3" applyFont="1" applyFill="1" applyBorder="1" applyAlignment="1">
      <alignment horizontal="center" vertical="center" wrapText="1"/>
    </xf>
    <xf numFmtId="41" fontId="11" fillId="0" borderId="36" xfId="1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center" vertical="center" wrapText="1"/>
    </xf>
    <xf numFmtId="0" fontId="9" fillId="0" borderId="16" xfId="3" applyFont="1" applyFill="1" applyBorder="1" applyAlignment="1">
      <alignment horizontal="center" vertical="center" wrapText="1"/>
    </xf>
    <xf numFmtId="41" fontId="14" fillId="0" borderId="28" xfId="1" applyFont="1" applyFill="1" applyBorder="1">
      <alignment vertical="center"/>
    </xf>
    <xf numFmtId="41" fontId="14" fillId="0" borderId="16" xfId="1" applyFont="1" applyFill="1" applyBorder="1">
      <alignment vertical="center"/>
    </xf>
    <xf numFmtId="41" fontId="14" fillId="0" borderId="15" xfId="1" applyFont="1" applyFill="1" applyBorder="1">
      <alignment vertical="center"/>
    </xf>
    <xf numFmtId="41" fontId="14" fillId="0" borderId="29" xfId="1" applyFont="1" applyFill="1" applyBorder="1">
      <alignment vertical="center"/>
    </xf>
    <xf numFmtId="41" fontId="14" fillId="0" borderId="17" xfId="1" applyFont="1" applyFill="1" applyBorder="1">
      <alignment vertical="center"/>
    </xf>
    <xf numFmtId="41" fontId="18" fillId="0" borderId="13" xfId="1" applyFont="1" applyFill="1" applyBorder="1">
      <alignment vertical="center"/>
    </xf>
    <xf numFmtId="41" fontId="18" fillId="0" borderId="15" xfId="1" applyFont="1" applyFill="1" applyBorder="1">
      <alignment vertical="center"/>
    </xf>
    <xf numFmtId="41" fontId="18" fillId="0" borderId="12" xfId="1" applyFont="1" applyFill="1" applyBorder="1">
      <alignment vertical="center"/>
    </xf>
    <xf numFmtId="41" fontId="18" fillId="0" borderId="14" xfId="1" applyFont="1" applyFill="1" applyBorder="1">
      <alignment vertical="center"/>
    </xf>
    <xf numFmtId="41" fontId="18" fillId="0" borderId="36" xfId="1" applyFont="1" applyFill="1" applyBorder="1">
      <alignment vertical="center"/>
    </xf>
    <xf numFmtId="41" fontId="18" fillId="0" borderId="37" xfId="1" applyFont="1" applyFill="1" applyBorder="1">
      <alignment vertical="center"/>
    </xf>
    <xf numFmtId="0" fontId="6" fillId="0" borderId="12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3" fontId="19" fillId="3" borderId="39" xfId="0" applyNumberFormat="1" applyFont="1" applyFill="1" applyBorder="1" applyAlignment="1">
      <alignment vertical="center" wrapText="1"/>
    </xf>
    <xf numFmtId="3" fontId="14" fillId="0" borderId="0" xfId="0" applyNumberFormat="1" applyFont="1" applyFill="1">
      <alignment vertical="center"/>
    </xf>
    <xf numFmtId="0" fontId="19" fillId="3" borderId="39" xfId="0" applyFont="1" applyFill="1" applyBorder="1" applyAlignment="1">
      <alignment vertical="center" wrapText="1"/>
    </xf>
    <xf numFmtId="3" fontId="19" fillId="4" borderId="39" xfId="0" applyNumberFormat="1" applyFont="1" applyFill="1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 shrinkToFit="1"/>
    </xf>
    <xf numFmtId="0" fontId="5" fillId="2" borderId="1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 wrapText="1"/>
    </xf>
    <xf numFmtId="0" fontId="9" fillId="0" borderId="34" xfId="3" applyFont="1" applyFill="1" applyBorder="1" applyAlignment="1">
      <alignment horizontal="center" vertical="center" wrapText="1"/>
    </xf>
    <xf numFmtId="0" fontId="9" fillId="0" borderId="27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8" xfId="3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 wrapText="1" shrinkToFit="1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</cellXfs>
  <cellStyles count="5">
    <cellStyle name="쉼표 [0]" xfId="1" builtinId="6"/>
    <cellStyle name="쉼표 [0] 2 2" xfId="4"/>
    <cellStyle name="표준" xfId="0" builtinId="0"/>
    <cellStyle name="표준 3" xfId="3"/>
    <cellStyle name="표준_Book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1%20&#44592;&#51316;&#44288;&#44144;%20&#54788;&#54889;%20&#48143;%20&#44060;&#48372;&#49688;&#44228;&#5492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기존관 현황조서"/>
      <sheetName val="2.BTL 사업분석"/>
      <sheetName val="3.0-1 단계별 개보수계획(우수)"/>
      <sheetName val="3.0-2 단계별 개보수계획(오수)"/>
      <sheetName val="3.1 굴착교체"/>
      <sheetName val="3.2 전체보수"/>
      <sheetName val="3.3 부분보수"/>
      <sheetName val="4. 차집관거 조서"/>
      <sheetName val="5. 배수설비 조서"/>
      <sheetName val="5-1 단계별 배수설비 정비계획"/>
      <sheetName val="6. 소규모하수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I7">
            <v>16</v>
          </cell>
        </row>
        <row r="8">
          <cell r="I8">
            <v>154</v>
          </cell>
        </row>
        <row r="10">
          <cell r="I10">
            <v>436</v>
          </cell>
        </row>
        <row r="14">
          <cell r="I14">
            <v>326</v>
          </cell>
        </row>
        <row r="15">
          <cell r="I15">
            <v>293</v>
          </cell>
        </row>
        <row r="16">
          <cell r="I16">
            <v>192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147</v>
          </cell>
        </row>
        <row r="21">
          <cell r="I21">
            <v>138</v>
          </cell>
        </row>
        <row r="22">
          <cell r="I22">
            <v>142</v>
          </cell>
        </row>
        <row r="23">
          <cell r="I23">
            <v>72</v>
          </cell>
        </row>
      </sheetData>
      <sheetData sheetId="9"/>
      <sheetData sheetId="10">
        <row r="5">
          <cell r="C5">
            <v>1656</v>
          </cell>
        </row>
        <row r="8">
          <cell r="C8">
            <v>5370</v>
          </cell>
        </row>
        <row r="11">
          <cell r="C11">
            <v>3270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view="pageBreakPreview" topLeftCell="A10" zoomScale="85" zoomScaleNormal="100" zoomScaleSheetLayoutView="85" workbookViewId="0">
      <selection activeCell="D25" sqref="D25"/>
    </sheetView>
  </sheetViews>
  <sheetFormatPr defaultRowHeight="30" customHeight="1"/>
  <cols>
    <col min="1" max="1" width="9" style="3"/>
    <col min="2" max="2" width="11.625" style="3" customWidth="1"/>
    <col min="3" max="3" width="10.25" style="3" bestFit="1" customWidth="1"/>
    <col min="4" max="4" width="9.75" style="3" customWidth="1"/>
    <col min="5" max="5" width="10.125" style="3" customWidth="1"/>
    <col min="6" max="6" width="7.125" style="3" customWidth="1"/>
    <col min="7" max="7" width="6.75" style="3" customWidth="1"/>
    <col min="8" max="8" width="8.5" style="3" bestFit="1" customWidth="1"/>
    <col min="9" max="9" width="8.5" style="3" customWidth="1"/>
    <col min="10" max="10" width="11.125" style="3" customWidth="1"/>
    <col min="11" max="11" width="7.625" style="3" customWidth="1"/>
    <col min="12" max="12" width="10.5" style="3" customWidth="1"/>
    <col min="13" max="13" width="9" style="3" customWidth="1"/>
    <col min="14" max="14" width="9.625" style="3" customWidth="1"/>
    <col min="15" max="16" width="9.875" style="3" customWidth="1"/>
    <col min="17" max="17" width="9.25" style="3" bestFit="1" customWidth="1"/>
    <col min="18" max="18" width="9.75" style="3" customWidth="1"/>
    <col min="19" max="19" width="9.625" style="3" customWidth="1"/>
    <col min="20" max="16384" width="9" style="3"/>
  </cols>
  <sheetData>
    <row r="1" spans="1:19" ht="30" customHeight="1">
      <c r="A1" s="66" t="s">
        <v>96</v>
      </c>
    </row>
    <row r="2" spans="1:19" ht="30" customHeight="1">
      <c r="A2" s="6" t="s">
        <v>82</v>
      </c>
      <c r="M2" s="31"/>
    </row>
    <row r="3" spans="1:19" ht="30" customHeight="1">
      <c r="A3" s="105" t="s">
        <v>50</v>
      </c>
      <c r="B3" s="107" t="s">
        <v>0</v>
      </c>
      <c r="C3" s="98" t="s">
        <v>83</v>
      </c>
      <c r="D3" s="99"/>
      <c r="E3" s="99"/>
      <c r="F3" s="99"/>
      <c r="G3" s="99"/>
      <c r="H3" s="99"/>
      <c r="I3" s="99"/>
      <c r="J3" s="98" t="s">
        <v>84</v>
      </c>
      <c r="K3" s="99"/>
      <c r="L3" s="99"/>
      <c r="M3" s="99"/>
      <c r="N3" s="99"/>
      <c r="O3" s="99"/>
      <c r="P3" s="100"/>
      <c r="Q3" s="98" t="s">
        <v>85</v>
      </c>
      <c r="R3" s="99"/>
      <c r="S3" s="100"/>
    </row>
    <row r="4" spans="1:19" ht="30" customHeight="1">
      <c r="A4" s="106"/>
      <c r="B4" s="108"/>
      <c r="C4" s="25" t="s">
        <v>57</v>
      </c>
      <c r="D4" s="10" t="s">
        <v>51</v>
      </c>
      <c r="E4" s="9" t="s">
        <v>19</v>
      </c>
      <c r="F4" s="9" t="s">
        <v>20</v>
      </c>
      <c r="G4" s="9" t="s">
        <v>21</v>
      </c>
      <c r="H4" s="10" t="s">
        <v>53</v>
      </c>
      <c r="I4" s="58" t="s">
        <v>81</v>
      </c>
      <c r="J4" s="25" t="s">
        <v>57</v>
      </c>
      <c r="K4" s="10" t="s">
        <v>51</v>
      </c>
      <c r="L4" s="9" t="s">
        <v>19</v>
      </c>
      <c r="M4" s="9" t="s">
        <v>20</v>
      </c>
      <c r="N4" s="9" t="s">
        <v>21</v>
      </c>
      <c r="O4" s="10" t="s">
        <v>53</v>
      </c>
      <c r="P4" s="14" t="s">
        <v>81</v>
      </c>
      <c r="Q4" s="25" t="s">
        <v>57</v>
      </c>
      <c r="R4" s="9" t="s">
        <v>19</v>
      </c>
      <c r="S4" s="14" t="s">
        <v>81</v>
      </c>
    </row>
    <row r="5" spans="1:19" s="8" customFormat="1" ht="30" customHeight="1">
      <c r="A5" s="101" t="s">
        <v>52</v>
      </c>
      <c r="B5" s="102"/>
      <c r="C5" s="46">
        <f>SUM(D5:G5)</f>
        <v>45205</v>
      </c>
      <c r="D5" s="47">
        <f>D6+D12+D17+D22+D23</f>
        <v>5615</v>
      </c>
      <c r="E5" s="47">
        <f t="shared" ref="E5:H5" si="0">E6+E12+E17+E22+E23</f>
        <v>39590</v>
      </c>
      <c r="F5" s="47">
        <f t="shared" si="0"/>
        <v>0</v>
      </c>
      <c r="G5" s="47">
        <f t="shared" si="0"/>
        <v>0</v>
      </c>
      <c r="H5" s="47">
        <f t="shared" si="0"/>
        <v>6</v>
      </c>
      <c r="I5" s="59">
        <f t="shared" ref="I5" si="1">I6+I12+I17+I22+I23</f>
        <v>1010</v>
      </c>
      <c r="J5" s="46">
        <f>SUM(K5:N5)</f>
        <v>46569</v>
      </c>
      <c r="K5" s="47">
        <f>K6+K12+K17+K22+K23</f>
        <v>575</v>
      </c>
      <c r="L5" s="47">
        <f t="shared" ref="L5:O5" si="2">L6+L12+L17+L22+L23</f>
        <v>37599</v>
      </c>
      <c r="M5" s="47">
        <f t="shared" si="2"/>
        <v>6725</v>
      </c>
      <c r="N5" s="47">
        <f t="shared" si="2"/>
        <v>1670</v>
      </c>
      <c r="O5" s="47">
        <f t="shared" si="2"/>
        <v>2</v>
      </c>
      <c r="P5" s="48">
        <f t="shared" ref="P5" si="3">P6+P12+P17+P22+P23</f>
        <v>1446</v>
      </c>
      <c r="Q5" s="46">
        <f>SUM(R5:R5)</f>
        <v>3205</v>
      </c>
      <c r="R5" s="47">
        <f t="shared" ref="R5:S5" si="4">R6+R12+R17+R22+R23</f>
        <v>3205</v>
      </c>
      <c r="S5" s="48">
        <f t="shared" si="4"/>
        <v>170</v>
      </c>
    </row>
    <row r="6" spans="1:19" ht="30" customHeight="1">
      <c r="A6" s="103" t="s">
        <v>1</v>
      </c>
      <c r="B6" s="17" t="s">
        <v>18</v>
      </c>
      <c r="C6" s="21">
        <f t="shared" ref="C6" si="5">SUM(C7:C11)</f>
        <v>16980</v>
      </c>
      <c r="D6" s="11">
        <f t="shared" ref="D6" si="6">SUM(D7:D11)</f>
        <v>2745</v>
      </c>
      <c r="E6" s="11">
        <f t="shared" ref="E6" si="7">SUM(E7:E11)</f>
        <v>14235</v>
      </c>
      <c r="F6" s="11">
        <f t="shared" ref="F6" si="8">SUM(F7:F11)</f>
        <v>0</v>
      </c>
      <c r="G6" s="11">
        <f t="shared" ref="G6" si="9">SUM(G7:G11)</f>
        <v>0</v>
      </c>
      <c r="H6" s="11">
        <f t="shared" ref="H6" si="10">SUM(H7:H11)</f>
        <v>2</v>
      </c>
      <c r="I6" s="60">
        <f t="shared" ref="I6" si="11">SUM(I7:I11)</f>
        <v>511</v>
      </c>
      <c r="J6" s="21">
        <f t="shared" ref="J6" si="12">SUM(J7:J11)</f>
        <v>20135</v>
      </c>
      <c r="K6" s="11">
        <f t="shared" ref="K6" si="13">SUM(K7:K11)</f>
        <v>275</v>
      </c>
      <c r="L6" s="11">
        <f t="shared" ref="L6" si="14">SUM(L7:L11)</f>
        <v>15790</v>
      </c>
      <c r="M6" s="11">
        <f t="shared" ref="M6" si="15">SUM(M7:M11)</f>
        <v>4070</v>
      </c>
      <c r="N6" s="11">
        <f t="shared" ref="N6" si="16">SUM(N7:N11)</f>
        <v>0</v>
      </c>
      <c r="O6" s="11">
        <f t="shared" ref="O6:P6" si="17">SUM(O7:O11)</f>
        <v>1</v>
      </c>
      <c r="P6" s="12">
        <f t="shared" si="17"/>
        <v>635</v>
      </c>
      <c r="Q6" s="21">
        <f t="shared" ref="Q6:S6" si="18">SUM(Q7:Q11)</f>
        <v>3205</v>
      </c>
      <c r="R6" s="11">
        <f t="shared" si="18"/>
        <v>3205</v>
      </c>
      <c r="S6" s="12">
        <f t="shared" si="18"/>
        <v>170</v>
      </c>
    </row>
    <row r="7" spans="1:19" ht="30" customHeight="1">
      <c r="A7" s="103"/>
      <c r="B7" s="17" t="s">
        <v>2</v>
      </c>
      <c r="C7" s="22">
        <f>SUM(D7:G7)</f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61">
        <v>0</v>
      </c>
      <c r="J7" s="22">
        <f>SUM(K7:N7)</f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5">
        <v>0</v>
      </c>
      <c r="Q7" s="22">
        <f>SUM(R7:R7)</f>
        <v>2042</v>
      </c>
      <c r="R7" s="4">
        <v>2042</v>
      </c>
      <c r="S7" s="5">
        <f>'[1]5. 배수설비 조서'!$I$7</f>
        <v>16</v>
      </c>
    </row>
    <row r="8" spans="1:19" ht="30" customHeight="1">
      <c r="A8" s="103"/>
      <c r="B8" s="17" t="s">
        <v>3</v>
      </c>
      <c r="C8" s="22">
        <f>SUM(D8:G8)</f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61">
        <v>0</v>
      </c>
      <c r="J8" s="22">
        <f>SUM(K8:N8)</f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5">
        <v>0</v>
      </c>
      <c r="Q8" s="22">
        <f>SUM(R8:R8)</f>
        <v>1163</v>
      </c>
      <c r="R8" s="4">
        <v>1163</v>
      </c>
      <c r="S8" s="5">
        <f>'[1]5. 배수설비 조서'!$I$8</f>
        <v>154</v>
      </c>
    </row>
    <row r="9" spans="1:19" ht="30" customHeight="1">
      <c r="A9" s="103"/>
      <c r="B9" s="17" t="s">
        <v>4</v>
      </c>
      <c r="C9" s="22">
        <f>SUM(D9:G9)</f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61">
        <v>0</v>
      </c>
      <c r="J9" s="22">
        <f>SUM(K9:N9)</f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5">
        <v>0</v>
      </c>
      <c r="Q9" s="22">
        <f>SUM(R9:R9)</f>
        <v>0</v>
      </c>
      <c r="R9" s="4">
        <v>0</v>
      </c>
      <c r="S9" s="5">
        <v>0</v>
      </c>
    </row>
    <row r="10" spans="1:19" ht="30" customHeight="1">
      <c r="A10" s="103"/>
      <c r="B10" s="17" t="s">
        <v>5</v>
      </c>
      <c r="C10" s="22">
        <f>SUM(D10:G10)</f>
        <v>14410</v>
      </c>
      <c r="D10" s="4">
        <v>1260</v>
      </c>
      <c r="E10" s="4">
        <v>13150</v>
      </c>
      <c r="F10" s="4">
        <v>0</v>
      </c>
      <c r="G10" s="4">
        <v>0</v>
      </c>
      <c r="H10" s="4">
        <v>1</v>
      </c>
      <c r="I10" s="61">
        <f>'[1]5. 배수설비 조서'!$I$10</f>
        <v>436</v>
      </c>
      <c r="J10" s="22">
        <f>SUM(K10:N10)</f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5">
        <v>0</v>
      </c>
      <c r="Q10" s="22">
        <f>SUM(R10:R10)</f>
        <v>0</v>
      </c>
      <c r="R10" s="4">
        <v>0</v>
      </c>
      <c r="S10" s="5">
        <v>0</v>
      </c>
    </row>
    <row r="11" spans="1:19" ht="30" customHeight="1">
      <c r="A11" s="103"/>
      <c r="B11" s="17" t="s">
        <v>6</v>
      </c>
      <c r="C11" s="22">
        <f>SUM(D11:G11)</f>
        <v>2570</v>
      </c>
      <c r="D11" s="4">
        <v>1485</v>
      </c>
      <c r="E11" s="4">
        <v>1085</v>
      </c>
      <c r="F11" s="4">
        <v>0</v>
      </c>
      <c r="G11" s="4">
        <v>0</v>
      </c>
      <c r="H11" s="4">
        <v>1</v>
      </c>
      <c r="I11" s="61">
        <v>75</v>
      </c>
      <c r="J11" s="22">
        <f>SUM(K11:N11)</f>
        <v>20135</v>
      </c>
      <c r="K11" s="4">
        <v>275</v>
      </c>
      <c r="L11" s="4">
        <v>15790</v>
      </c>
      <c r="M11" s="4">
        <v>4070</v>
      </c>
      <c r="N11" s="4">
        <v>0</v>
      </c>
      <c r="O11" s="4">
        <v>1</v>
      </c>
      <c r="P11" s="5">
        <v>635</v>
      </c>
      <c r="Q11" s="22">
        <f>SUM(R11:R11)</f>
        <v>0</v>
      </c>
      <c r="R11" s="4">
        <v>0</v>
      </c>
      <c r="S11" s="5">
        <v>0</v>
      </c>
    </row>
    <row r="12" spans="1:19" ht="30" customHeight="1">
      <c r="A12" s="104" t="s">
        <v>7</v>
      </c>
      <c r="B12" s="18" t="s">
        <v>18</v>
      </c>
      <c r="C12" s="21">
        <f t="shared" ref="C12" si="19">SUM(C13:C16)</f>
        <v>0</v>
      </c>
      <c r="D12" s="11">
        <f t="shared" ref="D12" si="20">SUM(D13:D16)</f>
        <v>0</v>
      </c>
      <c r="E12" s="11">
        <f t="shared" ref="E12" si="21">SUM(E13:E16)</f>
        <v>0</v>
      </c>
      <c r="F12" s="11">
        <f t="shared" ref="F12" si="22">SUM(F13:F16)</f>
        <v>0</v>
      </c>
      <c r="G12" s="11">
        <f t="shared" ref="G12" si="23">SUM(G13:G16)</f>
        <v>0</v>
      </c>
      <c r="H12" s="11">
        <f t="shared" ref="H12" si="24">SUM(H13:H16)</f>
        <v>0</v>
      </c>
      <c r="I12" s="60">
        <f t="shared" ref="I12" si="25">SUM(I13:I16)</f>
        <v>0</v>
      </c>
      <c r="J12" s="21">
        <f t="shared" ref="J12" si="26">SUM(J13:J16)</f>
        <v>26434</v>
      </c>
      <c r="K12" s="11">
        <f t="shared" ref="K12" si="27">SUM(K13:K16)</f>
        <v>300</v>
      </c>
      <c r="L12" s="11">
        <f t="shared" ref="L12" si="28">SUM(L13:L16)</f>
        <v>21809</v>
      </c>
      <c r="M12" s="11">
        <f t="shared" ref="M12" si="29">SUM(M13:M16)</f>
        <v>2655</v>
      </c>
      <c r="N12" s="11">
        <f t="shared" ref="N12" si="30">SUM(N13:N16)</f>
        <v>1670</v>
      </c>
      <c r="O12" s="11">
        <f t="shared" ref="O12" si="31">SUM(O13:O16)</f>
        <v>1</v>
      </c>
      <c r="P12" s="12">
        <f t="shared" ref="P12:S12" si="32">SUM(P13:P16)</f>
        <v>811</v>
      </c>
      <c r="Q12" s="21">
        <f t="shared" si="32"/>
        <v>0</v>
      </c>
      <c r="R12" s="11">
        <f t="shared" si="32"/>
        <v>0</v>
      </c>
      <c r="S12" s="12">
        <f t="shared" si="32"/>
        <v>0</v>
      </c>
    </row>
    <row r="13" spans="1:19" ht="30" customHeight="1">
      <c r="A13" s="104"/>
      <c r="B13" s="17" t="s">
        <v>8</v>
      </c>
      <c r="C13" s="22">
        <f>SUM(D13:G13)</f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61">
        <v>0</v>
      </c>
      <c r="J13" s="22">
        <f>SUM(K13:N13)</f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5">
        <v>0</v>
      </c>
      <c r="Q13" s="22">
        <f>SUM(R13:R13)</f>
        <v>0</v>
      </c>
      <c r="R13" s="4">
        <v>0</v>
      </c>
      <c r="S13" s="5">
        <v>0</v>
      </c>
    </row>
    <row r="14" spans="1:19" ht="30" customHeight="1">
      <c r="A14" s="104"/>
      <c r="B14" s="19" t="s">
        <v>9</v>
      </c>
      <c r="C14" s="22">
        <f>SUM(D14:G14)</f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61">
        <v>0</v>
      </c>
      <c r="J14" s="22">
        <f>SUM(K14:N14)</f>
        <v>8590</v>
      </c>
      <c r="K14" s="4">
        <v>0</v>
      </c>
      <c r="L14" s="4">
        <v>6920</v>
      </c>
      <c r="M14" s="4">
        <v>0</v>
      </c>
      <c r="N14" s="4">
        <v>1670</v>
      </c>
      <c r="O14" s="4">
        <v>0</v>
      </c>
      <c r="P14" s="5">
        <f>'[1]5. 배수설비 조서'!$I$14</f>
        <v>326</v>
      </c>
      <c r="Q14" s="22">
        <f>SUM(R14:R14)</f>
        <v>0</v>
      </c>
      <c r="R14" s="4">
        <v>0</v>
      </c>
      <c r="S14" s="5">
        <v>0</v>
      </c>
    </row>
    <row r="15" spans="1:19" ht="30" customHeight="1">
      <c r="A15" s="104"/>
      <c r="B15" s="17" t="s">
        <v>10</v>
      </c>
      <c r="C15" s="22">
        <f>SUM(D15:G15)</f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61">
        <v>0</v>
      </c>
      <c r="J15" s="22">
        <f>SUM(K15:N15)</f>
        <v>12770</v>
      </c>
      <c r="K15" s="4">
        <v>300</v>
      </c>
      <c r="L15" s="4">
        <v>9815</v>
      </c>
      <c r="M15" s="4">
        <v>2655</v>
      </c>
      <c r="N15" s="4">
        <v>0</v>
      </c>
      <c r="O15" s="4">
        <v>1</v>
      </c>
      <c r="P15" s="5">
        <f>'[1]5. 배수설비 조서'!$I$15</f>
        <v>293</v>
      </c>
      <c r="Q15" s="22">
        <f>SUM(R15:R15)</f>
        <v>0</v>
      </c>
      <c r="R15" s="4">
        <v>0</v>
      </c>
      <c r="S15" s="5">
        <v>0</v>
      </c>
    </row>
    <row r="16" spans="1:19" ht="30" customHeight="1">
      <c r="A16" s="104"/>
      <c r="B16" s="17" t="s">
        <v>11</v>
      </c>
      <c r="C16" s="22">
        <f>SUM(D16:G16)</f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61">
        <v>0</v>
      </c>
      <c r="J16" s="22">
        <f>SUM(K16:N16)</f>
        <v>5074</v>
      </c>
      <c r="K16" s="4">
        <v>0</v>
      </c>
      <c r="L16" s="4">
        <v>5074</v>
      </c>
      <c r="M16" s="4">
        <v>0</v>
      </c>
      <c r="N16" s="4">
        <v>0</v>
      </c>
      <c r="O16" s="4">
        <v>0</v>
      </c>
      <c r="P16" s="5">
        <f>'[1]5. 배수설비 조서'!$I$16</f>
        <v>192</v>
      </c>
      <c r="Q16" s="22">
        <f>SUM(R16:R16)</f>
        <v>0</v>
      </c>
      <c r="R16" s="4">
        <v>0</v>
      </c>
      <c r="S16" s="5">
        <v>0</v>
      </c>
    </row>
    <row r="17" spans="1:19" ht="30" customHeight="1">
      <c r="A17" s="103" t="s">
        <v>12</v>
      </c>
      <c r="B17" s="18" t="s">
        <v>18</v>
      </c>
      <c r="C17" s="21">
        <f t="shared" ref="C17" si="33">SUM(C18:C21)</f>
        <v>15144</v>
      </c>
      <c r="D17" s="11">
        <f t="shared" ref="D17" si="34">SUM(D18:D21)</f>
        <v>140</v>
      </c>
      <c r="E17" s="11">
        <f t="shared" ref="E17" si="35">SUM(E18:E21)</f>
        <v>15004</v>
      </c>
      <c r="F17" s="11">
        <f t="shared" ref="F17" si="36">SUM(F18:F21)</f>
        <v>0</v>
      </c>
      <c r="G17" s="11">
        <f t="shared" ref="G17" si="37">SUM(G18:G21)</f>
        <v>0</v>
      </c>
      <c r="H17" s="11">
        <f t="shared" ref="H17" si="38">SUM(H18:H21)</f>
        <v>1</v>
      </c>
      <c r="I17" s="60">
        <f t="shared" ref="I17" si="39">SUM(I18:I21)</f>
        <v>285</v>
      </c>
      <c r="J17" s="21">
        <f t="shared" ref="J17" si="40">SUM(J18:J21)</f>
        <v>0</v>
      </c>
      <c r="K17" s="11">
        <f t="shared" ref="K17" si="41">SUM(K18:K21)</f>
        <v>0</v>
      </c>
      <c r="L17" s="11">
        <f t="shared" ref="L17" si="42">SUM(L18:L21)</f>
        <v>0</v>
      </c>
      <c r="M17" s="11">
        <f t="shared" ref="M17" si="43">SUM(M18:M21)</f>
        <v>0</v>
      </c>
      <c r="N17" s="11">
        <f t="shared" ref="N17" si="44">SUM(N18:N21)</f>
        <v>0</v>
      </c>
      <c r="O17" s="11">
        <f t="shared" ref="O17" si="45">SUM(O18:O21)</f>
        <v>0</v>
      </c>
      <c r="P17" s="12">
        <f t="shared" ref="P17:S17" si="46">SUM(P18:P21)</f>
        <v>0</v>
      </c>
      <c r="Q17" s="21">
        <f t="shared" si="46"/>
        <v>0</v>
      </c>
      <c r="R17" s="11">
        <f t="shared" si="46"/>
        <v>0</v>
      </c>
      <c r="S17" s="12">
        <f t="shared" si="46"/>
        <v>0</v>
      </c>
    </row>
    <row r="18" spans="1:19" ht="30" customHeight="1">
      <c r="A18" s="103"/>
      <c r="B18" s="17" t="s">
        <v>2</v>
      </c>
      <c r="C18" s="22">
        <f t="shared" ref="C18:C23" si="47">SUM(D18:G18)</f>
        <v>854</v>
      </c>
      <c r="D18" s="4">
        <v>0</v>
      </c>
      <c r="E18" s="4">
        <v>854</v>
      </c>
      <c r="F18" s="4">
        <v>0</v>
      </c>
      <c r="G18" s="4">
        <v>0</v>
      </c>
      <c r="H18" s="4">
        <v>0</v>
      </c>
      <c r="I18" s="61">
        <f>'[1]5. 배수설비 조서'!$I$18</f>
        <v>0</v>
      </c>
      <c r="J18" s="22">
        <f t="shared" ref="J18:J23" si="48">SUM(K18:N18)</f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5">
        <v>0</v>
      </c>
      <c r="Q18" s="22">
        <f t="shared" ref="Q18:Q23" si="49">SUM(R18:R18)</f>
        <v>0</v>
      </c>
      <c r="R18" s="4">
        <v>0</v>
      </c>
      <c r="S18" s="5">
        <v>0</v>
      </c>
    </row>
    <row r="19" spans="1:19" ht="30" customHeight="1">
      <c r="A19" s="103"/>
      <c r="B19" s="17" t="s">
        <v>13</v>
      </c>
      <c r="C19" s="22">
        <f t="shared" si="47"/>
        <v>3450</v>
      </c>
      <c r="D19" s="4">
        <v>0</v>
      </c>
      <c r="E19" s="4">
        <v>3450</v>
      </c>
      <c r="F19" s="4">
        <v>0</v>
      </c>
      <c r="G19" s="4">
        <v>0</v>
      </c>
      <c r="H19" s="4">
        <v>0</v>
      </c>
      <c r="I19" s="61">
        <f>'[1]5. 배수설비 조서'!$I$19</f>
        <v>0</v>
      </c>
      <c r="J19" s="22">
        <f t="shared" si="48"/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5">
        <v>0</v>
      </c>
      <c r="Q19" s="22">
        <f t="shared" si="49"/>
        <v>0</v>
      </c>
      <c r="R19" s="4">
        <v>0</v>
      </c>
      <c r="S19" s="5">
        <v>0</v>
      </c>
    </row>
    <row r="20" spans="1:19" ht="30" customHeight="1">
      <c r="A20" s="103"/>
      <c r="B20" s="17" t="s">
        <v>14</v>
      </c>
      <c r="C20" s="22">
        <f t="shared" si="47"/>
        <v>4800</v>
      </c>
      <c r="D20" s="4">
        <v>140</v>
      </c>
      <c r="E20" s="4">
        <v>4660</v>
      </c>
      <c r="F20" s="4">
        <v>0</v>
      </c>
      <c r="G20" s="4">
        <v>0</v>
      </c>
      <c r="H20" s="4">
        <v>1</v>
      </c>
      <c r="I20" s="61">
        <f>'[1]5. 배수설비 조서'!$I$20</f>
        <v>147</v>
      </c>
      <c r="J20" s="22">
        <f t="shared" si="48"/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5">
        <v>0</v>
      </c>
      <c r="Q20" s="22">
        <f t="shared" si="49"/>
        <v>0</v>
      </c>
      <c r="R20" s="4">
        <v>0</v>
      </c>
      <c r="S20" s="5">
        <v>0</v>
      </c>
    </row>
    <row r="21" spans="1:19" ht="30" customHeight="1">
      <c r="A21" s="103"/>
      <c r="B21" s="17" t="s">
        <v>15</v>
      </c>
      <c r="C21" s="22">
        <f t="shared" si="47"/>
        <v>6040</v>
      </c>
      <c r="D21" s="4">
        <v>0</v>
      </c>
      <c r="E21" s="4">
        <v>6040</v>
      </c>
      <c r="F21" s="4">
        <v>0</v>
      </c>
      <c r="G21" s="4">
        <v>0</v>
      </c>
      <c r="H21" s="4">
        <v>0</v>
      </c>
      <c r="I21" s="61">
        <f>'[1]5. 배수설비 조서'!$I$21</f>
        <v>138</v>
      </c>
      <c r="J21" s="22">
        <f t="shared" si="48"/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5">
        <v>0</v>
      </c>
      <c r="Q21" s="22">
        <f t="shared" si="49"/>
        <v>0</v>
      </c>
      <c r="R21" s="4">
        <v>0</v>
      </c>
      <c r="S21" s="5">
        <v>0</v>
      </c>
    </row>
    <row r="22" spans="1:19" ht="30" customHeight="1">
      <c r="A22" s="1" t="s">
        <v>16</v>
      </c>
      <c r="B22" s="17" t="s">
        <v>16</v>
      </c>
      <c r="C22" s="21">
        <f t="shared" si="47"/>
        <v>5860</v>
      </c>
      <c r="D22" s="11">
        <f>20+1860</f>
        <v>1880</v>
      </c>
      <c r="E22" s="11">
        <f>1130+2850</f>
        <v>3980</v>
      </c>
      <c r="F22" s="11">
        <v>0</v>
      </c>
      <c r="G22" s="11">
        <v>0</v>
      </c>
      <c r="H22" s="11">
        <v>2</v>
      </c>
      <c r="I22" s="60">
        <f>'[1]5. 배수설비 조서'!$I$22</f>
        <v>142</v>
      </c>
      <c r="J22" s="21">
        <f t="shared" si="48"/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21">
        <f t="shared" si="49"/>
        <v>0</v>
      </c>
      <c r="R22" s="11">
        <v>0</v>
      </c>
      <c r="S22" s="12">
        <v>0</v>
      </c>
    </row>
    <row r="23" spans="1:19" ht="30" customHeight="1">
      <c r="A23" s="2" t="s">
        <v>17</v>
      </c>
      <c r="B23" s="20" t="s">
        <v>17</v>
      </c>
      <c r="C23" s="23">
        <f t="shared" si="47"/>
        <v>7221</v>
      </c>
      <c r="D23" s="13">
        <v>850</v>
      </c>
      <c r="E23" s="13">
        <v>6371</v>
      </c>
      <c r="F23" s="13">
        <v>0</v>
      </c>
      <c r="G23" s="13">
        <v>0</v>
      </c>
      <c r="H23" s="13">
        <v>1</v>
      </c>
      <c r="I23" s="62">
        <f>'[1]5. 배수설비 조서'!$I$23</f>
        <v>72</v>
      </c>
      <c r="J23" s="23">
        <f t="shared" si="48"/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24">
        <v>0</v>
      </c>
      <c r="Q23" s="23">
        <f t="shared" si="49"/>
        <v>0</v>
      </c>
      <c r="R23" s="13">
        <v>0</v>
      </c>
      <c r="S23" s="24">
        <v>0</v>
      </c>
    </row>
    <row r="24" spans="1:19" ht="30" customHeight="1">
      <c r="C24" s="31"/>
      <c r="E24" s="31"/>
      <c r="O24" s="3">
        <f>1342-26</f>
        <v>1316</v>
      </c>
    </row>
    <row r="25" spans="1:19" ht="30" customHeight="1">
      <c r="D25" s="31"/>
      <c r="E25" s="31"/>
      <c r="L25" s="63"/>
    </row>
    <row r="26" spans="1:19" ht="30" customHeight="1">
      <c r="D26" s="31"/>
      <c r="E26" s="31"/>
      <c r="L26" s="6"/>
    </row>
    <row r="27" spans="1:19" ht="30" customHeight="1">
      <c r="D27" s="31"/>
      <c r="J27" s="3">
        <v>10</v>
      </c>
      <c r="K27" s="3">
        <v>1</v>
      </c>
    </row>
    <row r="28" spans="1:19" ht="30" customHeight="1">
      <c r="D28" s="31"/>
      <c r="J28" s="3">
        <v>11</v>
      </c>
      <c r="K28" s="3">
        <v>2</v>
      </c>
    </row>
    <row r="29" spans="1:19" ht="30" customHeight="1">
      <c r="D29" s="31"/>
      <c r="J29" s="3">
        <v>12</v>
      </c>
      <c r="K29" s="3">
        <v>3</v>
      </c>
    </row>
    <row r="30" spans="1:19" ht="30" customHeight="1">
      <c r="J30" s="3">
        <v>1</v>
      </c>
      <c r="K30" s="3">
        <v>4</v>
      </c>
    </row>
    <row r="31" spans="1:19" ht="30" customHeight="1">
      <c r="J31" s="3">
        <v>2</v>
      </c>
      <c r="K31" s="3">
        <v>5</v>
      </c>
    </row>
    <row r="32" spans="1:19" ht="30" customHeight="1">
      <c r="J32" s="3">
        <v>3</v>
      </c>
      <c r="K32" s="3">
        <v>6</v>
      </c>
    </row>
    <row r="33" spans="10:11" ht="30" customHeight="1">
      <c r="J33" s="3">
        <v>4</v>
      </c>
      <c r="K33" s="3">
        <v>7</v>
      </c>
    </row>
    <row r="34" spans="10:11" ht="30" customHeight="1">
      <c r="J34" s="3">
        <v>5</v>
      </c>
      <c r="K34" s="3">
        <v>8</v>
      </c>
    </row>
    <row r="35" spans="10:11" ht="30" customHeight="1">
      <c r="J35" s="3">
        <v>6</v>
      </c>
      <c r="K35" s="3">
        <v>9</v>
      </c>
    </row>
    <row r="36" spans="10:11" ht="30" customHeight="1">
      <c r="J36" s="3">
        <v>7</v>
      </c>
      <c r="K36" s="3">
        <v>10</v>
      </c>
    </row>
    <row r="37" spans="10:11" ht="30" customHeight="1">
      <c r="J37" s="3">
        <v>8</v>
      </c>
      <c r="K37" s="3">
        <v>11</v>
      </c>
    </row>
    <row r="38" spans="10:11" ht="30" customHeight="1">
      <c r="J38" s="3">
        <v>9</v>
      </c>
      <c r="K38" s="3">
        <v>12</v>
      </c>
    </row>
    <row r="39" spans="10:11" ht="30" customHeight="1">
      <c r="J39" s="3">
        <v>10</v>
      </c>
      <c r="K39" s="3">
        <v>13</v>
      </c>
    </row>
    <row r="40" spans="10:11" ht="30" customHeight="1">
      <c r="J40" s="3">
        <v>11</v>
      </c>
      <c r="K40" s="3">
        <v>14</v>
      </c>
    </row>
    <row r="41" spans="10:11" ht="30" customHeight="1">
      <c r="J41" s="3">
        <v>12</v>
      </c>
      <c r="K41" s="3">
        <v>15</v>
      </c>
    </row>
    <row r="42" spans="10:11" ht="30" customHeight="1">
      <c r="J42" s="3">
        <v>1</v>
      </c>
      <c r="K42" s="3">
        <v>16</v>
      </c>
    </row>
    <row r="43" spans="10:11" ht="30" customHeight="1">
      <c r="J43" s="3">
        <v>2</v>
      </c>
      <c r="K43" s="3">
        <v>17</v>
      </c>
    </row>
    <row r="44" spans="10:11" ht="30" customHeight="1">
      <c r="J44" s="3">
        <v>3</v>
      </c>
      <c r="K44" s="3">
        <v>18</v>
      </c>
    </row>
    <row r="45" spans="10:11" ht="30" customHeight="1">
      <c r="J45" s="3">
        <v>4</v>
      </c>
      <c r="K45" s="3">
        <v>19</v>
      </c>
    </row>
    <row r="46" spans="10:11" ht="30" customHeight="1">
      <c r="J46" s="3">
        <v>5</v>
      </c>
      <c r="K46" s="3">
        <v>20</v>
      </c>
    </row>
  </sheetData>
  <mergeCells count="9">
    <mergeCell ref="Q3:S3"/>
    <mergeCell ref="C3:I3"/>
    <mergeCell ref="J3:P3"/>
    <mergeCell ref="A5:B5"/>
    <mergeCell ref="A17:A21"/>
    <mergeCell ref="A6:A11"/>
    <mergeCell ref="A12:A16"/>
    <mergeCell ref="A3:A4"/>
    <mergeCell ref="B3:B4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0"/>
  <sheetViews>
    <sheetView view="pageBreakPreview" zoomScale="85" zoomScaleNormal="85" zoomScaleSheetLayoutView="85" workbookViewId="0">
      <pane xSplit="2" topLeftCell="F1" activePane="topRight" state="frozen"/>
      <selection pane="topRight" activeCell="P40" sqref="P40"/>
    </sheetView>
  </sheetViews>
  <sheetFormatPr defaultRowHeight="32.1" customHeight="1"/>
  <cols>
    <col min="1" max="1" width="9.125" style="15" customWidth="1"/>
    <col min="2" max="2" width="9.375" style="15" bestFit="1" customWidth="1"/>
    <col min="3" max="3" width="10.5" style="15" bestFit="1" customWidth="1"/>
    <col min="4" max="4" width="9.25" style="15" bestFit="1" customWidth="1"/>
    <col min="5" max="5" width="9.625" style="15" bestFit="1" customWidth="1"/>
    <col min="6" max="6" width="9.25" style="15" bestFit="1" customWidth="1"/>
    <col min="7" max="7" width="8.875" style="15" bestFit="1" customWidth="1"/>
    <col min="8" max="8" width="8.5" style="15" bestFit="1" customWidth="1"/>
    <col min="9" max="9" width="11.75" style="15" bestFit="1" customWidth="1"/>
    <col min="10" max="10" width="9.25" style="15" bestFit="1" customWidth="1"/>
    <col min="11" max="11" width="10.25" style="15" bestFit="1" customWidth="1"/>
    <col min="12" max="13" width="7.875" style="15" customWidth="1"/>
    <col min="14" max="14" width="7.5" style="15" customWidth="1"/>
    <col min="15" max="15" width="9.875" style="15" bestFit="1" customWidth="1"/>
    <col min="16" max="17" width="10.125" style="15" bestFit="1" customWidth="1"/>
    <col min="18" max="18" width="8.875" style="15" bestFit="1" customWidth="1"/>
    <col min="19" max="19" width="8.5" style="15" bestFit="1" customWidth="1"/>
    <col min="20" max="20" width="8.5" style="15" customWidth="1"/>
    <col min="21" max="21" width="7" style="27" customWidth="1"/>
    <col min="22" max="22" width="11.375" style="15" bestFit="1" customWidth="1"/>
    <col min="23" max="16384" width="9" style="15"/>
  </cols>
  <sheetData>
    <row r="1" spans="1:22" ht="32.1" customHeight="1">
      <c r="A1" s="6" t="s">
        <v>54</v>
      </c>
      <c r="B1" s="7"/>
      <c r="C1" s="7"/>
      <c r="D1" s="7"/>
      <c r="E1" s="16"/>
      <c r="H1" s="16"/>
      <c r="I1" s="7"/>
      <c r="J1" s="7"/>
      <c r="K1" s="16"/>
      <c r="N1" s="16"/>
      <c r="O1" s="7"/>
      <c r="P1" s="7"/>
    </row>
    <row r="2" spans="1:22" ht="30" customHeight="1">
      <c r="A2" s="115" t="s">
        <v>22</v>
      </c>
      <c r="B2" s="110" t="s">
        <v>23</v>
      </c>
      <c r="C2" s="110" t="s">
        <v>99</v>
      </c>
      <c r="D2" s="110"/>
      <c r="E2" s="110"/>
      <c r="F2" s="110"/>
      <c r="G2" s="110"/>
      <c r="H2" s="111"/>
      <c r="I2" s="115" t="s">
        <v>91</v>
      </c>
      <c r="J2" s="110"/>
      <c r="K2" s="110"/>
      <c r="L2" s="110"/>
      <c r="M2" s="110"/>
      <c r="N2" s="118"/>
      <c r="O2" s="119" t="s">
        <v>92</v>
      </c>
      <c r="P2" s="110"/>
      <c r="Q2" s="110"/>
      <c r="R2" s="110"/>
      <c r="S2" s="110"/>
      <c r="T2" s="110"/>
      <c r="U2" s="113" t="s">
        <v>56</v>
      </c>
    </row>
    <row r="3" spans="1:22" ht="30" customHeight="1">
      <c r="A3" s="116"/>
      <c r="B3" s="117"/>
      <c r="C3" s="71" t="s">
        <v>18</v>
      </c>
      <c r="D3" s="71" t="s">
        <v>47</v>
      </c>
      <c r="E3" s="71" t="s">
        <v>19</v>
      </c>
      <c r="F3" s="71" t="s">
        <v>20</v>
      </c>
      <c r="G3" s="71" t="s">
        <v>49</v>
      </c>
      <c r="H3" s="74" t="s">
        <v>48</v>
      </c>
      <c r="I3" s="78" t="s">
        <v>55</v>
      </c>
      <c r="J3" s="71" t="s">
        <v>47</v>
      </c>
      <c r="K3" s="71" t="s">
        <v>19</v>
      </c>
      <c r="L3" s="71" t="s">
        <v>20</v>
      </c>
      <c r="M3" s="71" t="s">
        <v>49</v>
      </c>
      <c r="N3" s="79" t="s">
        <v>48</v>
      </c>
      <c r="O3" s="76" t="s">
        <v>55</v>
      </c>
      <c r="P3" s="71" t="s">
        <v>47</v>
      </c>
      <c r="Q3" s="71" t="s">
        <v>19</v>
      </c>
      <c r="R3" s="71" t="s">
        <v>20</v>
      </c>
      <c r="S3" s="71" t="s">
        <v>49</v>
      </c>
      <c r="T3" s="71" t="s">
        <v>48</v>
      </c>
      <c r="U3" s="114"/>
    </row>
    <row r="4" spans="1:22" ht="30" customHeight="1">
      <c r="A4" s="109" t="s">
        <v>24</v>
      </c>
      <c r="B4" s="112"/>
      <c r="C4" s="26">
        <f>SUM(C5:C24)</f>
        <v>18276</v>
      </c>
      <c r="D4" s="26">
        <f>SUM(D5:D24)</f>
        <v>3345</v>
      </c>
      <c r="E4" s="26">
        <f>SUM(E5:E24)</f>
        <v>8975</v>
      </c>
      <c r="F4" s="26">
        <f t="shared" ref="F4:T4" si="0">SUM(F5:F24)</f>
        <v>5956</v>
      </c>
      <c r="G4" s="26">
        <f t="shared" si="0"/>
        <v>9</v>
      </c>
      <c r="H4" s="75">
        <f t="shared" si="0"/>
        <v>671</v>
      </c>
      <c r="I4" s="28">
        <f t="shared" si="0"/>
        <v>59100</v>
      </c>
      <c r="J4" s="26">
        <f t="shared" si="0"/>
        <v>4878</v>
      </c>
      <c r="K4" s="26">
        <f t="shared" si="0"/>
        <v>52774</v>
      </c>
      <c r="L4" s="26">
        <f t="shared" si="0"/>
        <v>1448</v>
      </c>
      <c r="M4" s="26">
        <f t="shared" si="0"/>
        <v>3</v>
      </c>
      <c r="N4" s="29">
        <f t="shared" si="0"/>
        <v>2257</v>
      </c>
      <c r="O4" s="77">
        <f t="shared" si="0"/>
        <v>33176</v>
      </c>
      <c r="P4" s="26">
        <f t="shared" si="0"/>
        <v>3255</v>
      </c>
      <c r="Q4" s="26">
        <f t="shared" si="0"/>
        <v>27081</v>
      </c>
      <c r="R4" s="26">
        <f t="shared" si="0"/>
        <v>2840</v>
      </c>
      <c r="S4" s="26">
        <f t="shared" si="0"/>
        <v>2</v>
      </c>
      <c r="T4" s="26">
        <f t="shared" si="0"/>
        <v>1347</v>
      </c>
      <c r="U4" s="69"/>
      <c r="V4" s="16"/>
    </row>
    <row r="5" spans="1:22" ht="30" customHeight="1">
      <c r="A5" s="109" t="s">
        <v>25</v>
      </c>
      <c r="B5" s="72" t="s">
        <v>26</v>
      </c>
      <c r="C5" s="85">
        <f>SUM(D5:F5)</f>
        <v>0</v>
      </c>
      <c r="D5" s="45"/>
      <c r="E5" s="45"/>
      <c r="F5" s="45"/>
      <c r="G5" s="45"/>
      <c r="H5" s="80"/>
      <c r="I5" s="87">
        <f>SUM(J5:L5)</f>
        <v>0</v>
      </c>
      <c r="J5" s="45"/>
      <c r="K5" s="45"/>
      <c r="L5" s="45"/>
      <c r="M5" s="45"/>
      <c r="N5" s="81"/>
      <c r="O5" s="89">
        <f>SUM(P5:R5)</f>
        <v>4045</v>
      </c>
      <c r="P5" s="45">
        <v>2285</v>
      </c>
      <c r="Q5" s="45">
        <v>1760</v>
      </c>
      <c r="R5" s="45">
        <v>0</v>
      </c>
      <c r="S5" s="45">
        <v>1</v>
      </c>
      <c r="T5" s="45">
        <v>109</v>
      </c>
      <c r="U5" s="69" t="s">
        <v>100</v>
      </c>
    </row>
    <row r="6" spans="1:22" ht="30" customHeight="1">
      <c r="A6" s="109"/>
      <c r="B6" s="72" t="s">
        <v>27</v>
      </c>
      <c r="C6" s="85">
        <f t="shared" ref="C6:C24" si="1">SUM(D6:F6)</f>
        <v>0</v>
      </c>
      <c r="D6" s="45"/>
      <c r="E6" s="45"/>
      <c r="F6" s="45"/>
      <c r="G6" s="45"/>
      <c r="H6" s="80"/>
      <c r="I6" s="87">
        <f t="shared" ref="I6:I24" si="2">SUM(J6:L6)</f>
        <v>6336</v>
      </c>
      <c r="J6" s="45">
        <f>943+613</f>
        <v>1556</v>
      </c>
      <c r="K6" s="45">
        <v>4780</v>
      </c>
      <c r="L6" s="45"/>
      <c r="M6" s="45">
        <v>1</v>
      </c>
      <c r="N6" s="81">
        <v>125</v>
      </c>
      <c r="O6" s="89">
        <f t="shared" ref="O6:O24" si="3">SUM(P6:R6)</f>
        <v>0</v>
      </c>
      <c r="P6" s="45"/>
      <c r="Q6" s="45"/>
      <c r="R6" s="45"/>
      <c r="S6" s="45"/>
      <c r="T6" s="45"/>
      <c r="U6" s="69" t="s">
        <v>101</v>
      </c>
    </row>
    <row r="7" spans="1:22" ht="30" customHeight="1">
      <c r="A7" s="109" t="s">
        <v>97</v>
      </c>
      <c r="B7" s="72" t="s">
        <v>93</v>
      </c>
      <c r="C7" s="85">
        <f t="shared" si="1"/>
        <v>0</v>
      </c>
      <c r="D7" s="45"/>
      <c r="E7" s="45"/>
      <c r="F7" s="45"/>
      <c r="G7" s="45"/>
      <c r="H7" s="80"/>
      <c r="I7" s="87">
        <f t="shared" si="2"/>
        <v>0</v>
      </c>
      <c r="J7" s="45"/>
      <c r="K7" s="45"/>
      <c r="L7" s="45"/>
      <c r="M7" s="45"/>
      <c r="N7" s="81"/>
      <c r="O7" s="89">
        <f t="shared" si="3"/>
        <v>0</v>
      </c>
      <c r="P7" s="45"/>
      <c r="Q7" s="45"/>
      <c r="R7" s="45"/>
      <c r="S7" s="45"/>
      <c r="T7" s="45"/>
      <c r="U7" s="69" t="s">
        <v>100</v>
      </c>
    </row>
    <row r="8" spans="1:22" ht="30" customHeight="1">
      <c r="A8" s="109"/>
      <c r="B8" s="72" t="s">
        <v>28</v>
      </c>
      <c r="C8" s="85">
        <f t="shared" si="1"/>
        <v>0</v>
      </c>
      <c r="D8" s="45"/>
      <c r="E8" s="45"/>
      <c r="F8" s="45"/>
      <c r="G8" s="45"/>
      <c r="H8" s="80"/>
      <c r="I8" s="87">
        <f t="shared" si="2"/>
        <v>9930</v>
      </c>
      <c r="J8" s="45">
        <v>0</v>
      </c>
      <c r="K8" s="45">
        <v>8482</v>
      </c>
      <c r="L8" s="45">
        <v>1448</v>
      </c>
      <c r="M8" s="45">
        <v>0</v>
      </c>
      <c r="N8" s="81">
        <v>177</v>
      </c>
      <c r="O8" s="89">
        <f t="shared" si="3"/>
        <v>0</v>
      </c>
      <c r="P8" s="45"/>
      <c r="Q8" s="45"/>
      <c r="R8" s="45"/>
      <c r="S8" s="45"/>
      <c r="T8" s="45"/>
      <c r="U8" s="69" t="s">
        <v>101</v>
      </c>
    </row>
    <row r="9" spans="1:22" ht="30" customHeight="1">
      <c r="A9" s="109"/>
      <c r="B9" s="72" t="s">
        <v>29</v>
      </c>
      <c r="C9" s="85">
        <f t="shared" si="1"/>
        <v>0</v>
      </c>
      <c r="D9" s="45"/>
      <c r="E9" s="45"/>
      <c r="F9" s="45"/>
      <c r="G9" s="45"/>
      <c r="H9" s="80"/>
      <c r="I9" s="87">
        <f t="shared" si="2"/>
        <v>9726</v>
      </c>
      <c r="J9" s="45">
        <v>0</v>
      </c>
      <c r="K9" s="45">
        <v>9726</v>
      </c>
      <c r="L9" s="45">
        <v>0</v>
      </c>
      <c r="M9" s="45">
        <v>0</v>
      </c>
      <c r="N9" s="81">
        <v>202</v>
      </c>
      <c r="O9" s="89">
        <f t="shared" si="3"/>
        <v>0</v>
      </c>
      <c r="P9" s="45"/>
      <c r="Q9" s="45"/>
      <c r="R9" s="45"/>
      <c r="S9" s="45"/>
      <c r="T9" s="45"/>
      <c r="U9" s="69" t="s">
        <v>101</v>
      </c>
    </row>
    <row r="10" spans="1:22" ht="30" customHeight="1">
      <c r="A10" s="109" t="s">
        <v>98</v>
      </c>
      <c r="B10" s="72" t="s">
        <v>94</v>
      </c>
      <c r="C10" s="85">
        <f t="shared" si="1"/>
        <v>0</v>
      </c>
      <c r="D10" s="45"/>
      <c r="E10" s="45"/>
      <c r="F10" s="45"/>
      <c r="G10" s="45"/>
      <c r="H10" s="80"/>
      <c r="I10" s="87">
        <f t="shared" si="2"/>
        <v>0</v>
      </c>
      <c r="J10" s="45"/>
      <c r="K10" s="45"/>
      <c r="L10" s="45"/>
      <c r="M10" s="45"/>
      <c r="N10" s="81"/>
      <c r="O10" s="89">
        <f t="shared" si="3"/>
        <v>0</v>
      </c>
      <c r="P10" s="45"/>
      <c r="Q10" s="45"/>
      <c r="R10" s="45"/>
      <c r="S10" s="45"/>
      <c r="T10" s="45"/>
      <c r="U10" s="69" t="s">
        <v>100</v>
      </c>
    </row>
    <row r="11" spans="1:22" ht="30" customHeight="1">
      <c r="A11" s="109"/>
      <c r="B11" s="72" t="s">
        <v>30</v>
      </c>
      <c r="C11" s="85">
        <f t="shared" si="1"/>
        <v>0</v>
      </c>
      <c r="D11" s="45"/>
      <c r="E11" s="45"/>
      <c r="F11" s="45"/>
      <c r="G11" s="45"/>
      <c r="H11" s="80"/>
      <c r="I11" s="87">
        <f t="shared" si="2"/>
        <v>6602</v>
      </c>
      <c r="J11" s="45">
        <v>0</v>
      </c>
      <c r="K11" s="45">
        <v>6602</v>
      </c>
      <c r="L11" s="45">
        <v>0</v>
      </c>
      <c r="M11" s="45">
        <v>0</v>
      </c>
      <c r="N11" s="81">
        <v>165</v>
      </c>
      <c r="O11" s="89">
        <f t="shared" si="3"/>
        <v>0</v>
      </c>
      <c r="P11" s="45"/>
      <c r="Q11" s="45"/>
      <c r="R11" s="45"/>
      <c r="S11" s="45"/>
      <c r="T11" s="45"/>
      <c r="U11" s="69" t="s">
        <v>101</v>
      </c>
    </row>
    <row r="12" spans="1:22" ht="30" customHeight="1">
      <c r="A12" s="109"/>
      <c r="B12" s="72" t="s">
        <v>31</v>
      </c>
      <c r="C12" s="85">
        <f t="shared" si="1"/>
        <v>0</v>
      </c>
      <c r="D12" s="45"/>
      <c r="E12" s="45"/>
      <c r="F12" s="45"/>
      <c r="G12" s="45"/>
      <c r="H12" s="80"/>
      <c r="I12" s="87">
        <f t="shared" si="2"/>
        <v>2537</v>
      </c>
      <c r="J12" s="45">
        <v>667</v>
      </c>
      <c r="K12" s="45">
        <v>1870</v>
      </c>
      <c r="L12" s="45">
        <v>0</v>
      </c>
      <c r="M12" s="45">
        <v>0</v>
      </c>
      <c r="N12" s="81">
        <v>150</v>
      </c>
      <c r="O12" s="89">
        <f t="shared" si="3"/>
        <v>0</v>
      </c>
      <c r="P12" s="45"/>
      <c r="Q12" s="45"/>
      <c r="R12" s="45"/>
      <c r="S12" s="45"/>
      <c r="T12" s="45"/>
      <c r="U12" s="69" t="s">
        <v>101</v>
      </c>
    </row>
    <row r="13" spans="1:22" ht="30" customHeight="1">
      <c r="A13" s="109"/>
      <c r="B13" s="72" t="s">
        <v>32</v>
      </c>
      <c r="C13" s="85">
        <f t="shared" si="1"/>
        <v>0</v>
      </c>
      <c r="D13" s="45"/>
      <c r="E13" s="45"/>
      <c r="F13" s="45"/>
      <c r="G13" s="45"/>
      <c r="H13" s="80"/>
      <c r="I13" s="87">
        <f t="shared" si="2"/>
        <v>1545</v>
      </c>
      <c r="J13" s="45">
        <v>331</v>
      </c>
      <c r="K13" s="45">
        <v>1214</v>
      </c>
      <c r="L13" s="45">
        <v>0</v>
      </c>
      <c r="M13" s="45">
        <v>0</v>
      </c>
      <c r="N13" s="81">
        <v>75</v>
      </c>
      <c r="O13" s="89">
        <f t="shared" si="3"/>
        <v>0</v>
      </c>
      <c r="P13" s="45"/>
      <c r="Q13" s="45"/>
      <c r="R13" s="45"/>
      <c r="S13" s="45"/>
      <c r="T13" s="45"/>
      <c r="U13" s="69" t="s">
        <v>101</v>
      </c>
    </row>
    <row r="14" spans="1:22" ht="30" customHeight="1">
      <c r="A14" s="109"/>
      <c r="B14" s="72" t="s">
        <v>33</v>
      </c>
      <c r="C14" s="85">
        <f t="shared" si="1"/>
        <v>5513</v>
      </c>
      <c r="D14" s="45">
        <v>2136</v>
      </c>
      <c r="E14" s="45">
        <v>2215</v>
      </c>
      <c r="F14" s="45">
        <v>1162</v>
      </c>
      <c r="G14" s="45">
        <v>3</v>
      </c>
      <c r="H14" s="80">
        <v>153</v>
      </c>
      <c r="I14" s="87">
        <f t="shared" si="2"/>
        <v>5440</v>
      </c>
      <c r="J14" s="45">
        <v>830</v>
      </c>
      <c r="K14" s="45">
        <v>4610</v>
      </c>
      <c r="L14" s="45"/>
      <c r="M14" s="45">
        <v>1</v>
      </c>
      <c r="N14" s="81">
        <v>220</v>
      </c>
      <c r="O14" s="89">
        <f t="shared" si="3"/>
        <v>0</v>
      </c>
      <c r="P14" s="45"/>
      <c r="Q14" s="45"/>
      <c r="R14" s="45"/>
      <c r="S14" s="45"/>
      <c r="T14" s="45"/>
      <c r="U14" s="69" t="s">
        <v>102</v>
      </c>
    </row>
    <row r="15" spans="1:22" ht="30" customHeight="1">
      <c r="A15" s="109"/>
      <c r="B15" s="72" t="s">
        <v>95</v>
      </c>
      <c r="C15" s="85">
        <f t="shared" si="1"/>
        <v>0</v>
      </c>
      <c r="D15" s="45"/>
      <c r="E15" s="45"/>
      <c r="F15" s="45"/>
      <c r="G15" s="45"/>
      <c r="H15" s="80"/>
      <c r="I15" s="87">
        <f t="shared" si="2"/>
        <v>0</v>
      </c>
      <c r="J15" s="45"/>
      <c r="K15" s="45"/>
      <c r="L15" s="45"/>
      <c r="M15" s="45"/>
      <c r="N15" s="81"/>
      <c r="O15" s="89">
        <f t="shared" si="3"/>
        <v>0</v>
      </c>
      <c r="P15" s="45"/>
      <c r="Q15" s="45"/>
      <c r="R15" s="45"/>
      <c r="S15" s="45"/>
      <c r="T15" s="45"/>
      <c r="U15" s="69" t="s">
        <v>102</v>
      </c>
    </row>
    <row r="16" spans="1:22" ht="30" customHeight="1">
      <c r="A16" s="109"/>
      <c r="B16" s="72" t="s">
        <v>34</v>
      </c>
      <c r="C16" s="85">
        <f t="shared" si="1"/>
        <v>0</v>
      </c>
      <c r="D16" s="45"/>
      <c r="E16" s="45"/>
      <c r="F16" s="45"/>
      <c r="G16" s="45"/>
      <c r="H16" s="80"/>
      <c r="I16" s="87">
        <f t="shared" si="2"/>
        <v>0</v>
      </c>
      <c r="J16" s="45"/>
      <c r="K16" s="45"/>
      <c r="L16" s="45"/>
      <c r="M16" s="45"/>
      <c r="N16" s="81"/>
      <c r="O16" s="89">
        <f t="shared" si="3"/>
        <v>1432</v>
      </c>
      <c r="P16" s="45">
        <v>0</v>
      </c>
      <c r="Q16" s="45">
        <v>1432</v>
      </c>
      <c r="R16" s="45">
        <v>0</v>
      </c>
      <c r="S16" s="45">
        <v>0</v>
      </c>
      <c r="T16" s="45">
        <v>86</v>
      </c>
      <c r="U16" s="69" t="s">
        <v>103</v>
      </c>
    </row>
    <row r="17" spans="1:22" ht="30" customHeight="1">
      <c r="A17" s="109"/>
      <c r="B17" s="72" t="s">
        <v>35</v>
      </c>
      <c r="C17" s="85">
        <f t="shared" si="1"/>
        <v>0</v>
      </c>
      <c r="D17" s="45"/>
      <c r="E17" s="45"/>
      <c r="F17" s="45"/>
      <c r="G17" s="45"/>
      <c r="H17" s="80"/>
      <c r="I17" s="87">
        <f t="shared" si="2"/>
        <v>0</v>
      </c>
      <c r="J17" s="45"/>
      <c r="K17" s="45"/>
      <c r="L17" s="45"/>
      <c r="M17" s="45"/>
      <c r="N17" s="81"/>
      <c r="O17" s="89">
        <f t="shared" si="3"/>
        <v>1355</v>
      </c>
      <c r="P17" s="45">
        <v>0</v>
      </c>
      <c r="Q17" s="45">
        <v>1355</v>
      </c>
      <c r="R17" s="45">
        <v>0</v>
      </c>
      <c r="S17" s="45">
        <v>0</v>
      </c>
      <c r="T17" s="45">
        <v>83</v>
      </c>
      <c r="U17" s="69" t="s">
        <v>103</v>
      </c>
    </row>
    <row r="18" spans="1:22" ht="30" customHeight="1">
      <c r="A18" s="67" t="s">
        <v>36</v>
      </c>
      <c r="B18" s="72" t="s">
        <v>37</v>
      </c>
      <c r="C18" s="85">
        <f t="shared" si="1"/>
        <v>0</v>
      </c>
      <c r="D18" s="45"/>
      <c r="E18" s="45"/>
      <c r="F18" s="45"/>
      <c r="G18" s="45"/>
      <c r="H18" s="80"/>
      <c r="I18" s="87">
        <f t="shared" si="2"/>
        <v>0</v>
      </c>
      <c r="J18" s="45"/>
      <c r="K18" s="45"/>
      <c r="L18" s="45"/>
      <c r="M18" s="45"/>
      <c r="N18" s="81">
        <v>510</v>
      </c>
      <c r="O18" s="89">
        <f t="shared" si="3"/>
        <v>22040</v>
      </c>
      <c r="P18" s="45">
        <v>970</v>
      </c>
      <c r="Q18" s="45">
        <v>18230</v>
      </c>
      <c r="R18" s="45">
        <v>2840</v>
      </c>
      <c r="S18" s="45">
        <v>1</v>
      </c>
      <c r="T18" s="45">
        <f>383+510</f>
        <v>893</v>
      </c>
      <c r="U18" s="69" t="s">
        <v>101</v>
      </c>
      <c r="V18" s="16"/>
    </row>
    <row r="19" spans="1:22" ht="30" customHeight="1">
      <c r="A19" s="91" t="s">
        <v>104</v>
      </c>
      <c r="B19" s="92" t="s">
        <v>105</v>
      </c>
      <c r="C19" s="85">
        <f t="shared" si="1"/>
        <v>2300</v>
      </c>
      <c r="D19" s="45"/>
      <c r="E19" s="45">
        <v>2300</v>
      </c>
      <c r="F19" s="45"/>
      <c r="G19" s="45"/>
      <c r="H19" s="80">
        <v>58</v>
      </c>
      <c r="I19" s="87"/>
      <c r="J19" s="45"/>
      <c r="K19" s="45"/>
      <c r="L19" s="45"/>
      <c r="M19" s="45"/>
      <c r="N19" s="81"/>
      <c r="O19" s="89"/>
      <c r="P19" s="45"/>
      <c r="Q19" s="45"/>
      <c r="R19" s="45"/>
      <c r="S19" s="45"/>
      <c r="T19" s="45"/>
      <c r="U19" s="93"/>
      <c r="V19" s="16"/>
    </row>
    <row r="20" spans="1:22" ht="30" customHeight="1">
      <c r="A20" s="67" t="s">
        <v>38</v>
      </c>
      <c r="B20" s="72" t="s">
        <v>39</v>
      </c>
      <c r="C20" s="85">
        <f t="shared" si="1"/>
        <v>4655</v>
      </c>
      <c r="D20" s="45">
        <v>495</v>
      </c>
      <c r="E20" s="45">
        <v>2071</v>
      </c>
      <c r="F20" s="45">
        <v>2089</v>
      </c>
      <c r="G20" s="45">
        <v>3</v>
      </c>
      <c r="H20" s="80">
        <v>219</v>
      </c>
      <c r="I20" s="87">
        <f t="shared" si="2"/>
        <v>0</v>
      </c>
      <c r="J20" s="45"/>
      <c r="K20" s="45"/>
      <c r="L20" s="45"/>
      <c r="M20" s="45"/>
      <c r="N20" s="81"/>
      <c r="O20" s="89">
        <f t="shared" si="3"/>
        <v>0</v>
      </c>
      <c r="P20" s="45"/>
      <c r="Q20" s="45"/>
      <c r="R20" s="45"/>
      <c r="S20" s="45"/>
      <c r="T20" s="45"/>
      <c r="U20" s="69" t="s">
        <v>101</v>
      </c>
    </row>
    <row r="21" spans="1:22" ht="30" customHeight="1">
      <c r="A21" s="67" t="s">
        <v>40</v>
      </c>
      <c r="B21" s="72" t="s">
        <v>41</v>
      </c>
      <c r="C21" s="85">
        <f t="shared" si="1"/>
        <v>0</v>
      </c>
      <c r="D21" s="45"/>
      <c r="E21" s="45"/>
      <c r="F21" s="45"/>
      <c r="G21" s="45"/>
      <c r="H21" s="80"/>
      <c r="I21" s="87">
        <f t="shared" si="2"/>
        <v>4934</v>
      </c>
      <c r="J21" s="45">
        <v>634</v>
      </c>
      <c r="K21" s="45">
        <v>4300</v>
      </c>
      <c r="L21" s="45">
        <v>0</v>
      </c>
      <c r="M21" s="45">
        <v>0</v>
      </c>
      <c r="N21" s="81">
        <v>151</v>
      </c>
      <c r="O21" s="89">
        <f t="shared" si="3"/>
        <v>0</v>
      </c>
      <c r="P21" s="45"/>
      <c r="Q21" s="45"/>
      <c r="R21" s="45"/>
      <c r="S21" s="45"/>
      <c r="T21" s="45"/>
      <c r="U21" s="69" t="s">
        <v>101</v>
      </c>
    </row>
    <row r="22" spans="1:22" ht="30" customHeight="1">
      <c r="A22" s="109" t="s">
        <v>42</v>
      </c>
      <c r="B22" s="72" t="s">
        <v>43</v>
      </c>
      <c r="C22" s="85">
        <f t="shared" si="1"/>
        <v>0</v>
      </c>
      <c r="D22" s="45"/>
      <c r="E22" s="45"/>
      <c r="F22" s="45"/>
      <c r="G22" s="45"/>
      <c r="H22" s="80"/>
      <c r="I22" s="87">
        <f t="shared" si="2"/>
        <v>12050</v>
      </c>
      <c r="J22" s="45">
        <v>860</v>
      </c>
      <c r="K22" s="45">
        <v>11190</v>
      </c>
      <c r="L22" s="45"/>
      <c r="M22" s="45">
        <v>1</v>
      </c>
      <c r="N22" s="81">
        <v>482</v>
      </c>
      <c r="O22" s="89">
        <f t="shared" si="3"/>
        <v>0</v>
      </c>
      <c r="P22" s="45"/>
      <c r="Q22" s="45"/>
      <c r="R22" s="45"/>
      <c r="S22" s="45"/>
      <c r="T22" s="45"/>
      <c r="U22" s="69" t="s">
        <v>101</v>
      </c>
    </row>
    <row r="23" spans="1:22" ht="30" customHeight="1">
      <c r="A23" s="109"/>
      <c r="B23" s="72" t="s">
        <v>44</v>
      </c>
      <c r="C23" s="85">
        <f t="shared" si="1"/>
        <v>0</v>
      </c>
      <c r="D23" s="45"/>
      <c r="E23" s="45"/>
      <c r="F23" s="45"/>
      <c r="G23" s="45"/>
      <c r="H23" s="80"/>
      <c r="I23" s="87">
        <f t="shared" si="2"/>
        <v>0</v>
      </c>
      <c r="J23" s="45"/>
      <c r="K23" s="45"/>
      <c r="L23" s="45"/>
      <c r="M23" s="45"/>
      <c r="N23" s="81"/>
      <c r="O23" s="89">
        <f t="shared" si="3"/>
        <v>4304</v>
      </c>
      <c r="P23" s="45">
        <v>0</v>
      </c>
      <c r="Q23" s="45">
        <v>4304</v>
      </c>
      <c r="R23" s="45">
        <v>0</v>
      </c>
      <c r="S23" s="45">
        <v>0</v>
      </c>
      <c r="T23" s="45">
        <v>176</v>
      </c>
      <c r="U23" s="69" t="s">
        <v>103</v>
      </c>
    </row>
    <row r="24" spans="1:22" ht="30" customHeight="1">
      <c r="A24" s="68" t="s">
        <v>45</v>
      </c>
      <c r="B24" s="73" t="s">
        <v>46</v>
      </c>
      <c r="C24" s="86">
        <f t="shared" si="1"/>
        <v>5808</v>
      </c>
      <c r="D24" s="82">
        <v>714</v>
      </c>
      <c r="E24" s="82">
        <v>2389</v>
      </c>
      <c r="F24" s="82">
        <v>2705</v>
      </c>
      <c r="G24" s="82">
        <v>3</v>
      </c>
      <c r="H24" s="83">
        <v>241</v>
      </c>
      <c r="I24" s="88">
        <f t="shared" si="2"/>
        <v>0</v>
      </c>
      <c r="J24" s="82"/>
      <c r="K24" s="82"/>
      <c r="L24" s="82"/>
      <c r="M24" s="82"/>
      <c r="N24" s="84"/>
      <c r="O24" s="90">
        <f t="shared" si="3"/>
        <v>0</v>
      </c>
      <c r="P24" s="82"/>
      <c r="Q24" s="82"/>
      <c r="R24" s="82"/>
      <c r="S24" s="82"/>
      <c r="T24" s="82"/>
      <c r="U24" s="70" t="s">
        <v>102</v>
      </c>
    </row>
    <row r="25" spans="1:22" ht="32.1" customHeight="1">
      <c r="C25" s="16"/>
      <c r="P25" s="16">
        <f>K18+L18+Q18</f>
        <v>18230</v>
      </c>
    </row>
    <row r="26" spans="1:22" ht="32.1" customHeight="1">
      <c r="I26" s="16"/>
      <c r="M26" s="16"/>
    </row>
    <row r="27" spans="1:22" ht="32.1" customHeight="1">
      <c r="M27" s="16"/>
    </row>
    <row r="30" spans="1:22" ht="32.1" customHeight="1">
      <c r="K30" s="94">
        <v>18276</v>
      </c>
      <c r="L30" s="94">
        <v>59100</v>
      </c>
      <c r="M30" s="94">
        <v>33176</v>
      </c>
      <c r="N30" s="94"/>
      <c r="O30" s="95">
        <f>SUM(L30:N30)</f>
        <v>92276</v>
      </c>
    </row>
    <row r="33" spans="12:16" ht="32.1" customHeight="1">
      <c r="L33" s="94">
        <v>16980</v>
      </c>
      <c r="M33" s="94">
        <v>20136</v>
      </c>
      <c r="N33" s="94">
        <v>3205</v>
      </c>
    </row>
    <row r="34" spans="12:16" ht="32.1" customHeight="1">
      <c r="L34" s="96" t="s">
        <v>106</v>
      </c>
      <c r="M34" s="94">
        <v>26434</v>
      </c>
      <c r="N34" s="96" t="s">
        <v>106</v>
      </c>
    </row>
    <row r="35" spans="12:16" ht="32.1" customHeight="1">
      <c r="L35" s="94">
        <v>15144</v>
      </c>
      <c r="M35" s="96" t="s">
        <v>106</v>
      </c>
      <c r="N35" s="96" t="s">
        <v>106</v>
      </c>
    </row>
    <row r="36" spans="12:16" ht="32.1" customHeight="1">
      <c r="L36" s="94">
        <v>5860</v>
      </c>
      <c r="M36" s="96" t="s">
        <v>106</v>
      </c>
      <c r="N36" s="96" t="s">
        <v>106</v>
      </c>
    </row>
    <row r="37" spans="12:16" ht="32.1" customHeight="1">
      <c r="L37" s="94">
        <v>7221</v>
      </c>
      <c r="M37" s="96" t="s">
        <v>106</v>
      </c>
      <c r="N37" s="96" t="s">
        <v>106</v>
      </c>
    </row>
    <row r="38" spans="12:16" ht="32.1" customHeight="1">
      <c r="L38" s="95">
        <f>SUM(L30:L37)</f>
        <v>104305</v>
      </c>
      <c r="M38" s="95">
        <f t="shared" ref="M38:N38" si="4">SUM(M30:M37)</f>
        <v>79746</v>
      </c>
      <c r="N38" s="95">
        <f t="shared" si="4"/>
        <v>3205</v>
      </c>
    </row>
    <row r="40" spans="12:16" ht="32.1" customHeight="1">
      <c r="L40" s="97">
        <v>18276</v>
      </c>
      <c r="M40" s="97">
        <v>104305</v>
      </c>
      <c r="N40" s="97">
        <v>79746</v>
      </c>
      <c r="O40" s="97">
        <v>3205</v>
      </c>
      <c r="P40" s="95">
        <f>SUM(L40:O40)</f>
        <v>205532</v>
      </c>
    </row>
  </sheetData>
  <mergeCells count="11">
    <mergeCell ref="U2:U3"/>
    <mergeCell ref="A2:A3"/>
    <mergeCell ref="B2:B3"/>
    <mergeCell ref="I2:N2"/>
    <mergeCell ref="O2:T2"/>
    <mergeCell ref="A5:A6"/>
    <mergeCell ref="A7:A9"/>
    <mergeCell ref="A10:A17"/>
    <mergeCell ref="A22:A23"/>
    <mergeCell ref="C2:H2"/>
    <mergeCell ref="A4:B4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pageBreakPreview" zoomScale="85" zoomScaleNormal="100" zoomScaleSheetLayoutView="85" workbookViewId="0">
      <selection activeCell="J8" sqref="J8"/>
    </sheetView>
  </sheetViews>
  <sheetFormatPr defaultColWidth="12.75" defaultRowHeight="18" customHeight="1"/>
  <cols>
    <col min="1" max="1" width="12.75" style="3"/>
    <col min="2" max="2" width="8.625" style="3" bestFit="1" customWidth="1"/>
    <col min="3" max="3" width="8.25" style="3" bestFit="1" customWidth="1"/>
    <col min="4" max="4" width="11.125" style="50" customWidth="1"/>
    <col min="5" max="5" width="10.375" style="50" customWidth="1"/>
    <col min="6" max="6" width="13.625" style="3" customWidth="1"/>
    <col min="7" max="8" width="13.5" style="3" customWidth="1"/>
    <col min="9" max="16384" width="12.75" style="3"/>
  </cols>
  <sheetData>
    <row r="1" spans="1:8" ht="18" customHeight="1">
      <c r="A1" s="30" t="s">
        <v>79</v>
      </c>
    </row>
    <row r="2" spans="1:8" ht="18" customHeight="1">
      <c r="A2" s="105" t="s">
        <v>60</v>
      </c>
      <c r="B2" s="134" t="s">
        <v>0</v>
      </c>
      <c r="C2" s="136" t="s">
        <v>76</v>
      </c>
      <c r="D2" s="132" t="s">
        <v>77</v>
      </c>
      <c r="E2" s="99"/>
      <c r="F2" s="99"/>
      <c r="G2" s="99"/>
      <c r="H2" s="100"/>
    </row>
    <row r="3" spans="1:8" ht="30.75" customHeight="1">
      <c r="A3" s="133"/>
      <c r="B3" s="135"/>
      <c r="C3" s="137"/>
      <c r="D3" s="51" t="s">
        <v>90</v>
      </c>
      <c r="E3" s="51" t="s">
        <v>89</v>
      </c>
      <c r="F3" s="49" t="s">
        <v>86</v>
      </c>
      <c r="G3" s="49" t="s">
        <v>87</v>
      </c>
      <c r="H3" s="64" t="s">
        <v>88</v>
      </c>
    </row>
    <row r="4" spans="1:8" ht="18" customHeight="1">
      <c r="A4" s="138" t="s">
        <v>61</v>
      </c>
      <c r="B4" s="139"/>
      <c r="C4" s="37"/>
      <c r="D4" s="52">
        <f>D5+D21+D30+D40+D43+D46</f>
        <v>362453</v>
      </c>
      <c r="E4" s="52">
        <f>E5+E21+E30+E40+E43+E46</f>
        <v>380729</v>
      </c>
      <c r="F4" s="35">
        <f>F5+F21+F30+F40+F43+F46</f>
        <v>530187</v>
      </c>
      <c r="G4" s="35">
        <f t="shared" ref="G4" si="0">G5+G21+G30+G40+G43+G46</f>
        <v>609932</v>
      </c>
      <c r="H4" s="36">
        <f t="shared" ref="H4" si="1">H5+H21+H30+H40+H43+H46</f>
        <v>613137</v>
      </c>
    </row>
    <row r="5" spans="1:8" ht="18" customHeight="1">
      <c r="A5" s="124" t="s">
        <v>1</v>
      </c>
      <c r="B5" s="140" t="s">
        <v>18</v>
      </c>
      <c r="C5" s="140"/>
      <c r="D5" s="38">
        <f t="shared" ref="D5:H5" si="2">SUM(D6:D20)</f>
        <v>218929</v>
      </c>
      <c r="E5" s="38">
        <f t="shared" si="2"/>
        <v>218929</v>
      </c>
      <c r="F5" s="38">
        <f t="shared" si="2"/>
        <v>281062</v>
      </c>
      <c r="G5" s="38">
        <f t="shared" si="2"/>
        <v>301197</v>
      </c>
      <c r="H5" s="39">
        <f t="shared" si="2"/>
        <v>304402</v>
      </c>
    </row>
    <row r="6" spans="1:8" ht="18" customHeight="1">
      <c r="A6" s="125"/>
      <c r="B6" s="128" t="s">
        <v>2</v>
      </c>
      <c r="C6" s="65" t="s">
        <v>75</v>
      </c>
      <c r="D6" s="53">
        <v>49044</v>
      </c>
      <c r="E6" s="53">
        <f>D6</f>
        <v>49044</v>
      </c>
      <c r="F6" s="33">
        <v>0</v>
      </c>
      <c r="G6" s="33">
        <v>0</v>
      </c>
      <c r="H6" s="34">
        <v>0</v>
      </c>
    </row>
    <row r="7" spans="1:8" ht="18" customHeight="1">
      <c r="A7" s="125"/>
      <c r="B7" s="128"/>
      <c r="C7" s="32" t="s">
        <v>59</v>
      </c>
      <c r="D7" s="33">
        <f>10664+3100</f>
        <v>13764</v>
      </c>
      <c r="E7" s="53">
        <f t="shared" ref="E7:E19" si="3">D7</f>
        <v>13764</v>
      </c>
      <c r="F7" s="33">
        <f>48035+3100</f>
        <v>51135</v>
      </c>
      <c r="G7" s="33">
        <f>F7</f>
        <v>51135</v>
      </c>
      <c r="H7" s="34">
        <f>G7+'1. 오수관 신설(처리구역)'!Q7</f>
        <v>53177</v>
      </c>
    </row>
    <row r="8" spans="1:8" ht="18" customHeight="1">
      <c r="A8" s="125"/>
      <c r="B8" s="128"/>
      <c r="C8" s="32" t="s">
        <v>58</v>
      </c>
      <c r="D8" s="33">
        <v>25753</v>
      </c>
      <c r="E8" s="53">
        <f t="shared" si="3"/>
        <v>25753</v>
      </c>
      <c r="F8" s="33">
        <f>25753+D6</f>
        <v>74797</v>
      </c>
      <c r="G8" s="33">
        <f>F6+F8</f>
        <v>74797</v>
      </c>
      <c r="H8" s="34">
        <f>G8</f>
        <v>74797</v>
      </c>
    </row>
    <row r="9" spans="1:8" ht="18" customHeight="1">
      <c r="A9" s="125"/>
      <c r="B9" s="128" t="s">
        <v>3</v>
      </c>
      <c r="C9" s="65" t="s">
        <v>75</v>
      </c>
      <c r="D9" s="53">
        <v>5976</v>
      </c>
      <c r="E9" s="53">
        <f t="shared" si="3"/>
        <v>5976</v>
      </c>
      <c r="F9" s="33">
        <v>5976</v>
      </c>
      <c r="G9" s="33">
        <f t="shared" ref="G9:G14" si="4">F9</f>
        <v>5976</v>
      </c>
      <c r="H9" s="34">
        <v>0</v>
      </c>
    </row>
    <row r="10" spans="1:8" ht="18" customHeight="1">
      <c r="A10" s="125"/>
      <c r="B10" s="128"/>
      <c r="C10" s="32" t="s">
        <v>59</v>
      </c>
      <c r="D10" s="33">
        <v>19483</v>
      </c>
      <c r="E10" s="53">
        <f t="shared" si="3"/>
        <v>19483</v>
      </c>
      <c r="F10" s="33">
        <f>19483+2378</f>
        <v>21861</v>
      </c>
      <c r="G10" s="33">
        <f t="shared" si="4"/>
        <v>21861</v>
      </c>
      <c r="H10" s="34">
        <f>G9+G10+'1. 오수관 신설(처리구역)'!Q8</f>
        <v>29000</v>
      </c>
    </row>
    <row r="11" spans="1:8" ht="18" customHeight="1">
      <c r="A11" s="125"/>
      <c r="B11" s="128"/>
      <c r="C11" s="32" t="s">
        <v>58</v>
      </c>
      <c r="D11" s="33">
        <v>48119</v>
      </c>
      <c r="E11" s="53">
        <f t="shared" si="3"/>
        <v>48119</v>
      </c>
      <c r="F11" s="33">
        <v>48119</v>
      </c>
      <c r="G11" s="33">
        <f t="shared" si="4"/>
        <v>48119</v>
      </c>
      <c r="H11" s="34">
        <f>G11</f>
        <v>48119</v>
      </c>
    </row>
    <row r="12" spans="1:8" ht="18" customHeight="1">
      <c r="A12" s="125"/>
      <c r="B12" s="128" t="s">
        <v>62</v>
      </c>
      <c r="C12" s="65" t="s">
        <v>75</v>
      </c>
      <c r="D12" s="53">
        <v>7446</v>
      </c>
      <c r="E12" s="53">
        <f t="shared" si="3"/>
        <v>7446</v>
      </c>
      <c r="F12" s="33">
        <v>7446</v>
      </c>
      <c r="G12" s="33">
        <f t="shared" si="4"/>
        <v>7446</v>
      </c>
      <c r="H12" s="34">
        <v>0</v>
      </c>
    </row>
    <row r="13" spans="1:8" ht="18" customHeight="1">
      <c r="A13" s="125"/>
      <c r="B13" s="128"/>
      <c r="C13" s="32" t="s">
        <v>59</v>
      </c>
      <c r="D13" s="33">
        <v>2577</v>
      </c>
      <c r="E13" s="53">
        <f t="shared" si="3"/>
        <v>2577</v>
      </c>
      <c r="F13" s="33">
        <f>2577+5404</f>
        <v>7981</v>
      </c>
      <c r="G13" s="33">
        <f t="shared" si="4"/>
        <v>7981</v>
      </c>
      <c r="H13" s="34">
        <f>G12+G13</f>
        <v>15427</v>
      </c>
    </row>
    <row r="14" spans="1:8" ht="18" customHeight="1">
      <c r="A14" s="125"/>
      <c r="B14" s="128"/>
      <c r="C14" s="32" t="s">
        <v>58</v>
      </c>
      <c r="D14" s="33">
        <v>15866</v>
      </c>
      <c r="E14" s="53">
        <f t="shared" si="3"/>
        <v>15866</v>
      </c>
      <c r="F14" s="33">
        <v>15866</v>
      </c>
      <c r="G14" s="33">
        <f t="shared" si="4"/>
        <v>15866</v>
      </c>
      <c r="H14" s="34">
        <f>G14</f>
        <v>15866</v>
      </c>
    </row>
    <row r="15" spans="1:8" ht="18" customHeight="1">
      <c r="A15" s="125"/>
      <c r="B15" s="128" t="s">
        <v>63</v>
      </c>
      <c r="C15" s="65" t="s">
        <v>75</v>
      </c>
      <c r="D15" s="53">
        <v>1112</v>
      </c>
      <c r="E15" s="53">
        <f t="shared" si="3"/>
        <v>1112</v>
      </c>
      <c r="F15" s="33">
        <v>0</v>
      </c>
      <c r="G15" s="33">
        <v>0</v>
      </c>
      <c r="H15" s="34">
        <v>0</v>
      </c>
    </row>
    <row r="16" spans="1:8" ht="18" customHeight="1">
      <c r="A16" s="125"/>
      <c r="B16" s="128"/>
      <c r="C16" s="32" t="s">
        <v>59</v>
      </c>
      <c r="D16" s="33">
        <v>8858</v>
      </c>
      <c r="E16" s="53">
        <f t="shared" si="3"/>
        <v>8858</v>
      </c>
      <c r="F16" s="33">
        <f>8858+E15+'1. 오수관 신설(처리구역)'!C10</f>
        <v>24380</v>
      </c>
      <c r="G16" s="33">
        <f>F15+F16</f>
        <v>24380</v>
      </c>
      <c r="H16" s="34">
        <f>G16+'1. 오수관 신설(처리구역)'!J10</f>
        <v>24380</v>
      </c>
    </row>
    <row r="17" spans="1:8" ht="18" customHeight="1">
      <c r="A17" s="125"/>
      <c r="B17" s="128"/>
      <c r="C17" s="32" t="s">
        <v>58</v>
      </c>
      <c r="D17" s="33">
        <v>10670</v>
      </c>
      <c r="E17" s="53">
        <f t="shared" si="3"/>
        <v>10670</v>
      </c>
      <c r="F17" s="33">
        <v>10670</v>
      </c>
      <c r="G17" s="33">
        <f>F17</f>
        <v>10670</v>
      </c>
      <c r="H17" s="34">
        <f>G17</f>
        <v>10670</v>
      </c>
    </row>
    <row r="18" spans="1:8" ht="18" customHeight="1">
      <c r="A18" s="125"/>
      <c r="B18" s="128" t="s">
        <v>64</v>
      </c>
      <c r="C18" s="32" t="s">
        <v>59</v>
      </c>
      <c r="D18" s="33">
        <v>0</v>
      </c>
      <c r="E18" s="53">
        <f t="shared" si="3"/>
        <v>0</v>
      </c>
      <c r="F18" s="33">
        <f>'1. 오수관 신설(처리구역)'!C11</f>
        <v>2570</v>
      </c>
      <c r="G18" s="33">
        <f>'1. 오수관 신설(처리구역)'!J11+F18</f>
        <v>22705</v>
      </c>
      <c r="H18" s="34">
        <f>G18</f>
        <v>22705</v>
      </c>
    </row>
    <row r="19" spans="1:8" ht="18" customHeight="1">
      <c r="A19" s="125"/>
      <c r="B19" s="128"/>
      <c r="C19" s="32" t="s">
        <v>58</v>
      </c>
      <c r="D19" s="33">
        <v>0</v>
      </c>
      <c r="E19" s="53">
        <f t="shared" si="3"/>
        <v>0</v>
      </c>
      <c r="F19" s="33">
        <v>0</v>
      </c>
      <c r="G19" s="33">
        <v>0</v>
      </c>
      <c r="H19" s="34">
        <v>0</v>
      </c>
    </row>
    <row r="20" spans="1:8" ht="18" customHeight="1">
      <c r="A20" s="126"/>
      <c r="B20" s="122" t="s">
        <v>80</v>
      </c>
      <c r="C20" s="123"/>
      <c r="D20" s="54">
        <v>10261</v>
      </c>
      <c r="E20" s="53">
        <f>D20</f>
        <v>10261</v>
      </c>
      <c r="F20" s="33">
        <v>10261</v>
      </c>
      <c r="G20" s="33">
        <f>F20</f>
        <v>10261</v>
      </c>
      <c r="H20" s="34">
        <f>G20</f>
        <v>10261</v>
      </c>
    </row>
    <row r="21" spans="1:8" ht="18" customHeight="1">
      <c r="A21" s="104" t="s">
        <v>65</v>
      </c>
      <c r="B21" s="127" t="s">
        <v>18</v>
      </c>
      <c r="C21" s="127"/>
      <c r="D21" s="38">
        <f>SUM(D22:D29)</f>
        <v>61629</v>
      </c>
      <c r="E21" s="38">
        <f>SUM(E22:E29)</f>
        <v>61629</v>
      </c>
      <c r="F21" s="38">
        <f>SUM(F22:F29)</f>
        <v>61629</v>
      </c>
      <c r="G21" s="38">
        <f t="shared" ref="G21" si="5">SUM(G22:G29)</f>
        <v>88063</v>
      </c>
      <c r="H21" s="39">
        <f t="shared" ref="H21" si="6">SUM(H22:H29)</f>
        <v>88063</v>
      </c>
    </row>
    <row r="22" spans="1:8" ht="18" customHeight="1">
      <c r="A22" s="104"/>
      <c r="B22" s="128" t="s">
        <v>66</v>
      </c>
      <c r="C22" s="32" t="s">
        <v>59</v>
      </c>
      <c r="D22" s="33">
        <v>19505</v>
      </c>
      <c r="E22" s="33">
        <f>D22</f>
        <v>19505</v>
      </c>
      <c r="F22" s="33">
        <f>E22</f>
        <v>19505</v>
      </c>
      <c r="G22" s="33">
        <f t="shared" ref="G22:H23" si="7">F22</f>
        <v>19505</v>
      </c>
      <c r="H22" s="34">
        <f t="shared" si="7"/>
        <v>19505</v>
      </c>
    </row>
    <row r="23" spans="1:8" ht="18" customHeight="1">
      <c r="A23" s="104"/>
      <c r="B23" s="128"/>
      <c r="C23" s="32" t="s">
        <v>58</v>
      </c>
      <c r="D23" s="33">
        <v>30649</v>
      </c>
      <c r="E23" s="33">
        <f t="shared" ref="E23:E29" si="8">D23</f>
        <v>30649</v>
      </c>
      <c r="F23" s="33">
        <f>E23</f>
        <v>30649</v>
      </c>
      <c r="G23" s="33">
        <f t="shared" si="7"/>
        <v>30649</v>
      </c>
      <c r="H23" s="34">
        <f t="shared" si="7"/>
        <v>30649</v>
      </c>
    </row>
    <row r="24" spans="1:8" ht="18" customHeight="1">
      <c r="A24" s="104"/>
      <c r="B24" s="129" t="s">
        <v>67</v>
      </c>
      <c r="C24" s="32" t="s">
        <v>59</v>
      </c>
      <c r="D24" s="33">
        <v>0</v>
      </c>
      <c r="E24" s="33">
        <f t="shared" si="8"/>
        <v>0</v>
      </c>
      <c r="F24" s="33">
        <v>0</v>
      </c>
      <c r="G24" s="33">
        <f>'1. 오수관 신설(처리구역)'!J14</f>
        <v>8590</v>
      </c>
      <c r="H24" s="34">
        <f t="shared" ref="H24:H29" si="9">G24</f>
        <v>8590</v>
      </c>
    </row>
    <row r="25" spans="1:8" ht="18" customHeight="1">
      <c r="A25" s="104"/>
      <c r="B25" s="129"/>
      <c r="C25" s="32" t="s">
        <v>58</v>
      </c>
      <c r="D25" s="33">
        <v>9050</v>
      </c>
      <c r="E25" s="33">
        <f t="shared" si="8"/>
        <v>9050</v>
      </c>
      <c r="F25" s="33">
        <v>9050</v>
      </c>
      <c r="G25" s="33">
        <f>F25</f>
        <v>9050</v>
      </c>
      <c r="H25" s="34">
        <f t="shared" si="9"/>
        <v>9050</v>
      </c>
    </row>
    <row r="26" spans="1:8" ht="18" customHeight="1">
      <c r="A26" s="104"/>
      <c r="B26" s="128" t="s">
        <v>68</v>
      </c>
      <c r="C26" s="32" t="s">
        <v>59</v>
      </c>
      <c r="D26" s="33">
        <v>0</v>
      </c>
      <c r="E26" s="33">
        <f t="shared" si="8"/>
        <v>0</v>
      </c>
      <c r="F26" s="33">
        <v>0</v>
      </c>
      <c r="G26" s="33">
        <f>'1. 오수관 신설(처리구역)'!J15</f>
        <v>12770</v>
      </c>
      <c r="H26" s="34">
        <f t="shared" si="9"/>
        <v>12770</v>
      </c>
    </row>
    <row r="27" spans="1:8" ht="18" customHeight="1">
      <c r="A27" s="104"/>
      <c r="B27" s="128"/>
      <c r="C27" s="32" t="s">
        <v>58</v>
      </c>
      <c r="D27" s="33">
        <v>1660</v>
      </c>
      <c r="E27" s="33">
        <f t="shared" si="8"/>
        <v>1660</v>
      </c>
      <c r="F27" s="33">
        <v>1660</v>
      </c>
      <c r="G27" s="33">
        <f>F27</f>
        <v>1660</v>
      </c>
      <c r="H27" s="34">
        <f t="shared" si="9"/>
        <v>1660</v>
      </c>
    </row>
    <row r="28" spans="1:8" ht="18" customHeight="1">
      <c r="A28" s="104"/>
      <c r="B28" s="128" t="s">
        <v>11</v>
      </c>
      <c r="C28" s="32" t="s">
        <v>59</v>
      </c>
      <c r="D28" s="33">
        <v>0</v>
      </c>
      <c r="E28" s="33">
        <f t="shared" si="8"/>
        <v>0</v>
      </c>
      <c r="F28" s="33">
        <v>0</v>
      </c>
      <c r="G28" s="33">
        <f>'1. 오수관 신설(처리구역)'!J16</f>
        <v>5074</v>
      </c>
      <c r="H28" s="34">
        <f t="shared" si="9"/>
        <v>5074</v>
      </c>
    </row>
    <row r="29" spans="1:8" ht="18" customHeight="1">
      <c r="A29" s="104"/>
      <c r="B29" s="128"/>
      <c r="C29" s="32" t="s">
        <v>58</v>
      </c>
      <c r="D29" s="33">
        <v>765</v>
      </c>
      <c r="E29" s="33">
        <f t="shared" si="8"/>
        <v>765</v>
      </c>
      <c r="F29" s="33">
        <v>765</v>
      </c>
      <c r="G29" s="33">
        <f>F29</f>
        <v>765</v>
      </c>
      <c r="H29" s="34">
        <f t="shared" si="9"/>
        <v>765</v>
      </c>
    </row>
    <row r="30" spans="1:8" ht="18" customHeight="1">
      <c r="A30" s="124" t="s">
        <v>69</v>
      </c>
      <c r="B30" s="127" t="s">
        <v>18</v>
      </c>
      <c r="C30" s="127"/>
      <c r="D30" s="38">
        <f>SUM(D31:D39)</f>
        <v>44373</v>
      </c>
      <c r="E30" s="38">
        <f>SUM(E31:E39)</f>
        <v>44373</v>
      </c>
      <c r="F30" s="38">
        <f>SUM(F31:F39)</f>
        <v>59517</v>
      </c>
      <c r="G30" s="38">
        <f t="shared" ref="G30:H30" si="10">SUM(G31:G39)</f>
        <v>59517</v>
      </c>
      <c r="H30" s="39">
        <f t="shared" si="10"/>
        <v>59517</v>
      </c>
    </row>
    <row r="31" spans="1:8" ht="18" customHeight="1">
      <c r="A31" s="125"/>
      <c r="B31" s="128" t="s">
        <v>2</v>
      </c>
      <c r="C31" s="32" t="s">
        <v>59</v>
      </c>
      <c r="D31" s="33">
        <v>2457</v>
      </c>
      <c r="E31" s="33">
        <f>D31</f>
        <v>2457</v>
      </c>
      <c r="F31" s="33">
        <f>2457+'1. 오수관 신설(처리구역)'!C18</f>
        <v>3311</v>
      </c>
      <c r="G31" s="33">
        <f t="shared" ref="G31:G39" si="11">F31</f>
        <v>3311</v>
      </c>
      <c r="H31" s="34">
        <f t="shared" ref="H31:H39" si="12">G31</f>
        <v>3311</v>
      </c>
    </row>
    <row r="32" spans="1:8" ht="18" customHeight="1">
      <c r="A32" s="125"/>
      <c r="B32" s="128"/>
      <c r="C32" s="32" t="s">
        <v>58</v>
      </c>
      <c r="D32" s="33">
        <v>4203</v>
      </c>
      <c r="E32" s="33">
        <f t="shared" ref="E32:E38" si="13">D32</f>
        <v>4203</v>
      </c>
      <c r="F32" s="33">
        <f>4203</f>
        <v>4203</v>
      </c>
      <c r="G32" s="33">
        <f t="shared" si="11"/>
        <v>4203</v>
      </c>
      <c r="H32" s="34">
        <f t="shared" si="12"/>
        <v>4203</v>
      </c>
    </row>
    <row r="33" spans="1:8" ht="18" customHeight="1">
      <c r="A33" s="125"/>
      <c r="B33" s="128" t="s">
        <v>70</v>
      </c>
      <c r="C33" s="32" t="s">
        <v>59</v>
      </c>
      <c r="D33" s="33">
        <v>5454</v>
      </c>
      <c r="E33" s="33">
        <v>5454</v>
      </c>
      <c r="F33" s="33">
        <f>5454+'1. 오수관 신설(처리구역)'!C19</f>
        <v>8904</v>
      </c>
      <c r="G33" s="33">
        <f t="shared" si="11"/>
        <v>8904</v>
      </c>
      <c r="H33" s="34">
        <f t="shared" si="12"/>
        <v>8904</v>
      </c>
    </row>
    <row r="34" spans="1:8" ht="18" customHeight="1">
      <c r="A34" s="125"/>
      <c r="B34" s="128"/>
      <c r="C34" s="32" t="s">
        <v>58</v>
      </c>
      <c r="D34" s="33">
        <v>25373</v>
      </c>
      <c r="E34" s="33">
        <v>25373</v>
      </c>
      <c r="F34" s="33">
        <v>25373</v>
      </c>
      <c r="G34" s="33">
        <f t="shared" si="11"/>
        <v>25373</v>
      </c>
      <c r="H34" s="34">
        <f t="shared" si="12"/>
        <v>25373</v>
      </c>
    </row>
    <row r="35" spans="1:8" ht="18" customHeight="1">
      <c r="A35" s="125"/>
      <c r="B35" s="128" t="s">
        <v>71</v>
      </c>
      <c r="C35" s="32" t="s">
        <v>59</v>
      </c>
      <c r="D35" s="33">
        <v>0</v>
      </c>
      <c r="E35" s="33">
        <f t="shared" si="13"/>
        <v>0</v>
      </c>
      <c r="F35" s="33">
        <f>'1. 오수관 신설(처리구역)'!C20</f>
        <v>4800</v>
      </c>
      <c r="G35" s="33">
        <f t="shared" si="11"/>
        <v>4800</v>
      </c>
      <c r="H35" s="34">
        <f t="shared" si="12"/>
        <v>4800</v>
      </c>
    </row>
    <row r="36" spans="1:8" ht="18" customHeight="1">
      <c r="A36" s="125"/>
      <c r="B36" s="128"/>
      <c r="C36" s="32" t="s">
        <v>58</v>
      </c>
      <c r="D36" s="33">
        <v>0</v>
      </c>
      <c r="E36" s="33">
        <f t="shared" si="13"/>
        <v>0</v>
      </c>
      <c r="F36" s="33">
        <v>0</v>
      </c>
      <c r="G36" s="33">
        <f t="shared" si="11"/>
        <v>0</v>
      </c>
      <c r="H36" s="34">
        <f t="shared" si="12"/>
        <v>0</v>
      </c>
    </row>
    <row r="37" spans="1:8" ht="18" customHeight="1">
      <c r="A37" s="125"/>
      <c r="B37" s="128" t="s">
        <v>72</v>
      </c>
      <c r="C37" s="32" t="s">
        <v>59</v>
      </c>
      <c r="D37" s="33">
        <v>0</v>
      </c>
      <c r="E37" s="33">
        <f t="shared" si="13"/>
        <v>0</v>
      </c>
      <c r="F37" s="33">
        <f>'1. 오수관 신설(처리구역)'!C21</f>
        <v>6040</v>
      </c>
      <c r="G37" s="33">
        <f t="shared" si="11"/>
        <v>6040</v>
      </c>
      <c r="H37" s="34">
        <f t="shared" si="12"/>
        <v>6040</v>
      </c>
    </row>
    <row r="38" spans="1:8" ht="18" customHeight="1">
      <c r="A38" s="125"/>
      <c r="B38" s="128"/>
      <c r="C38" s="32" t="s">
        <v>58</v>
      </c>
      <c r="D38" s="33">
        <v>0</v>
      </c>
      <c r="E38" s="33">
        <f t="shared" si="13"/>
        <v>0</v>
      </c>
      <c r="F38" s="33">
        <v>0</v>
      </c>
      <c r="G38" s="33">
        <f t="shared" si="11"/>
        <v>0</v>
      </c>
      <c r="H38" s="34">
        <f t="shared" si="12"/>
        <v>0</v>
      </c>
    </row>
    <row r="39" spans="1:8" ht="18" customHeight="1">
      <c r="A39" s="126"/>
      <c r="B39" s="122" t="s">
        <v>80</v>
      </c>
      <c r="C39" s="123"/>
      <c r="D39" s="54">
        <v>6886</v>
      </c>
      <c r="E39" s="33">
        <f>D39</f>
        <v>6886</v>
      </c>
      <c r="F39" s="33">
        <v>6886</v>
      </c>
      <c r="G39" s="33">
        <f t="shared" si="11"/>
        <v>6886</v>
      </c>
      <c r="H39" s="34">
        <f t="shared" si="12"/>
        <v>6886</v>
      </c>
    </row>
    <row r="40" spans="1:8" ht="18" customHeight="1">
      <c r="A40" s="130" t="s">
        <v>73</v>
      </c>
      <c r="B40" s="131" t="s">
        <v>18</v>
      </c>
      <c r="C40" s="131"/>
      <c r="D40" s="38">
        <f>SUM(D41:D42)</f>
        <v>9822</v>
      </c>
      <c r="E40" s="38">
        <f>SUM(E41:E42)</f>
        <v>9822</v>
      </c>
      <c r="F40" s="38">
        <f>SUM(F41:F42)</f>
        <v>15682</v>
      </c>
      <c r="G40" s="38">
        <f t="shared" ref="G40" si="14">SUM(G41:G42)</f>
        <v>15682</v>
      </c>
      <c r="H40" s="39">
        <f t="shared" ref="H40" si="15">SUM(H41:H42)</f>
        <v>15682</v>
      </c>
    </row>
    <row r="41" spans="1:8" ht="18" customHeight="1">
      <c r="A41" s="130"/>
      <c r="B41" s="128" t="s">
        <v>73</v>
      </c>
      <c r="C41" s="32" t="s">
        <v>59</v>
      </c>
      <c r="D41" s="33">
        <v>4124</v>
      </c>
      <c r="E41" s="33">
        <f>D41</f>
        <v>4124</v>
      </c>
      <c r="F41" s="33">
        <f>E41+'1. 오수관 신설(처리구역)'!C22</f>
        <v>9984</v>
      </c>
      <c r="G41" s="33">
        <f t="shared" ref="G41:H42" si="16">F41</f>
        <v>9984</v>
      </c>
      <c r="H41" s="34">
        <f t="shared" si="16"/>
        <v>9984</v>
      </c>
    </row>
    <row r="42" spans="1:8" ht="18" customHeight="1">
      <c r="A42" s="130"/>
      <c r="B42" s="128"/>
      <c r="C42" s="32" t="s">
        <v>58</v>
      </c>
      <c r="D42" s="33">
        <v>5698</v>
      </c>
      <c r="E42" s="33">
        <f>D42</f>
        <v>5698</v>
      </c>
      <c r="F42" s="33">
        <v>5698</v>
      </c>
      <c r="G42" s="33">
        <f t="shared" si="16"/>
        <v>5698</v>
      </c>
      <c r="H42" s="34">
        <f t="shared" si="16"/>
        <v>5698</v>
      </c>
    </row>
    <row r="43" spans="1:8" ht="18" customHeight="1">
      <c r="A43" s="130" t="s">
        <v>74</v>
      </c>
      <c r="B43" s="131" t="s">
        <v>18</v>
      </c>
      <c r="C43" s="131"/>
      <c r="D43" s="38">
        <f>SUM(D44:D45)</f>
        <v>17404</v>
      </c>
      <c r="E43" s="38">
        <f>SUM(E44:E45)</f>
        <v>17404</v>
      </c>
      <c r="F43" s="38">
        <f>SUM(F44:F45)</f>
        <v>24625</v>
      </c>
      <c r="G43" s="38">
        <f t="shared" ref="G43" si="17">SUM(G44:G45)</f>
        <v>24625</v>
      </c>
      <c r="H43" s="39">
        <f t="shared" ref="H43" si="18">SUM(H44:H45)</f>
        <v>24625</v>
      </c>
    </row>
    <row r="44" spans="1:8" ht="18" customHeight="1">
      <c r="A44" s="130"/>
      <c r="B44" s="128" t="s">
        <v>74</v>
      </c>
      <c r="C44" s="32" t="s">
        <v>59</v>
      </c>
      <c r="D44" s="33">
        <v>6347</v>
      </c>
      <c r="E44" s="33">
        <f>D44</f>
        <v>6347</v>
      </c>
      <c r="F44" s="33">
        <f>E44+'1. 오수관 신설(처리구역)'!C23</f>
        <v>13568</v>
      </c>
      <c r="G44" s="33">
        <f t="shared" ref="G44:H45" si="19">F44</f>
        <v>13568</v>
      </c>
      <c r="H44" s="34">
        <f t="shared" si="19"/>
        <v>13568</v>
      </c>
    </row>
    <row r="45" spans="1:8" ht="18" customHeight="1">
      <c r="A45" s="130"/>
      <c r="B45" s="128"/>
      <c r="C45" s="32" t="s">
        <v>58</v>
      </c>
      <c r="D45" s="33">
        <v>11057</v>
      </c>
      <c r="E45" s="33">
        <f>D45</f>
        <v>11057</v>
      </c>
      <c r="F45" s="33">
        <v>11057</v>
      </c>
      <c r="G45" s="33">
        <f t="shared" si="19"/>
        <v>11057</v>
      </c>
      <c r="H45" s="34">
        <f t="shared" si="19"/>
        <v>11057</v>
      </c>
    </row>
    <row r="46" spans="1:8" ht="18" customHeight="1">
      <c r="A46" s="120" t="s">
        <v>78</v>
      </c>
      <c r="B46" s="121"/>
      <c r="C46" s="57" t="s">
        <v>59</v>
      </c>
      <c r="D46" s="55">
        <f>'[1]6. 소규모하수도'!$C$5+'[1]6. 소규모하수도'!$C$8+'[1]6. 소규모하수도'!$C$11</f>
        <v>10296</v>
      </c>
      <c r="E46" s="55">
        <f>D46+'2. 오수관 신설(소규모하수도)'!C4</f>
        <v>28572</v>
      </c>
      <c r="F46" s="40">
        <f>E46+'2. 오수관 신설(소규모하수도)'!I4</f>
        <v>87672</v>
      </c>
      <c r="G46" s="40">
        <f>F46+'2. 오수관 신설(소규모하수도)'!O4</f>
        <v>120848</v>
      </c>
      <c r="H46" s="41">
        <f>G46</f>
        <v>120848</v>
      </c>
    </row>
    <row r="47" spans="1:8" ht="18" customHeight="1">
      <c r="A47" s="42"/>
      <c r="B47" s="42"/>
      <c r="C47" s="43"/>
      <c r="D47" s="56"/>
      <c r="E47" s="56"/>
      <c r="F47" s="44"/>
      <c r="G47" s="44"/>
      <c r="H47" s="44"/>
    </row>
    <row r="48" spans="1:8" ht="18" customHeight="1">
      <c r="F48" s="31"/>
    </row>
    <row r="49" spans="6:6" ht="18" customHeight="1">
      <c r="F49" s="31"/>
    </row>
  </sheetData>
  <mergeCells count="33">
    <mergeCell ref="D2:H2"/>
    <mergeCell ref="B26:B27"/>
    <mergeCell ref="B28:B29"/>
    <mergeCell ref="A2:A3"/>
    <mergeCell ref="B2:B3"/>
    <mergeCell ref="C2:C3"/>
    <mergeCell ref="B12:B14"/>
    <mergeCell ref="A4:B4"/>
    <mergeCell ref="B5:C5"/>
    <mergeCell ref="B6:B8"/>
    <mergeCell ref="B9:B11"/>
    <mergeCell ref="A40:A42"/>
    <mergeCell ref="B40:C40"/>
    <mergeCell ref="B41:B42"/>
    <mergeCell ref="A43:A45"/>
    <mergeCell ref="B43:C43"/>
    <mergeCell ref="B44:B45"/>
    <mergeCell ref="A46:B46"/>
    <mergeCell ref="B20:C20"/>
    <mergeCell ref="A5:A20"/>
    <mergeCell ref="A30:A39"/>
    <mergeCell ref="B39:C39"/>
    <mergeCell ref="B30:C30"/>
    <mergeCell ref="B31:B32"/>
    <mergeCell ref="B33:B34"/>
    <mergeCell ref="B35:B36"/>
    <mergeCell ref="B37:B38"/>
    <mergeCell ref="B15:B17"/>
    <mergeCell ref="B18:B19"/>
    <mergeCell ref="A21:A29"/>
    <mergeCell ref="B21:C21"/>
    <mergeCell ref="B22:B23"/>
    <mergeCell ref="B24:B2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1. 오수관 신설(처리구역)</vt:lpstr>
      <vt:lpstr>2. 오수관 신설(소규모하수도)</vt:lpstr>
      <vt:lpstr>3.단계별 하수관거 연장</vt:lpstr>
      <vt:lpstr>'1. 오수관 신설(처리구역)'!Print_Area</vt:lpstr>
      <vt:lpstr>'2. 오수관 신설(소규모하수도)'!Print_Area</vt:lpstr>
      <vt:lpstr>'1. 오수관 신설(처리구역)'!Print_Titles</vt:lpstr>
      <vt:lpstr>'2. 오수관 신설(소규모하수도)'!Print_Titles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이준영</dc:creator>
  <cp:lastModifiedBy>선진</cp:lastModifiedBy>
  <cp:lastPrinted>2010-09-27T02:40:08Z</cp:lastPrinted>
  <dcterms:created xsi:type="dcterms:W3CDTF">2009-12-18T01:00:33Z</dcterms:created>
  <dcterms:modified xsi:type="dcterms:W3CDTF">2010-12-03T02:38:27Z</dcterms:modified>
</cp:coreProperties>
</file>