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-105" windowWidth="10785" windowHeight="11625" firstSheet="3" activeTab="6"/>
  </bookViews>
  <sheets>
    <sheet name="1.월별찌꺼기발생량" sheetId="1" r:id="rId1"/>
    <sheet name="2.년도별찌꺼기처리현황" sheetId="2" r:id="rId2"/>
    <sheet name="3.년도별 발생추이" sheetId="3" r:id="rId3"/>
    <sheet name="4.원단위에의한산정" sheetId="5" r:id="rId4"/>
    <sheet name="5.전환율에의한 산정" sheetId="11" r:id="rId5"/>
    <sheet name="6.산술식에의한 산정" sheetId="10" r:id="rId6"/>
    <sheet name="7.적용" sheetId="9" r:id="rId7"/>
  </sheets>
  <externalReferences>
    <externalReference r:id="rId8"/>
    <externalReference r:id="rId9"/>
  </externalReferences>
  <definedNames>
    <definedName name="_xlnm.Print_Area" localSheetId="0">'1.월별찌꺼기발생량'!$A$1:$F$38</definedName>
    <definedName name="_xlnm.Print_Area" localSheetId="1">'2.년도별찌꺼기처리현황'!$A$1:$J$18</definedName>
    <definedName name="_xlnm.Print_Area" localSheetId="2">'3.년도별 발생추이'!$A$1:$E$46</definedName>
    <definedName name="_xlnm.Print_Area" localSheetId="3">'4.원단위에의한산정'!$A$1:$L$56</definedName>
    <definedName name="_xlnm.Print_Area" localSheetId="4">'5.전환율에의한 산정'!$A$1:$G$29</definedName>
    <definedName name="_xlnm.Print_Area" localSheetId="5">'6.산술식에의한 산정'!$A$1:$F$43</definedName>
    <definedName name="_xlnm.Print_Area" localSheetId="6">'7.적용'!$A$1:$G$44</definedName>
    <definedName name="_xlnm.Print_Titles" localSheetId="5">'6.산술식에의한 산정'!$4:$4</definedName>
    <definedName name="_xlnm.Print_Titles" localSheetId="6">'7.적용'!$3:$3</definedName>
  </definedNames>
  <calcPr calcId="125725"/>
</workbook>
</file>

<file path=xl/calcChain.xml><?xml version="1.0" encoding="utf-8"?>
<calcChain xmlns="http://schemas.openxmlformats.org/spreadsheetml/2006/main">
  <c r="K60" i="5"/>
  <c r="L60"/>
  <c r="M60"/>
  <c r="N60"/>
  <c r="O60"/>
  <c r="K61"/>
  <c r="L61"/>
  <c r="M61"/>
  <c r="N61"/>
  <c r="O61"/>
  <c r="K62"/>
  <c r="L62"/>
  <c r="M62"/>
  <c r="N62"/>
  <c r="O62"/>
  <c r="K63"/>
  <c r="L63"/>
  <c r="M63"/>
  <c r="N63"/>
  <c r="O63"/>
  <c r="K64"/>
  <c r="L64"/>
  <c r="M64"/>
  <c r="N64"/>
  <c r="O64"/>
  <c r="K65"/>
  <c r="L65"/>
  <c r="M65"/>
  <c r="N65"/>
  <c r="O65"/>
  <c r="K66"/>
  <c r="L66"/>
  <c r="M66"/>
  <c r="N66"/>
  <c r="O66"/>
  <c r="K67"/>
  <c r="L67"/>
  <c r="M67"/>
  <c r="N67"/>
  <c r="O67"/>
  <c r="K68"/>
  <c r="L68"/>
  <c r="M68"/>
  <c r="N68"/>
  <c r="O68"/>
  <c r="K69"/>
  <c r="L69"/>
  <c r="M69"/>
  <c r="N69"/>
  <c r="O69"/>
  <c r="K70"/>
  <c r="L70"/>
  <c r="M70"/>
  <c r="N70"/>
  <c r="O70"/>
  <c r="K71"/>
  <c r="L71"/>
  <c r="M71"/>
  <c r="N71"/>
  <c r="O71"/>
  <c r="K72"/>
  <c r="L72"/>
  <c r="M72"/>
  <c r="N72"/>
  <c r="O72"/>
  <c r="K73"/>
  <c r="L73"/>
  <c r="M73"/>
  <c r="N73"/>
  <c r="O73"/>
  <c r="K74"/>
  <c r="L74"/>
  <c r="M74"/>
  <c r="N74"/>
  <c r="O74"/>
  <c r="K75"/>
  <c r="L75"/>
  <c r="M75"/>
  <c r="N75"/>
  <c r="O75"/>
  <c r="K76"/>
  <c r="L76"/>
  <c r="M76"/>
  <c r="N76"/>
  <c r="O76"/>
  <c r="K77"/>
  <c r="L77"/>
  <c r="M77"/>
  <c r="N77"/>
  <c r="O77"/>
  <c r="O59"/>
  <c r="N59"/>
  <c r="M59"/>
  <c r="L59"/>
  <c r="K59"/>
  <c r="C40" i="10"/>
  <c r="D40"/>
  <c r="E40"/>
  <c r="F40"/>
  <c r="C41"/>
  <c r="D41"/>
  <c r="E41"/>
  <c r="F41"/>
  <c r="K17" i="2"/>
  <c r="K18"/>
  <c r="K16"/>
  <c r="C16" i="1"/>
  <c r="E4" i="11"/>
  <c r="F34" i="9" l="1"/>
  <c r="D34"/>
  <c r="E34"/>
  <c r="C15" i="2"/>
  <c r="E15"/>
  <c r="F15"/>
  <c r="H15"/>
  <c r="I16"/>
  <c r="B17"/>
  <c r="I17"/>
  <c r="B18"/>
  <c r="I18"/>
  <c r="D53" i="5" l="1"/>
  <c r="D74" s="1"/>
  <c r="I53"/>
  <c r="G74" s="1"/>
  <c r="K53"/>
  <c r="H74" s="1"/>
  <c r="E53"/>
  <c r="E74" s="1"/>
  <c r="G34" i="9"/>
  <c r="G53" i="5"/>
  <c r="F74" s="1"/>
  <c r="I15" i="2"/>
  <c r="C5" i="11" l="1"/>
  <c r="C6"/>
  <c r="C7"/>
  <c r="C8"/>
  <c r="C9"/>
  <c r="D4"/>
  <c r="C4" l="1"/>
  <c r="C25" i="3"/>
  <c r="D25"/>
  <c r="B25"/>
  <c r="C24"/>
  <c r="D24"/>
  <c r="B24"/>
  <c r="C23"/>
  <c r="D23"/>
  <c r="B23"/>
  <c r="B6"/>
  <c r="B6" i="2"/>
  <c r="D5"/>
  <c r="D7" i="5" s="1"/>
  <c r="E5" i="2"/>
  <c r="D8" i="5" s="1"/>
  <c r="M8" s="1"/>
  <c r="F5" i="2"/>
  <c r="D10" i="11" s="1"/>
  <c r="C5" i="2"/>
  <c r="D6" i="5" s="1"/>
  <c r="M6" s="1"/>
  <c r="B15" i="1"/>
  <c r="B5"/>
  <c r="B6"/>
  <c r="B7"/>
  <c r="B8"/>
  <c r="B9"/>
  <c r="B10"/>
  <c r="B11"/>
  <c r="B12"/>
  <c r="B13"/>
  <c r="B14"/>
  <c r="B4"/>
  <c r="E16"/>
  <c r="D16"/>
  <c r="G8" i="2" s="1"/>
  <c r="L14" i="5"/>
  <c r="E14"/>
  <c r="E13"/>
  <c r="E12"/>
  <c r="L13"/>
  <c r="L12"/>
  <c r="G11"/>
  <c r="H11"/>
  <c r="I11"/>
  <c r="J11"/>
  <c r="K11"/>
  <c r="C11"/>
  <c r="B11"/>
  <c r="F7"/>
  <c r="F8"/>
  <c r="F9"/>
  <c r="F10"/>
  <c r="F6"/>
  <c r="E24" i="3" l="1"/>
  <c r="I8" i="2"/>
  <c r="B5"/>
  <c r="B16"/>
  <c r="B15" s="1"/>
  <c r="M7" i="5"/>
  <c r="E7"/>
  <c r="D12" i="11"/>
  <c r="D11"/>
  <c r="L8" i="5"/>
  <c r="D9"/>
  <c r="L9" s="1"/>
  <c r="L7"/>
  <c r="G10" i="2"/>
  <c r="I10" s="1"/>
  <c r="C5" i="3"/>
  <c r="E25"/>
  <c r="L6" i="5"/>
  <c r="E6"/>
  <c r="F11"/>
  <c r="M9" l="1"/>
  <c r="E9"/>
  <c r="C6" i="3"/>
  <c r="D6" s="1"/>
  <c r="E8" i="5"/>
  <c r="B5" i="3"/>
  <c r="M8" i="2" l="1"/>
  <c r="H6" s="1"/>
  <c r="G6"/>
  <c r="I6" s="1"/>
  <c r="B16" i="1"/>
  <c r="B4" i="3" l="1"/>
  <c r="H5" i="2"/>
  <c r="G5"/>
  <c r="E23" i="3"/>
  <c r="C4"/>
  <c r="D5"/>
  <c r="D4" l="1"/>
  <c r="E10" i="11"/>
  <c r="E12" s="1"/>
  <c r="I5" i="2"/>
  <c r="D10" i="5"/>
  <c r="E11" i="11" l="1"/>
  <c r="C11" s="1"/>
  <c r="M10" i="5"/>
  <c r="L10"/>
  <c r="E10"/>
  <c r="E11" s="1"/>
  <c r="D11"/>
  <c r="L11" s="1"/>
  <c r="C10" i="11"/>
  <c r="F4" l="1"/>
  <c r="G16" s="1"/>
  <c r="C12"/>
  <c r="D18" i="5"/>
  <c r="D19" s="1"/>
  <c r="I18"/>
  <c r="I19" s="1"/>
  <c r="I21"/>
  <c r="I22" s="1"/>
  <c r="F11" i="9" s="1"/>
  <c r="I24" i="5"/>
  <c r="I25" s="1"/>
  <c r="F17" i="9" s="1"/>
  <c r="I27" i="5"/>
  <c r="I28" s="1"/>
  <c r="F23" i="9" s="1"/>
  <c r="I30" i="5"/>
  <c r="I31" s="1"/>
  <c r="F29" i="9" s="1"/>
  <c r="I33" i="5"/>
  <c r="I34" s="1"/>
  <c r="F35" i="9" s="1"/>
  <c r="K18" i="5"/>
  <c r="K19" s="1"/>
  <c r="G21"/>
  <c r="G22" s="1"/>
  <c r="E11" i="9" s="1"/>
  <c r="D24" i="5"/>
  <c r="D25" s="1"/>
  <c r="K24"/>
  <c r="K25" s="1"/>
  <c r="G17" i="9" s="1"/>
  <c r="G27" i="5"/>
  <c r="G28" s="1"/>
  <c r="E23" i="9" s="1"/>
  <c r="D30" i="5"/>
  <c r="D31" s="1"/>
  <c r="K30"/>
  <c r="K31" s="1"/>
  <c r="G29" i="9" s="1"/>
  <c r="G33" i="5"/>
  <c r="G34" s="1"/>
  <c r="E35" i="9" s="1"/>
  <c r="E18" i="5"/>
  <c r="E19" s="1"/>
  <c r="E21"/>
  <c r="E22" s="1"/>
  <c r="D11" i="9" s="1"/>
  <c r="E24" i="5"/>
  <c r="E25" s="1"/>
  <c r="D17" i="9" s="1"/>
  <c r="E27" i="5"/>
  <c r="E28" s="1"/>
  <c r="D23" i="9" s="1"/>
  <c r="E30" i="5"/>
  <c r="E31" s="1"/>
  <c r="D29" i="9" s="1"/>
  <c r="E33" i="5"/>
  <c r="E34" s="1"/>
  <c r="D35" i="9" s="1"/>
  <c r="G18" i="5"/>
  <c r="G19" s="1"/>
  <c r="D21"/>
  <c r="D22" s="1"/>
  <c r="K21"/>
  <c r="K22" s="1"/>
  <c r="G11" i="9" s="1"/>
  <c r="G24" i="5"/>
  <c r="G25" s="1"/>
  <c r="E17" i="9" s="1"/>
  <c r="D27" i="5"/>
  <c r="D28" s="1"/>
  <c r="K27"/>
  <c r="K28" s="1"/>
  <c r="G23" i="9" s="1"/>
  <c r="G30" i="5"/>
  <c r="G31" s="1"/>
  <c r="E29" i="9" s="1"/>
  <c r="D33" i="5"/>
  <c r="D34" s="1"/>
  <c r="K33"/>
  <c r="K34" s="1"/>
  <c r="G35" i="9" s="1"/>
  <c r="E54" i="5"/>
  <c r="E75" s="1"/>
  <c r="G51"/>
  <c r="F72" s="1"/>
  <c r="I48"/>
  <c r="G69" s="1"/>
  <c r="K45"/>
  <c r="H66" s="1"/>
  <c r="D45"/>
  <c r="D66" s="1"/>
  <c r="E42"/>
  <c r="E63" s="1"/>
  <c r="I39"/>
  <c r="G60" s="1"/>
  <c r="K54"/>
  <c r="H75" s="1"/>
  <c r="D54"/>
  <c r="D75" s="1"/>
  <c r="E51"/>
  <c r="E72" s="1"/>
  <c r="G48"/>
  <c r="F69" s="1"/>
  <c r="I45"/>
  <c r="G66" s="1"/>
  <c r="K42"/>
  <c r="H63" s="1"/>
  <c r="D42"/>
  <c r="D63" s="1"/>
  <c r="K39"/>
  <c r="H60" s="1"/>
  <c r="I54"/>
  <c r="G75" s="1"/>
  <c r="K51"/>
  <c r="H72" s="1"/>
  <c r="D51"/>
  <c r="D72" s="1"/>
  <c r="E48"/>
  <c r="E69" s="1"/>
  <c r="G45"/>
  <c r="F66" s="1"/>
  <c r="I42"/>
  <c r="G63" s="1"/>
  <c r="E39"/>
  <c r="E60" s="1"/>
  <c r="D39"/>
  <c r="D60" s="1"/>
  <c r="I51"/>
  <c r="G72" s="1"/>
  <c r="K48"/>
  <c r="H69" s="1"/>
  <c r="D48"/>
  <c r="D69" s="1"/>
  <c r="E45"/>
  <c r="E66" s="1"/>
  <c r="G39"/>
  <c r="F60" s="1"/>
  <c r="G54"/>
  <c r="F75" s="1"/>
  <c r="G42"/>
  <c r="F63" s="1"/>
  <c r="G18" i="11" l="1"/>
  <c r="G22"/>
  <c r="D35" i="5"/>
  <c r="E5" i="9"/>
  <c r="G35" i="5"/>
  <c r="D5" i="9"/>
  <c r="E35" i="5"/>
  <c r="G5" i="9"/>
  <c r="K35" i="5"/>
  <c r="F5" i="9"/>
  <c r="I35" i="5"/>
  <c r="F40" i="9" l="1"/>
  <c r="G40"/>
  <c r="D40"/>
  <c r="E40"/>
  <c r="G24" i="11"/>
  <c r="G20"/>
  <c r="G26" s="1"/>
  <c r="D55" i="5" l="1"/>
  <c r="D76" s="1"/>
  <c r="C26" i="11" l="1"/>
  <c r="E55" i="5"/>
  <c r="E76" s="1"/>
  <c r="C34" i="10" l="1"/>
  <c r="C27" i="11"/>
  <c r="D26"/>
  <c r="G55" i="5"/>
  <c r="F76" s="1"/>
  <c r="D36" i="9"/>
  <c r="E26" i="11"/>
  <c r="I55" i="5"/>
  <c r="G76" s="1"/>
  <c r="D37" i="9" l="1"/>
  <c r="C37" i="10"/>
  <c r="E36" i="9"/>
  <c r="F26" i="11"/>
  <c r="K55" i="5"/>
  <c r="H76" s="1"/>
  <c r="E34" i="10"/>
  <c r="E27" i="11"/>
  <c r="D34" i="10"/>
  <c r="D27" i="11"/>
  <c r="F36" i="9"/>
  <c r="F37" l="1"/>
  <c r="E37"/>
  <c r="E37" i="10"/>
  <c r="C38"/>
  <c r="D37"/>
  <c r="F34"/>
  <c r="F27" i="11"/>
  <c r="G36" i="9"/>
  <c r="G37" l="1"/>
  <c r="D38" i="10"/>
  <c r="E38"/>
  <c r="F37"/>
  <c r="D38" i="9"/>
  <c r="D39" l="1"/>
  <c r="E38"/>
  <c r="F38"/>
  <c r="F38" i="10"/>
  <c r="G38" i="9" l="1"/>
  <c r="E39"/>
  <c r="F39"/>
  <c r="G39" l="1"/>
  <c r="D50" i="5" l="1"/>
  <c r="D71" l="1"/>
  <c r="D52"/>
  <c r="D73" s="1"/>
  <c r="D44" l="1"/>
  <c r="D47"/>
  <c r="D68" l="1"/>
  <c r="D49"/>
  <c r="D70" s="1"/>
  <c r="D65"/>
  <c r="D46"/>
  <c r="D67" s="1"/>
  <c r="D41" l="1"/>
  <c r="D62" l="1"/>
  <c r="D43"/>
  <c r="D64" s="1"/>
  <c r="G47" l="1"/>
  <c r="I47"/>
  <c r="K50" l="1"/>
  <c r="K47"/>
  <c r="G68"/>
  <c r="I49"/>
  <c r="E22" i="11"/>
  <c r="G50" i="5"/>
  <c r="F68"/>
  <c r="G49"/>
  <c r="D22" i="11"/>
  <c r="I50" i="5"/>
  <c r="I41" l="1"/>
  <c r="G41"/>
  <c r="F71"/>
  <c r="G52"/>
  <c r="D24" i="11"/>
  <c r="G71" i="5"/>
  <c r="E24" i="11"/>
  <c r="I52" i="5"/>
  <c r="K41"/>
  <c r="F70"/>
  <c r="E24" i="9"/>
  <c r="H71" i="5"/>
  <c r="F24" i="11"/>
  <c r="K52" i="5"/>
  <c r="D24" i="10"/>
  <c r="D27" s="1"/>
  <c r="D28" s="1"/>
  <c r="E26" i="9" s="1"/>
  <c r="D23" i="11"/>
  <c r="E25" i="9" s="1"/>
  <c r="G70" i="5"/>
  <c r="F24" i="9"/>
  <c r="H68" i="5"/>
  <c r="K49"/>
  <c r="F22" i="11"/>
  <c r="E23"/>
  <c r="F25" i="9" s="1"/>
  <c r="E24" i="10"/>
  <c r="E27" s="1"/>
  <c r="E28" s="1"/>
  <c r="F26" i="9" s="1"/>
  <c r="I44" i="5" l="1"/>
  <c r="E47"/>
  <c r="F23" i="11"/>
  <c r="G25" i="9" s="1"/>
  <c r="F24" i="10"/>
  <c r="F27" s="1"/>
  <c r="F28" s="1"/>
  <c r="G26" i="9" s="1"/>
  <c r="F73" i="5"/>
  <c r="E30" i="9"/>
  <c r="K44" i="5"/>
  <c r="G44"/>
  <c r="F25" i="11"/>
  <c r="G31" i="9" s="1"/>
  <c r="F29" i="10"/>
  <c r="F32" s="1"/>
  <c r="F33" s="1"/>
  <c r="G32" i="9" s="1"/>
  <c r="D25" i="11"/>
  <c r="E31" i="9" s="1"/>
  <c r="D29" i="10"/>
  <c r="D32" s="1"/>
  <c r="D33" s="1"/>
  <c r="E32" i="9" s="1"/>
  <c r="F62" i="5"/>
  <c r="D18" i="11"/>
  <c r="G43" i="5"/>
  <c r="H73"/>
  <c r="G30" i="9"/>
  <c r="G33" s="1"/>
  <c r="H62" i="5"/>
  <c r="F18" i="11"/>
  <c r="K43" i="5"/>
  <c r="G62"/>
  <c r="E18" i="11"/>
  <c r="I43" i="5"/>
  <c r="K38"/>
  <c r="E25" i="11"/>
  <c r="F31" i="9" s="1"/>
  <c r="E29" i="10"/>
  <c r="E32" s="1"/>
  <c r="E33" s="1"/>
  <c r="F32" i="9" s="1"/>
  <c r="E27"/>
  <c r="G38" i="5"/>
  <c r="I38"/>
  <c r="G73"/>
  <c r="F30" i="9"/>
  <c r="E50" i="5"/>
  <c r="F27" i="9"/>
  <c r="H70" i="5"/>
  <c r="G24" i="9"/>
  <c r="G27" s="1"/>
  <c r="G59" i="5" l="1"/>
  <c r="E16" i="11"/>
  <c r="I40" i="5"/>
  <c r="F33" i="9"/>
  <c r="D14" i="10"/>
  <c r="D17" s="1"/>
  <c r="D18" s="1"/>
  <c r="E14" i="9" s="1"/>
  <c r="D19" i="11"/>
  <c r="E13" i="9" s="1"/>
  <c r="G65" i="5"/>
  <c r="I46"/>
  <c r="E20" i="11"/>
  <c r="F64" i="5"/>
  <c r="E12" i="9"/>
  <c r="E15" s="1"/>
  <c r="H65" i="5"/>
  <c r="F20" i="11"/>
  <c r="K46" i="5"/>
  <c r="F59"/>
  <c r="D16" i="11"/>
  <c r="G40" i="5"/>
  <c r="F19" i="11"/>
  <c r="G13" i="9" s="1"/>
  <c r="F14" i="10"/>
  <c r="F17" s="1"/>
  <c r="F18" s="1"/>
  <c r="G14" i="9" s="1"/>
  <c r="E68" i="5"/>
  <c r="C22" i="11"/>
  <c r="E49" i="5"/>
  <c r="H59"/>
  <c r="K40"/>
  <c r="F16" i="11"/>
  <c r="H64" i="5"/>
  <c r="G12" i="9"/>
  <c r="E14" i="10"/>
  <c r="E17" s="1"/>
  <c r="E18" s="1"/>
  <c r="F14" i="9" s="1"/>
  <c r="E19" i="11"/>
  <c r="F13" i="9" s="1"/>
  <c r="E71" i="5"/>
  <c r="C24" i="11"/>
  <c r="E52" i="5"/>
  <c r="G64"/>
  <c r="F12" i="9"/>
  <c r="F65" i="5"/>
  <c r="D20" i="11"/>
  <c r="G46" i="5"/>
  <c r="E33" i="9"/>
  <c r="E41" i="5" l="1"/>
  <c r="D21" i="11"/>
  <c r="E19" i="9" s="1"/>
  <c r="D19" i="10"/>
  <c r="D22" s="1"/>
  <c r="D23" s="1"/>
  <c r="E20" i="9" s="1"/>
  <c r="C23" i="11"/>
  <c r="D25" i="9" s="1"/>
  <c r="C24" i="10"/>
  <c r="C27" s="1"/>
  <c r="C28" s="1"/>
  <c r="D26" i="9" s="1"/>
  <c r="G67" i="5"/>
  <c r="F18" i="9"/>
  <c r="E17" i="11"/>
  <c r="E9" i="10"/>
  <c r="E28" i="11"/>
  <c r="D28"/>
  <c r="D17"/>
  <c r="D9" i="10"/>
  <c r="E19"/>
  <c r="E22" s="1"/>
  <c r="E23" s="1"/>
  <c r="F20" i="9" s="1"/>
  <c r="E21" i="11"/>
  <c r="F19" i="9" s="1"/>
  <c r="G61" i="5"/>
  <c r="I56"/>
  <c r="G77" s="1"/>
  <c r="F6" i="9"/>
  <c r="H61" i="5"/>
  <c r="K56"/>
  <c r="H77" s="1"/>
  <c r="G6" i="9"/>
  <c r="F61" i="5"/>
  <c r="E6" i="9"/>
  <c r="G56" i="5"/>
  <c r="F77" s="1"/>
  <c r="F15" i="9"/>
  <c r="E70" i="5"/>
  <c r="D24" i="9"/>
  <c r="F28" i="11"/>
  <c r="F17"/>
  <c r="F9" i="10"/>
  <c r="C29"/>
  <c r="C32" s="1"/>
  <c r="C33" s="1"/>
  <c r="D32" i="9" s="1"/>
  <c r="C25" i="11"/>
  <c r="D31" i="9" s="1"/>
  <c r="F21" i="11"/>
  <c r="G19" i="9" s="1"/>
  <c r="F19" i="10"/>
  <c r="F22" s="1"/>
  <c r="F23" s="1"/>
  <c r="G20" i="9" s="1"/>
  <c r="G15"/>
  <c r="H67" i="5"/>
  <c r="G18" i="9"/>
  <c r="E73" i="5"/>
  <c r="D30" i="9"/>
  <c r="F67" i="5"/>
  <c r="E18" i="9"/>
  <c r="D29" i="11" l="1"/>
  <c r="E7" i="9"/>
  <c r="E42" s="1"/>
  <c r="E29" i="11"/>
  <c r="F7" i="9"/>
  <c r="F42" s="1"/>
  <c r="G41"/>
  <c r="D39" i="10"/>
  <c r="D12"/>
  <c r="E12"/>
  <c r="E39"/>
  <c r="E62" i="5"/>
  <c r="E43"/>
  <c r="C18" i="11"/>
  <c r="D27" i="9"/>
  <c r="F29" i="11"/>
  <c r="G7" i="9"/>
  <c r="G42" s="1"/>
  <c r="E41"/>
  <c r="E44" i="5"/>
  <c r="D33" i="9"/>
  <c r="F12" i="10"/>
  <c r="F39"/>
  <c r="F41" i="9"/>
  <c r="E21"/>
  <c r="G21"/>
  <c r="F21"/>
  <c r="D13" i="10" l="1"/>
  <c r="D42"/>
  <c r="E42"/>
  <c r="E13"/>
  <c r="E64" i="5"/>
  <c r="D12" i="9"/>
  <c r="C19" i="11"/>
  <c r="D13" i="9" s="1"/>
  <c r="C14" i="10"/>
  <c r="C17" s="1"/>
  <c r="C18" s="1"/>
  <c r="D14" i="9" s="1"/>
  <c r="E65" i="5"/>
  <c r="E46"/>
  <c r="C20" i="11"/>
  <c r="F13" i="10"/>
  <c r="F42"/>
  <c r="D43" l="1"/>
  <c r="E8" i="9"/>
  <c r="G8"/>
  <c r="F43" i="10"/>
  <c r="E67" i="5"/>
  <c r="D18" i="9"/>
  <c r="C19" i="10"/>
  <c r="C22" s="1"/>
  <c r="C23" s="1"/>
  <c r="D20" i="9" s="1"/>
  <c r="C21" i="11"/>
  <c r="D19" i="9" s="1"/>
  <c r="E43" i="10"/>
  <c r="F8" i="9"/>
  <c r="D15"/>
  <c r="E43" l="1"/>
  <c r="E9"/>
  <c r="D21"/>
  <c r="F43"/>
  <c r="F9"/>
  <c r="G43"/>
  <c r="G9"/>
  <c r="E38" i="5"/>
  <c r="F44" i="9" l="1"/>
  <c r="E44"/>
  <c r="G44"/>
  <c r="E59" i="5"/>
  <c r="E40"/>
  <c r="C16" i="11"/>
  <c r="D38" i="5" l="1"/>
  <c r="E61"/>
  <c r="E56"/>
  <c r="E77" s="1"/>
  <c r="D6" i="9"/>
  <c r="C28" i="11"/>
  <c r="C17"/>
  <c r="C9" i="10"/>
  <c r="D59" i="5" l="1"/>
  <c r="D40"/>
  <c r="C12" i="10"/>
  <c r="C39"/>
  <c r="D41" i="9"/>
  <c r="C29" i="11"/>
  <c r="D7" i="9"/>
  <c r="D42" s="1"/>
  <c r="D61" i="5" l="1"/>
  <c r="D56"/>
  <c r="D77" s="1"/>
  <c r="C42" i="10"/>
  <c r="C13"/>
  <c r="C43" l="1"/>
  <c r="D8" i="9"/>
  <c r="D43" l="1"/>
  <c r="D9"/>
  <c r="D44" l="1"/>
</calcChain>
</file>

<file path=xl/sharedStrings.xml><?xml version="1.0" encoding="utf-8"?>
<sst xmlns="http://schemas.openxmlformats.org/spreadsheetml/2006/main" count="375" uniqueCount="164">
  <si>
    <t>구    분</t>
  </si>
  <si>
    <t>계</t>
  </si>
  <si>
    <t>비 고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</si>
  <si>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</si>
  <si>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</si>
  <si>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</si>
  <si>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</si>
  <si>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</si>
  <si>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</si>
  <si>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</si>
  <si>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</si>
  <si>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</si>
  <si>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</si>
  <si>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</si>
  <si>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</si>
  <si>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보령</t>
    <phoneticPr fontId="5" type="noConversion"/>
  </si>
  <si>
    <t>하수찌꺼기 처리량(㎥/년)</t>
  </si>
  <si>
    <t>하수톤당 발생량(%)</t>
  </si>
  <si>
    <t>2004년</t>
  </si>
  <si>
    <t>2005년</t>
  </si>
  <si>
    <t>2006년</t>
  </si>
  <si>
    <t>구  분</t>
  </si>
  <si>
    <t>시설용량</t>
  </si>
  <si>
    <t>(㎥/일)</t>
  </si>
  <si>
    <t>2007년</t>
  </si>
  <si>
    <t>하수 1톤당 발생량(%)</t>
  </si>
  <si>
    <t>유입하수량</t>
    <phoneticPr fontId="5" type="noConversion"/>
  </si>
  <si>
    <t>2008년</t>
  </si>
  <si>
    <t>계</t>
    <phoneticPr fontId="5" type="noConversion"/>
  </si>
  <si>
    <t>2008년</t>
    <phoneticPr fontId="5" type="noConversion"/>
  </si>
  <si>
    <t>구분</t>
  </si>
  <si>
    <t>총인구(인)</t>
  </si>
  <si>
    <t>하수처리량</t>
  </si>
  <si>
    <t>발생원단위</t>
  </si>
  <si>
    <t>(kg/㎥)</t>
  </si>
  <si>
    <t>평균</t>
  </si>
  <si>
    <t>서산</t>
  </si>
  <si>
    <t>공주</t>
  </si>
  <si>
    <t>구 분</t>
  </si>
  <si>
    <t>무창포</t>
    <phoneticPr fontId="5" type="noConversion"/>
  </si>
  <si>
    <t>성주</t>
    <phoneticPr fontId="5" type="noConversion"/>
  </si>
  <si>
    <t>웅 천</t>
  </si>
  <si>
    <t>대천</t>
    <phoneticPr fontId="7" type="noConversion"/>
  </si>
  <si>
    <t>㎥/일</t>
  </si>
  <si>
    <t>평균</t>
    <phoneticPr fontId="7" type="noConversion"/>
  </si>
  <si>
    <t>톤/일</t>
    <phoneticPr fontId="7" type="noConversion"/>
  </si>
  <si>
    <t>합계</t>
    <phoneticPr fontId="7" type="noConversion"/>
  </si>
  <si>
    <t>2008년</t>
    <phoneticPr fontId="7" type="noConversion"/>
  </si>
  <si>
    <t>대천</t>
    <phoneticPr fontId="5" type="noConversion"/>
  </si>
  <si>
    <t>구  분</t>
    <phoneticPr fontId="7" type="noConversion"/>
  </si>
  <si>
    <t>대천
해수욕장</t>
    <phoneticPr fontId="7" type="noConversion"/>
  </si>
  <si>
    <t>찌꺼기 
발생량</t>
    <phoneticPr fontId="7" type="noConversion"/>
  </si>
  <si>
    <t>하수처리량 발생원단위 적용법</t>
    <phoneticPr fontId="7" type="noConversion"/>
  </si>
  <si>
    <t xml:space="preserve">   (1) 하수찌꺼기 처리량</t>
    <phoneticPr fontId="5" type="noConversion"/>
  </si>
  <si>
    <t xml:space="preserve">보령
(무창포,
 성주 포함) </t>
    <phoneticPr fontId="5" type="noConversion"/>
  </si>
  <si>
    <t>유입
하수량
(㎥/일)</t>
    <phoneticPr fontId="5" type="noConversion"/>
  </si>
  <si>
    <t>대천
해수욕장</t>
    <phoneticPr fontId="5" type="noConversion"/>
  </si>
  <si>
    <t xml:space="preserve">   (2) 하수찌꺼기 처분현황</t>
    <phoneticPr fontId="5" type="noConversion"/>
  </si>
  <si>
    <t>유입하수량(㎥/일)</t>
    <phoneticPr fontId="5" type="noConversion"/>
  </si>
  <si>
    <t xml:space="preserve">   (1) 보령시 찌꺼기 처리현황(2008)</t>
    <phoneticPr fontId="5" type="noConversion"/>
  </si>
  <si>
    <t xml:space="preserve">   (2) 연도별 하수찌꺼기 처리현황(2008)</t>
    <phoneticPr fontId="5" type="noConversion"/>
  </si>
  <si>
    <t>슬러지발생량
(톤/년)</t>
    <phoneticPr fontId="5" type="noConversion"/>
  </si>
  <si>
    <t>하수찌꺼기</t>
    <phoneticPr fontId="7" type="noConversion"/>
  </si>
  <si>
    <t>단 위</t>
    <phoneticPr fontId="7" type="noConversion"/>
  </si>
  <si>
    <t>2008년</t>
    <phoneticPr fontId="5" type="noConversion"/>
  </si>
  <si>
    <t>보령</t>
    <phoneticPr fontId="7" type="noConversion"/>
  </si>
  <si>
    <t>처리인구</t>
    <phoneticPr fontId="7" type="noConversion"/>
  </si>
  <si>
    <t>인</t>
    <phoneticPr fontId="7" type="noConversion"/>
  </si>
  <si>
    <t>원단위</t>
    <phoneticPr fontId="7" type="noConversion"/>
  </si>
  <si>
    <t>웅천</t>
    <phoneticPr fontId="7" type="noConversion"/>
  </si>
  <si>
    <t>무창포</t>
    <phoneticPr fontId="7" type="noConversion"/>
  </si>
  <si>
    <t xml:space="preserve">   (2) 처리인구 발생원단위에 의한 발생량</t>
    <phoneticPr fontId="5" type="noConversion"/>
  </si>
  <si>
    <t xml:space="preserve">   (3) 하수처리량 발생원단위 의한 발생량(일평균)</t>
    <phoneticPr fontId="5" type="noConversion"/>
  </si>
  <si>
    <t>무창포</t>
    <phoneticPr fontId="5" type="noConversion"/>
  </si>
  <si>
    <t>톤/년</t>
    <phoneticPr fontId="7" type="noConversion"/>
  </si>
  <si>
    <t>전환율(%)</t>
    <phoneticPr fontId="7" type="noConversion"/>
  </si>
  <si>
    <t>주) 분류식 확대 및 분뇨직투입에 따라 슬러지 발생량이 증가 할것으로 사료되어 2008년 하수1㎥당
    발생율 적용</t>
    <phoneticPr fontId="5" type="noConversion"/>
  </si>
  <si>
    <t>설계적용인자</t>
    <phoneticPr fontId="7" type="noConversion"/>
  </si>
  <si>
    <t>구분</t>
    <phoneticPr fontId="7" type="noConversion"/>
  </si>
  <si>
    <t>제거SS량당 찌꺼기 
발생율(%)</t>
    <phoneticPr fontId="7" type="noConversion"/>
  </si>
  <si>
    <t>탈수찌꺼기 
함수율(%)</t>
    <phoneticPr fontId="7" type="noConversion"/>
  </si>
  <si>
    <t>적용인자</t>
    <phoneticPr fontId="7" type="noConversion"/>
  </si>
  <si>
    <t>1단계</t>
    <phoneticPr fontId="7" type="noConversion"/>
  </si>
  <si>
    <t>2단계</t>
    <phoneticPr fontId="7" type="noConversion"/>
  </si>
  <si>
    <t>3단계</t>
    <phoneticPr fontId="7" type="noConversion"/>
  </si>
  <si>
    <t>(2015년)</t>
    <phoneticPr fontId="7" type="noConversion"/>
  </si>
  <si>
    <t>(2025년)</t>
    <phoneticPr fontId="7" type="noConversion"/>
  </si>
  <si>
    <t>유입 SS (mg/L)</t>
    <phoneticPr fontId="7" type="noConversion"/>
  </si>
  <si>
    <t>방류 SS (mg/L)</t>
    <phoneticPr fontId="7" type="noConversion"/>
  </si>
  <si>
    <t>고형물량(kg/일)</t>
    <phoneticPr fontId="7" type="noConversion"/>
  </si>
  <si>
    <t>시설용량</t>
    <phoneticPr fontId="7" type="noConversion"/>
  </si>
  <si>
    <t>전환율 적용법</t>
    <phoneticPr fontId="7" type="noConversion"/>
  </si>
  <si>
    <t>산술식에 의한 방법</t>
    <phoneticPr fontId="7" type="noConversion"/>
  </si>
  <si>
    <t>2025년</t>
    <phoneticPr fontId="7" type="noConversion"/>
  </si>
  <si>
    <t>케잌
발생량</t>
    <phoneticPr fontId="7" type="noConversion"/>
  </si>
  <si>
    <t>인구발생 원단위 적용법</t>
    <phoneticPr fontId="7" type="noConversion"/>
  </si>
  <si>
    <t>성주</t>
    <phoneticPr fontId="7" type="noConversion"/>
  </si>
  <si>
    <t>소규모</t>
    <phoneticPr fontId="7" type="noConversion"/>
  </si>
  <si>
    <t>4단계</t>
    <phoneticPr fontId="7" type="noConversion"/>
  </si>
  <si>
    <t>(2020년)</t>
    <phoneticPr fontId="7" type="noConversion"/>
  </si>
  <si>
    <t>계획하수량</t>
    <phoneticPr fontId="7" type="noConversion"/>
  </si>
  <si>
    <t>2007년</t>
    <phoneticPr fontId="7" type="noConversion"/>
  </si>
  <si>
    <t>전환율적용(%)</t>
    <phoneticPr fontId="7" type="noConversion"/>
  </si>
  <si>
    <t>년평균
하수처리량 
(㎥/년)</t>
    <phoneticPr fontId="5" type="noConversion"/>
  </si>
  <si>
    <t>계</t>
    <phoneticPr fontId="5" type="noConversion"/>
  </si>
  <si>
    <t>보령</t>
    <phoneticPr fontId="5" type="noConversion"/>
  </si>
  <si>
    <t>웅천</t>
    <phoneticPr fontId="5" type="noConversion"/>
  </si>
  <si>
    <t>성주</t>
    <phoneticPr fontId="5" type="noConversion"/>
  </si>
  <si>
    <r>
      <t>하수1m</t>
    </r>
    <r>
      <rPr>
        <vertAlign val="superscript"/>
        <sz val="10"/>
        <rFont val="돋움"/>
        <family val="3"/>
        <charset val="129"/>
      </rPr>
      <t>3</t>
    </r>
    <r>
      <rPr>
        <sz val="10"/>
        <color theme="1"/>
        <rFont val="돋움"/>
        <family val="3"/>
        <charset val="129"/>
      </rPr>
      <t>당 발생율(%)</t>
    </r>
    <phoneticPr fontId="7" type="noConversion"/>
  </si>
  <si>
    <r>
      <t>(m</t>
    </r>
    <r>
      <rPr>
        <vertAlign val="superscript"/>
        <sz val="10"/>
        <rFont val="돋움"/>
        <family val="3"/>
        <charset val="129"/>
      </rPr>
      <t>3</t>
    </r>
    <r>
      <rPr>
        <sz val="10"/>
        <color theme="1"/>
        <rFont val="돋움"/>
        <family val="3"/>
        <charset val="129"/>
      </rPr>
      <t>/일)</t>
    </r>
    <phoneticPr fontId="7" type="noConversion"/>
  </si>
  <si>
    <t>계획찌꺼기량</t>
    <phoneticPr fontId="7" type="noConversion"/>
  </si>
  <si>
    <t>하수
처리인구(인)</t>
    <phoneticPr fontId="5" type="noConversion"/>
  </si>
  <si>
    <t>인구발생
원단위
(kg/인ㆍ일)</t>
    <phoneticPr fontId="5" type="noConversion"/>
  </si>
  <si>
    <t>하수처리량(㎥/일)</t>
    <phoneticPr fontId="5" type="noConversion"/>
  </si>
  <si>
    <t>아산</t>
    <phoneticPr fontId="5" type="noConversion"/>
  </si>
  <si>
    <r>
      <t>kg/하수m</t>
    </r>
    <r>
      <rPr>
        <vertAlign val="superscript"/>
        <sz val="10"/>
        <rFont val="돋움"/>
        <family val="3"/>
        <charset val="129"/>
      </rPr>
      <t>3</t>
    </r>
    <phoneticPr fontId="7" type="noConversion"/>
  </si>
  <si>
    <t>하수찌꺼기 발생량(톤/일)</t>
    <phoneticPr fontId="7" type="noConversion"/>
  </si>
  <si>
    <t>원단위</t>
    <phoneticPr fontId="7" type="noConversion"/>
  </si>
  <si>
    <r>
      <t>kg/하수m</t>
    </r>
    <r>
      <rPr>
        <vertAlign val="superscript"/>
        <sz val="10"/>
        <rFont val="돋움"/>
        <family val="3"/>
        <charset val="129"/>
      </rPr>
      <t>3</t>
    </r>
    <phoneticPr fontId="7" type="noConversion"/>
  </si>
  <si>
    <t>하수찌꺼기</t>
    <phoneticPr fontId="7" type="noConversion"/>
  </si>
  <si>
    <t>톤/일</t>
    <phoneticPr fontId="7" type="noConversion"/>
  </si>
  <si>
    <t>대천</t>
    <phoneticPr fontId="7" type="noConversion"/>
  </si>
  <si>
    <t>계획하수량</t>
    <phoneticPr fontId="7" type="noConversion"/>
  </si>
  <si>
    <t>웅천</t>
    <phoneticPr fontId="7" type="noConversion"/>
  </si>
  <si>
    <t>무창포</t>
    <phoneticPr fontId="7" type="noConversion"/>
  </si>
  <si>
    <t>성주</t>
    <phoneticPr fontId="7" type="noConversion"/>
  </si>
  <si>
    <t>소규모</t>
    <phoneticPr fontId="7" type="noConversion"/>
  </si>
  <si>
    <t>합계</t>
    <phoneticPr fontId="7" type="noConversion"/>
  </si>
  <si>
    <t>하수찌꺼기 발생량(톤/일)</t>
    <phoneticPr fontId="7" type="noConversion"/>
  </si>
  <si>
    <t>구  분</t>
    <phoneticPr fontId="5" type="noConversion"/>
  </si>
  <si>
    <t>찌꺼기 처리량(㎥/년)</t>
    <phoneticPr fontId="5" type="noConversion"/>
  </si>
  <si>
    <t xml:space="preserve">   (1) 단계별 계획찌꺼기 발생량 산정(원단위 이용)</t>
    <phoneticPr fontId="5" type="noConversion"/>
  </si>
  <si>
    <t>최종처분</t>
    <phoneticPr fontId="5" type="noConversion"/>
  </si>
  <si>
    <t>해양투기, 
소각</t>
    <phoneticPr fontId="5" type="noConversion"/>
  </si>
  <si>
    <t>하수찌꺼기 처분현황(㎥/년)</t>
    <phoneticPr fontId="5" type="noConversion"/>
  </si>
  <si>
    <t>(톤/일)</t>
    <phoneticPr fontId="5" type="noConversion"/>
  </si>
  <si>
    <t>해양투기</t>
    <phoneticPr fontId="5" type="noConversion"/>
  </si>
  <si>
    <t>매립</t>
    <phoneticPr fontId="5" type="noConversion"/>
  </si>
  <si>
    <t>소각</t>
    <phoneticPr fontId="5" type="noConversion"/>
  </si>
  <si>
    <t>재활용</t>
    <phoneticPr fontId="5" type="noConversion"/>
  </si>
  <si>
    <t>계</t>
    <phoneticPr fontId="5" type="noConversion"/>
  </si>
  <si>
    <t>대천
해수욕장</t>
    <phoneticPr fontId="5" type="noConversion"/>
  </si>
  <si>
    <t xml:space="preserve">   (1) 단계별 계획찌꺼기 발생량 산정(전환율 이용)</t>
    <phoneticPr fontId="5" type="noConversion"/>
  </si>
  <si>
    <t xml:space="preserve">   (1) 단계별 계획찌꺼기 발생량 산정(산술식 이용)</t>
    <phoneticPr fontId="5" type="noConversion"/>
  </si>
  <si>
    <t xml:space="preserve">   (1) 보령시 계획찌꺼기량(적용치)</t>
    <phoneticPr fontId="5" type="noConversion"/>
  </si>
  <si>
    <t>보령
(무창포, 성주 포함)</t>
    <phoneticPr fontId="5" type="noConversion"/>
  </si>
  <si>
    <t xml:space="preserve">보 령
(무창포,
 성주 포함) </t>
    <phoneticPr fontId="5" type="noConversion"/>
  </si>
  <si>
    <t>2015년</t>
    <phoneticPr fontId="7" type="noConversion"/>
  </si>
  <si>
    <t>2020년</t>
    <phoneticPr fontId="7" type="noConversion"/>
  </si>
  <si>
    <t xml:space="preserve">   9.1.1 보령시 월별찌꺼기 발생량(2008년)</t>
    <phoneticPr fontId="7" type="noConversion"/>
  </si>
  <si>
    <t>9.1 찌꺼기 발생량 산정</t>
    <phoneticPr fontId="7" type="noConversion"/>
  </si>
  <si>
    <t xml:space="preserve">   9.1.2 년도별 찌꺼기발생량</t>
    <phoneticPr fontId="7" type="noConversion"/>
  </si>
  <si>
    <t xml:space="preserve">   9.1.3 연도별 발생추이</t>
    <phoneticPr fontId="7" type="noConversion"/>
  </si>
  <si>
    <t xml:space="preserve">   9.1.4 원단위에 의한 산정</t>
    <phoneticPr fontId="7" type="noConversion"/>
  </si>
  <si>
    <t xml:space="preserve">   9.1.5 전환율에 의한 산정</t>
    <phoneticPr fontId="7" type="noConversion"/>
  </si>
  <si>
    <t xml:space="preserve">   9.1.6 산술식에 의한 산정</t>
    <phoneticPr fontId="7" type="noConversion"/>
  </si>
  <si>
    <t xml:space="preserve">   9.1.7 적용</t>
    <phoneticPr fontId="7" type="noConversion"/>
  </si>
  <si>
    <t>2010년</t>
    <phoneticPr fontId="7" type="noConversion"/>
  </si>
  <si>
    <t>1단계
(2010년)</t>
    <phoneticPr fontId="7" type="noConversion"/>
  </si>
  <si>
    <t>2단계
(2015년)</t>
    <phoneticPr fontId="7" type="noConversion"/>
  </si>
  <si>
    <t>3단계
(2020년)</t>
    <phoneticPr fontId="7" type="noConversion"/>
  </si>
  <si>
    <t>4단계
(2025년)</t>
    <phoneticPr fontId="7" type="noConversion"/>
  </si>
  <si>
    <t>(2010년)</t>
    <phoneticPr fontId="7" type="noConversion"/>
  </si>
  <si>
    <t>계획찌꺼기량(톤/일)</t>
    <phoneticPr fontId="7" type="noConversion"/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</si>
</sst>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3" formatCode="_-* #,##0.00_-;\-* #,##0.00_-;_-* &quot;-&quot;??_-;_-@_-"/>
    <numFmt numFmtId="176" formatCode="0.000_ "/>
    <numFmt numFmtId="177" formatCode="#,##0.0"/>
    <numFmt numFmtId="178" formatCode="#,##0_);[Red]\(#,##0\)"/>
    <numFmt numFmtId="179" formatCode="_-* #,##0.0_-;\-* #,##0.0_-;_-* &quot;-&quot;_-;_-@_-"/>
    <numFmt numFmtId="180" formatCode="_-* #,##0.00_-;\-* #,##0.00_-;_-* &quot;-&quot;_-;_-@_-"/>
    <numFmt numFmtId="181" formatCode="_-* #,##0.000_-;\-* #,##0.000_-;_-* &quot;-&quot;_-;_-@_-"/>
    <numFmt numFmtId="182" formatCode="#,##0.000_);[Red]\(#,##0.000\)"/>
    <numFmt numFmtId="183" formatCode="#,##0_ "/>
    <numFmt numFmtId="184" formatCode="0.0_ "/>
    <numFmt numFmtId="185" formatCode="0.00_ "/>
    <numFmt numFmtId="186" formatCode="#,##0.00_ "/>
    <numFmt numFmtId="187" formatCode="#,##0.0_);[Red]\(#,##0.0\)"/>
    <numFmt numFmtId="190" formatCode="#,##0.00_);[Red]\(#,##0.00\)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indexed="8"/>
      <name val="돋움체"/>
      <family val="3"/>
      <charset val="129"/>
    </font>
    <font>
      <sz val="10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체"/>
      <family val="3"/>
      <charset val="129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9"/>
      <name val="돋움체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vertAlign val="superscript"/>
      <sz val="1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name val="돋움"/>
      <family val="3"/>
      <charset val="129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sz val="11"/>
      <name val="(한)문화방송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/>
    <xf numFmtId="0" fontId="4" fillId="0" borderId="0"/>
  </cellStyleXfs>
  <cellXfs count="250">
    <xf numFmtId="0" fontId="0" fillId="0" borderId="0" xfId="0">
      <alignment vertical="center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41" fontId="6" fillId="0" borderId="0" xfId="1" applyFont="1">
      <alignment vertical="center"/>
    </xf>
    <xf numFmtId="41" fontId="6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180" fontId="3" fillId="0" borderId="0" xfId="1" applyNumberFormat="1" applyFont="1" applyFill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78" fontId="10" fillId="0" borderId="7" xfId="0" applyNumberFormat="1" applyFont="1" applyBorder="1" applyAlignment="1">
      <alignment horizontal="center" vertical="center"/>
    </xf>
    <xf numFmtId="187" fontId="10" fillId="0" borderId="7" xfId="0" applyNumberFormat="1" applyFont="1" applyBorder="1" applyAlignment="1">
      <alignment horizontal="center" vertical="center"/>
    </xf>
    <xf numFmtId="182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3" fontId="10" fillId="3" borderId="7" xfId="0" applyNumberFormat="1" applyFont="1" applyFill="1" applyBorder="1" applyAlignment="1">
      <alignment horizontal="center" vertical="center"/>
    </xf>
    <xf numFmtId="185" fontId="10" fillId="0" borderId="7" xfId="0" applyNumberFormat="1" applyFont="1" applyBorder="1" applyAlignment="1">
      <alignment horizontal="center" vertical="center"/>
    </xf>
    <xf numFmtId="183" fontId="10" fillId="0" borderId="7" xfId="0" applyNumberFormat="1" applyFont="1" applyBorder="1" applyAlignment="1">
      <alignment horizontal="center" vertical="center"/>
    </xf>
    <xf numFmtId="186" fontId="10" fillId="0" borderId="10" xfId="0" applyNumberFormat="1" applyFont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41" fontId="15" fillId="0" borderId="22" xfId="1" applyFont="1" applyBorder="1" applyAlignment="1">
      <alignment vertical="center" wrapText="1"/>
    </xf>
    <xf numFmtId="41" fontId="15" fillId="0" borderId="22" xfId="1" applyFont="1" applyBorder="1" applyAlignment="1">
      <alignment horizontal="center" vertical="center" wrapText="1"/>
    </xf>
    <xf numFmtId="181" fontId="15" fillId="0" borderId="22" xfId="1" applyNumberFormat="1" applyFont="1" applyBorder="1" applyAlignment="1">
      <alignment horizontal="center" vertical="center" wrapText="1"/>
    </xf>
    <xf numFmtId="181" fontId="15" fillId="0" borderId="23" xfId="1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41" fontId="10" fillId="0" borderId="37" xfId="1" applyFont="1" applyBorder="1" applyAlignment="1">
      <alignment vertical="center"/>
    </xf>
    <xf numFmtId="41" fontId="10" fillId="0" borderId="37" xfId="1" applyFont="1" applyBorder="1" applyAlignment="1">
      <alignment horizontal="center" vertical="center"/>
    </xf>
    <xf numFmtId="181" fontId="10" fillId="0" borderId="37" xfId="1" applyNumberFormat="1" applyFont="1" applyBorder="1" applyAlignment="1">
      <alignment horizontal="center" vertical="center"/>
    </xf>
    <xf numFmtId="181" fontId="15" fillId="0" borderId="38" xfId="1" applyNumberFormat="1" applyFont="1" applyBorder="1" applyAlignment="1">
      <alignment horizontal="center" vertical="center" wrapText="1"/>
    </xf>
    <xf numFmtId="41" fontId="16" fillId="0" borderId="0" xfId="1" applyFont="1" applyFill="1" applyAlignment="1">
      <alignment horizontal="left" vertical="center"/>
    </xf>
    <xf numFmtId="0" fontId="2" fillId="0" borderId="0" xfId="2" applyFont="1">
      <alignment vertical="center"/>
    </xf>
    <xf numFmtId="0" fontId="17" fillId="0" borderId="0" xfId="0" applyFont="1">
      <alignment vertical="center"/>
    </xf>
    <xf numFmtId="181" fontId="10" fillId="0" borderId="7" xfId="0" applyNumberFormat="1" applyFont="1" applyBorder="1" applyAlignment="1">
      <alignment horizontal="center" vertical="center"/>
    </xf>
    <xf numFmtId="180" fontId="10" fillId="0" borderId="7" xfId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80" fontId="10" fillId="0" borderId="10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3" fontId="17" fillId="0" borderId="0" xfId="0" applyNumberFormat="1" applyFont="1">
      <alignment vertical="center"/>
    </xf>
    <xf numFmtId="43" fontId="10" fillId="0" borderId="0" xfId="0" applyNumberFormat="1" applyFont="1">
      <alignment vertical="center"/>
    </xf>
    <xf numFmtId="0" fontId="20" fillId="0" borderId="0" xfId="4" applyFont="1" applyAlignment="1">
      <alignment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78" fontId="15" fillId="2" borderId="7" xfId="0" applyNumberFormat="1" applyFont="1" applyFill="1" applyBorder="1" applyAlignment="1">
      <alignment horizontal="center" vertical="center" wrapText="1"/>
    </xf>
    <xf numFmtId="178" fontId="10" fillId="0" borderId="10" xfId="1" applyNumberFormat="1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83" fontId="10" fillId="0" borderId="13" xfId="1" applyNumberFormat="1" applyFont="1" applyBorder="1" applyAlignment="1">
      <alignment horizontal="center" vertical="center"/>
    </xf>
    <xf numFmtId="183" fontId="10" fillId="0" borderId="14" xfId="1" applyNumberFormat="1" applyFont="1" applyBorder="1" applyAlignment="1">
      <alignment horizontal="center" vertical="center"/>
    </xf>
    <xf numFmtId="183" fontId="10" fillId="0" borderId="7" xfId="1" applyNumberFormat="1" applyFont="1" applyBorder="1" applyAlignment="1">
      <alignment horizontal="center" vertical="center"/>
    </xf>
    <xf numFmtId="183" fontId="10" fillId="0" borderId="8" xfId="1" applyNumberFormat="1" applyFont="1" applyBorder="1" applyAlignment="1">
      <alignment horizontal="center" vertical="center"/>
    </xf>
    <xf numFmtId="41" fontId="10" fillId="0" borderId="10" xfId="1" applyFont="1" applyBorder="1" applyAlignment="1">
      <alignment horizontal="center" vertical="center"/>
    </xf>
    <xf numFmtId="183" fontId="10" fillId="0" borderId="11" xfId="1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176" fontId="15" fillId="2" borderId="13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176" fontId="15" fillId="2" borderId="1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3" fontId="15" fillId="2" borderId="28" xfId="0" applyNumberFormat="1" applyFont="1" applyFill="1" applyBorder="1" applyAlignment="1">
      <alignment horizontal="center" vertical="center" wrapText="1"/>
    </xf>
    <xf numFmtId="179" fontId="15" fillId="2" borderId="28" xfId="1" applyNumberFormat="1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3" fontId="15" fillId="0" borderId="22" xfId="0" applyNumberFormat="1" applyFont="1" applyBorder="1" applyAlignment="1">
      <alignment horizontal="center" vertical="center" wrapText="1"/>
    </xf>
    <xf numFmtId="179" fontId="15" fillId="0" borderId="22" xfId="1" applyNumberFormat="1" applyFont="1" applyBorder="1" applyAlignment="1">
      <alignment horizontal="center" vertical="center" wrapText="1"/>
    </xf>
    <xf numFmtId="179" fontId="15" fillId="2" borderId="22" xfId="1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41" fontId="15" fillId="0" borderId="25" xfId="0" applyNumberFormat="1" applyFont="1" applyBorder="1" applyAlignment="1">
      <alignment horizontal="center" vertical="center" wrapText="1"/>
    </xf>
    <xf numFmtId="179" fontId="15" fillId="0" borderId="25" xfId="1" applyNumberFormat="1" applyFont="1" applyBorder="1" applyAlignment="1">
      <alignment horizontal="center" vertical="center" wrapText="1"/>
    </xf>
    <xf numFmtId="179" fontId="15" fillId="2" borderId="25" xfId="1" applyNumberFormat="1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1" fillId="4" borderId="15" xfId="2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 wrapText="1"/>
    </xf>
    <xf numFmtId="180" fontId="22" fillId="0" borderId="13" xfId="1" applyNumberFormat="1" applyFont="1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 wrapText="1"/>
    </xf>
    <xf numFmtId="180" fontId="22" fillId="0" borderId="7" xfId="1" applyNumberFormat="1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 wrapText="1"/>
    </xf>
    <xf numFmtId="177" fontId="22" fillId="0" borderId="10" xfId="2" applyNumberFormat="1" applyFont="1" applyBorder="1" applyAlignment="1">
      <alignment horizontal="center" vertical="center" wrapText="1"/>
    </xf>
    <xf numFmtId="179" fontId="22" fillId="0" borderId="10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43" fontId="6" fillId="0" borderId="0" xfId="0" applyNumberFormat="1" applyFont="1">
      <alignment vertical="center"/>
    </xf>
    <xf numFmtId="184" fontId="10" fillId="0" borderId="10" xfId="0" applyNumberFormat="1" applyFont="1" applyBorder="1" applyAlignment="1">
      <alignment horizontal="center" vertical="center"/>
    </xf>
    <xf numFmtId="179" fontId="4" fillId="0" borderId="13" xfId="1" applyNumberFormat="1" applyFont="1" applyBorder="1">
      <alignment vertical="center"/>
    </xf>
    <xf numFmtId="179" fontId="4" fillId="0" borderId="7" xfId="1" applyNumberFormat="1" applyFont="1" applyBorder="1">
      <alignment vertical="center"/>
    </xf>
    <xf numFmtId="179" fontId="4" fillId="0" borderId="13" xfId="1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41" fontId="19" fillId="0" borderId="0" xfId="5" applyFont="1" applyFill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0" xfId="6" applyFont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181" fontId="15" fillId="0" borderId="22" xfId="1" applyNumberFormat="1" applyFont="1" applyFill="1" applyBorder="1" applyAlignment="1">
      <alignment horizontal="center" vertical="center" wrapText="1"/>
    </xf>
    <xf numFmtId="181" fontId="15" fillId="0" borderId="23" xfId="1" applyNumberFormat="1" applyFont="1" applyFill="1" applyBorder="1" applyAlignment="1">
      <alignment horizontal="center" vertical="center" wrapText="1"/>
    </xf>
    <xf numFmtId="41" fontId="10" fillId="0" borderId="7" xfId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0" fontId="10" fillId="0" borderId="7" xfId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1" fontId="12" fillId="0" borderId="7" xfId="1" applyFont="1" applyFill="1" applyBorder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1" fontId="23" fillId="0" borderId="0" xfId="5" applyFont="1" applyFill="1" applyAlignment="1">
      <alignment horizontal="left" vertical="center"/>
    </xf>
    <xf numFmtId="3" fontId="15" fillId="2" borderId="7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41" fontId="15" fillId="2" borderId="7" xfId="1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184" fontId="15" fillId="2" borderId="7" xfId="0" applyNumberFormat="1" applyFont="1" applyFill="1" applyBorder="1" applyAlignment="1">
      <alignment horizontal="center" vertical="center" wrapText="1"/>
    </xf>
    <xf numFmtId="176" fontId="15" fillId="2" borderId="7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9" fontId="15" fillId="2" borderId="32" xfId="1" applyNumberFormat="1" applyFont="1" applyFill="1" applyBorder="1" applyAlignment="1">
      <alignment horizontal="center" vertical="center" wrapText="1"/>
    </xf>
    <xf numFmtId="179" fontId="15" fillId="2" borderId="33" xfId="1" applyNumberFormat="1" applyFont="1" applyFill="1" applyBorder="1" applyAlignment="1">
      <alignment horizontal="center" vertical="center" wrapText="1"/>
    </xf>
    <xf numFmtId="179" fontId="15" fillId="0" borderId="30" xfId="1" applyNumberFormat="1" applyFont="1" applyBorder="1" applyAlignment="1">
      <alignment horizontal="center" vertical="center" wrapText="1"/>
    </xf>
    <xf numFmtId="179" fontId="15" fillId="0" borderId="31" xfId="1" applyNumberFormat="1" applyFont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179" fontId="15" fillId="0" borderId="34" xfId="1" applyNumberFormat="1" applyFont="1" applyBorder="1" applyAlignment="1">
      <alignment horizontal="center" vertical="center" wrapText="1"/>
    </xf>
    <xf numFmtId="179" fontId="15" fillId="0" borderId="35" xfId="1" applyNumberFormat="1" applyFont="1" applyBorder="1" applyAlignment="1">
      <alignment horizontal="center" vertical="center" wrapText="1"/>
    </xf>
    <xf numFmtId="182" fontId="15" fillId="2" borderId="7" xfId="0" applyNumberFormat="1" applyFont="1" applyFill="1" applyBorder="1" applyAlignment="1">
      <alignment horizontal="center" vertical="center" wrapText="1"/>
    </xf>
    <xf numFmtId="182" fontId="15" fillId="2" borderId="8" xfId="0" applyNumberFormat="1" applyFont="1" applyFill="1" applyBorder="1" applyAlignment="1">
      <alignment horizontal="center" vertical="center" wrapText="1"/>
    </xf>
    <xf numFmtId="182" fontId="15" fillId="2" borderId="10" xfId="0" applyNumberFormat="1" applyFont="1" applyFill="1" applyBorder="1" applyAlignment="1">
      <alignment horizontal="center" vertical="center" wrapText="1"/>
    </xf>
    <xf numFmtId="182" fontId="15" fillId="2" borderId="11" xfId="0" applyNumberFormat="1" applyFont="1" applyFill="1" applyBorder="1" applyAlignment="1">
      <alignment horizontal="center" vertical="center" wrapText="1"/>
    </xf>
    <xf numFmtId="180" fontId="10" fillId="0" borderId="7" xfId="1" applyNumberFormat="1" applyFont="1" applyBorder="1" applyAlignment="1">
      <alignment horizontal="center" vertical="center"/>
    </xf>
    <xf numFmtId="180" fontId="10" fillId="0" borderId="10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41" fontId="12" fillId="0" borderId="44" xfId="1" applyFont="1" applyFill="1" applyBorder="1" applyAlignment="1">
      <alignment horizontal="center" vertical="center"/>
    </xf>
    <xf numFmtId="41" fontId="12" fillId="0" borderId="46" xfId="1" applyFont="1" applyFill="1" applyBorder="1" applyAlignment="1">
      <alignment horizontal="center" vertical="center"/>
    </xf>
    <xf numFmtId="181" fontId="10" fillId="0" borderId="7" xfId="0" applyNumberFormat="1" applyFont="1" applyFill="1" applyBorder="1" applyAlignment="1">
      <alignment horizontal="center" vertical="center"/>
    </xf>
    <xf numFmtId="180" fontId="10" fillId="0" borderId="7" xfId="1" applyNumberFormat="1" applyFont="1" applyFill="1" applyBorder="1" applyAlignment="1">
      <alignment horizontal="center" vertical="center"/>
    </xf>
    <xf numFmtId="41" fontId="12" fillId="0" borderId="7" xfId="1" applyFont="1" applyFill="1" applyBorder="1" applyAlignment="1">
      <alignment horizontal="center" vertical="center"/>
    </xf>
    <xf numFmtId="181" fontId="10" fillId="0" borderId="7" xfId="0" applyNumberFormat="1" applyFont="1" applyBorder="1" applyAlignment="1">
      <alignment horizontal="center" vertical="center"/>
    </xf>
    <xf numFmtId="180" fontId="10" fillId="0" borderId="8" xfId="1" applyNumberFormat="1" applyFont="1" applyFill="1" applyBorder="1" applyAlignment="1">
      <alignment horizontal="center" vertical="center"/>
    </xf>
    <xf numFmtId="41" fontId="12" fillId="0" borderId="8" xfId="1" applyFont="1" applyFill="1" applyBorder="1" applyAlignment="1">
      <alignment horizontal="center" vertical="center"/>
    </xf>
    <xf numFmtId="181" fontId="10" fillId="0" borderId="8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41" fontId="10" fillId="0" borderId="7" xfId="1" applyFont="1" applyFill="1" applyBorder="1" applyAlignment="1">
      <alignment horizontal="center" vertical="center"/>
    </xf>
    <xf numFmtId="41" fontId="10" fillId="0" borderId="8" xfId="1" applyFont="1" applyFill="1" applyBorder="1" applyAlignment="1">
      <alignment horizontal="center" vertical="center"/>
    </xf>
    <xf numFmtId="181" fontId="10" fillId="0" borderId="8" xfId="0" applyNumberFormat="1" applyFont="1" applyFill="1" applyBorder="1" applyAlignment="1">
      <alignment horizontal="center" vertical="center"/>
    </xf>
    <xf numFmtId="180" fontId="10" fillId="0" borderId="8" xfId="1" applyNumberFormat="1" applyFont="1" applyBorder="1" applyAlignment="1">
      <alignment horizontal="center" vertical="center"/>
    </xf>
    <xf numFmtId="180" fontId="10" fillId="0" borderId="1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41" fontId="12" fillId="0" borderId="45" xfId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182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2" fontId="10" fillId="0" borderId="40" xfId="0" applyNumberFormat="1" applyFont="1" applyBorder="1" applyAlignment="1">
      <alignment horizontal="center" vertical="center"/>
    </xf>
    <xf numFmtId="182" fontId="10" fillId="0" borderId="41" xfId="0" applyNumberFormat="1" applyFont="1" applyBorder="1" applyAlignment="1">
      <alignment horizontal="center" vertical="center"/>
    </xf>
    <xf numFmtId="182" fontId="10" fillId="0" borderId="42" xfId="0" applyNumberFormat="1" applyFont="1" applyBorder="1" applyAlignment="1">
      <alignment horizontal="center" vertical="center"/>
    </xf>
    <xf numFmtId="182" fontId="10" fillId="0" borderId="39" xfId="0" applyNumberFormat="1" applyFont="1" applyBorder="1" applyAlignment="1">
      <alignment horizontal="center" vertical="center"/>
    </xf>
    <xf numFmtId="182" fontId="10" fillId="0" borderId="43" xfId="0" applyNumberFormat="1" applyFont="1" applyBorder="1" applyAlignment="1">
      <alignment horizontal="center" vertical="center"/>
    </xf>
    <xf numFmtId="182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3" fontId="6" fillId="0" borderId="0" xfId="0" applyNumberFormat="1" applyFont="1">
      <alignment vertical="center"/>
    </xf>
    <xf numFmtId="186" fontId="6" fillId="0" borderId="0" xfId="0" applyNumberFormat="1" applyFo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8" xfId="0" applyNumberFormat="1" applyFont="1" applyFill="1" applyBorder="1" applyAlignment="1">
      <alignment vertical="center"/>
    </xf>
    <xf numFmtId="178" fontId="12" fillId="0" borderId="7" xfId="0" applyNumberFormat="1" applyFont="1" applyFill="1" applyBorder="1" applyAlignment="1">
      <alignment vertical="center"/>
    </xf>
    <xf numFmtId="178" fontId="12" fillId="0" borderId="8" xfId="0" applyNumberFormat="1" applyFont="1" applyFill="1" applyBorder="1" applyAlignment="1">
      <alignment vertical="center"/>
    </xf>
    <xf numFmtId="178" fontId="12" fillId="0" borderId="7" xfId="3" applyNumberFormat="1" applyFont="1" applyFill="1" applyBorder="1" applyAlignment="1">
      <alignment vertical="center"/>
    </xf>
    <xf numFmtId="178" fontId="12" fillId="0" borderId="8" xfId="3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8" fontId="10" fillId="0" borderId="7" xfId="0" applyNumberFormat="1" applyFont="1" applyBorder="1" applyAlignment="1">
      <alignment vertical="center"/>
    </xf>
    <xf numFmtId="178" fontId="10" fillId="0" borderId="8" xfId="0" applyNumberFormat="1" applyFont="1" applyBorder="1" applyAlignment="1">
      <alignment vertical="center"/>
    </xf>
    <xf numFmtId="190" fontId="10" fillId="0" borderId="7" xfId="0" applyNumberFormat="1" applyFont="1" applyFill="1" applyBorder="1" applyAlignment="1">
      <alignment vertical="center"/>
    </xf>
    <xf numFmtId="190" fontId="10" fillId="0" borderId="8" xfId="0" applyNumberFormat="1" applyFont="1" applyFill="1" applyBorder="1" applyAlignment="1">
      <alignment vertical="center"/>
    </xf>
    <xf numFmtId="190" fontId="10" fillId="0" borderId="10" xfId="0" applyNumberFormat="1" applyFont="1" applyFill="1" applyBorder="1" applyAlignment="1">
      <alignment vertical="center"/>
    </xf>
    <xf numFmtId="190" fontId="10" fillId="0" borderId="11" xfId="0" applyNumberFormat="1" applyFont="1" applyFill="1" applyBorder="1" applyAlignment="1">
      <alignment vertical="center"/>
    </xf>
    <xf numFmtId="190" fontId="10" fillId="0" borderId="7" xfId="0" applyNumberFormat="1" applyFont="1" applyBorder="1" applyAlignment="1">
      <alignment vertical="center"/>
    </xf>
    <xf numFmtId="190" fontId="10" fillId="0" borderId="8" xfId="0" applyNumberFormat="1" applyFont="1" applyBorder="1" applyAlignment="1">
      <alignment vertical="center"/>
    </xf>
    <xf numFmtId="190" fontId="10" fillId="0" borderId="10" xfId="0" applyNumberFormat="1" applyFont="1" applyBorder="1" applyAlignment="1">
      <alignment vertical="center"/>
    </xf>
    <xf numFmtId="190" fontId="10" fillId="0" borderId="11" xfId="0" applyNumberFormat="1" applyFont="1" applyBorder="1" applyAlignment="1">
      <alignment vertical="center"/>
    </xf>
    <xf numFmtId="190" fontId="10" fillId="0" borderId="7" xfId="3" applyNumberFormat="1" applyFont="1" applyFill="1" applyBorder="1" applyAlignment="1">
      <alignment vertical="center"/>
    </xf>
    <xf numFmtId="190" fontId="10" fillId="0" borderId="8" xfId="3" applyNumberFormat="1" applyFont="1" applyFill="1" applyBorder="1" applyAlignment="1">
      <alignment vertical="center"/>
    </xf>
    <xf numFmtId="190" fontId="10" fillId="0" borderId="10" xfId="3" applyNumberFormat="1" applyFont="1" applyFill="1" applyBorder="1" applyAlignment="1">
      <alignment vertical="center"/>
    </xf>
    <xf numFmtId="190" fontId="10" fillId="0" borderId="11" xfId="3" applyNumberFormat="1" applyFont="1" applyFill="1" applyBorder="1" applyAlignment="1">
      <alignment vertical="center"/>
    </xf>
    <xf numFmtId="178" fontId="10" fillId="0" borderId="7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vertical="center"/>
    </xf>
    <xf numFmtId="178" fontId="10" fillId="0" borderId="4" xfId="3" applyNumberFormat="1" applyFont="1" applyFill="1" applyBorder="1" applyAlignment="1">
      <alignment vertical="center"/>
    </xf>
    <xf numFmtId="178" fontId="10" fillId="0" borderId="5" xfId="3" applyNumberFormat="1" applyFont="1" applyFill="1" applyBorder="1" applyAlignment="1">
      <alignment vertical="center"/>
    </xf>
  </cellXfs>
  <cellStyles count="7">
    <cellStyle name="쉼표 [0]" xfId="1" builtinId="6"/>
    <cellStyle name="쉼표 [0] 2" xfId="3"/>
    <cellStyle name="쉼표 [0] 2 2" xfId="5"/>
    <cellStyle name="표준" xfId="0" builtinId="0"/>
    <cellStyle name="표준 2" xfId="2"/>
    <cellStyle name="표준_고양과거인구자료 (ve-1)" xfId="4"/>
    <cellStyle name="표준_제1,2장 계획인구및오수량원단위산정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000">
                <a:latin typeface="돋움" pitchFamily="50" charset="-127"/>
                <a:ea typeface="돋움" pitchFamily="50" charset="-127"/>
              </a:defRPr>
            </a:pPr>
            <a:r>
              <a:rPr lang="ko-KR" sz="1000">
                <a:latin typeface="돋움" pitchFamily="50" charset="-127"/>
                <a:ea typeface="돋움" pitchFamily="50" charset="-127"/>
              </a:rPr>
              <a:t>각 처리시설 월별 하수찌꺼기 처리현황</a:t>
            </a:r>
            <a:r>
              <a:rPr lang="en-US" sz="1000">
                <a:latin typeface="돋움" pitchFamily="50" charset="-127"/>
                <a:ea typeface="돋움" pitchFamily="50" charset="-127"/>
              </a:rPr>
              <a:t>(2008</a:t>
            </a:r>
            <a:r>
              <a:rPr lang="ko-KR" sz="1000">
                <a:latin typeface="돋움" pitchFamily="50" charset="-127"/>
                <a:ea typeface="돋움" pitchFamily="50" charset="-127"/>
              </a:rPr>
              <a:t>년</a:t>
            </a:r>
            <a:r>
              <a:rPr lang="en-US" sz="1000">
                <a:latin typeface="돋움" pitchFamily="50" charset="-127"/>
                <a:ea typeface="돋움" pitchFamily="50" charset="-127"/>
              </a:rPr>
              <a:t>)</a:t>
            </a:r>
          </a:p>
        </c:rich>
      </c:tx>
      <c:layout>
        <c:manualLayout>
          <c:xMode val="edge"/>
          <c:yMode val="edge"/>
          <c:x val="0.26031759434242185"/>
          <c:y val="2.0575996182295452E-2"/>
        </c:manualLayout>
      </c:layout>
    </c:title>
    <c:plotArea>
      <c:layout>
        <c:manualLayout>
          <c:layoutTarget val="inner"/>
          <c:xMode val="edge"/>
          <c:yMode val="edge"/>
          <c:x val="9.4866071428571466E-2"/>
          <c:y val="0.10964761061672025"/>
          <c:w val="0.88281249999999956"/>
          <c:h val="0.79187011171342281"/>
        </c:manualLayout>
      </c:layout>
      <c:lineChart>
        <c:grouping val="standard"/>
        <c:ser>
          <c:idx val="0"/>
          <c:order val="0"/>
          <c:tx>
            <c:strRef>
              <c:f>'1.월별찌꺼기발생량'!$C$3</c:f>
              <c:strCache>
                <c:ptCount val="1"/>
                <c:pt idx="0">
                  <c:v>보령</c:v>
                </c:pt>
              </c:strCache>
            </c:strRef>
          </c:tx>
          <c:cat>
            <c:strRef>
              <c:f>'1.월별찌꺼기발생량'!$A$4:$A$15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'1.월별찌꺼기발생량'!$C$4:$C$15</c:f>
              <c:numCache>
                <c:formatCode>_-* #,##0.0_-;\-* #,##0.0_-;_-* "-"_-;_-@_-</c:formatCode>
                <c:ptCount val="12"/>
                <c:pt idx="0">
                  <c:v>276.85999999999996</c:v>
                </c:pt>
                <c:pt idx="1">
                  <c:v>285.07</c:v>
                </c:pt>
                <c:pt idx="2">
                  <c:v>362.37</c:v>
                </c:pt>
                <c:pt idx="3">
                  <c:v>348.53999999999996</c:v>
                </c:pt>
                <c:pt idx="4">
                  <c:v>378.26</c:v>
                </c:pt>
                <c:pt idx="5">
                  <c:v>396.78000000000003</c:v>
                </c:pt>
                <c:pt idx="6">
                  <c:v>295.15999999999997</c:v>
                </c:pt>
                <c:pt idx="7">
                  <c:v>320.20999999999998</c:v>
                </c:pt>
                <c:pt idx="8">
                  <c:v>349.61</c:v>
                </c:pt>
                <c:pt idx="9">
                  <c:v>287.92999999999995</c:v>
                </c:pt>
                <c:pt idx="10">
                  <c:v>411.31</c:v>
                </c:pt>
                <c:pt idx="11">
                  <c:v>342.8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'1.월별찌꺼기발생량'!$D$3</c:f>
              <c:strCache>
                <c:ptCount val="1"/>
                <c:pt idx="0">
                  <c:v>대천</c:v>
                </c:pt>
              </c:strCache>
            </c:strRef>
          </c:tx>
          <c:cat>
            <c:strRef>
              <c:f>'1.월별찌꺼기발생량'!$A$4:$A$15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'1.월별찌꺼기발생량'!$D$4:$D$15</c:f>
              <c:numCache>
                <c:formatCode>_-* #,##0.0_-;\-* #,##0.0_-;_-* "-"_-;_-@_-</c:formatCode>
                <c:ptCount val="12"/>
                <c:pt idx="0">
                  <c:v>25.04</c:v>
                </c:pt>
                <c:pt idx="1">
                  <c:v>18.579999999999998</c:v>
                </c:pt>
                <c:pt idx="2">
                  <c:v>23.919999999999998</c:v>
                </c:pt>
                <c:pt idx="3">
                  <c:v>36.26</c:v>
                </c:pt>
                <c:pt idx="4">
                  <c:v>48.510000000000005</c:v>
                </c:pt>
                <c:pt idx="5">
                  <c:v>50.800000000000004</c:v>
                </c:pt>
                <c:pt idx="6">
                  <c:v>61.11</c:v>
                </c:pt>
                <c:pt idx="7">
                  <c:v>60.56</c:v>
                </c:pt>
                <c:pt idx="8">
                  <c:v>42.480000000000004</c:v>
                </c:pt>
                <c:pt idx="9">
                  <c:v>32.96</c:v>
                </c:pt>
                <c:pt idx="10">
                  <c:v>25.020000000000003</c:v>
                </c:pt>
                <c:pt idx="11">
                  <c:v>25.27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'1.월별찌꺼기발생량'!$E$3</c:f>
              <c:strCache>
                <c:ptCount val="1"/>
                <c:pt idx="0">
                  <c:v>웅천</c:v>
                </c:pt>
              </c:strCache>
            </c:strRef>
          </c:tx>
          <c:cat>
            <c:strRef>
              <c:f>'1.월별찌꺼기발생량'!$A$4:$A$15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'1.월별찌꺼기발생량'!$E$4:$E$15</c:f>
              <c:numCache>
                <c:formatCode>_-* #,##0.0_-;\-* #,##0.0_-;_-* "-"_-;_-@_-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1.86</c:v>
                </c:pt>
                <c:pt idx="3">
                  <c:v>2.4500000000000002</c:v>
                </c:pt>
                <c:pt idx="4">
                  <c:v>43.02</c:v>
                </c:pt>
                <c:pt idx="5">
                  <c:v>15.4</c:v>
                </c:pt>
                <c:pt idx="6">
                  <c:v>11.87</c:v>
                </c:pt>
                <c:pt idx="7">
                  <c:v>2.42</c:v>
                </c:pt>
                <c:pt idx="8">
                  <c:v>3.98</c:v>
                </c:pt>
                <c:pt idx="9">
                  <c:v>3.59</c:v>
                </c:pt>
                <c:pt idx="10">
                  <c:v>1.68</c:v>
                </c:pt>
                <c:pt idx="11">
                  <c:v>8.34</c:v>
                </c:pt>
              </c:numCache>
            </c:numRef>
          </c:val>
          <c:smooth val="1"/>
        </c:ser>
        <c:marker val="1"/>
        <c:axId val="86420480"/>
        <c:axId val="86434560"/>
      </c:lineChart>
      <c:catAx>
        <c:axId val="8642048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6434560"/>
        <c:crosses val="autoZero"/>
        <c:auto val="1"/>
        <c:lblAlgn val="ctr"/>
        <c:lblOffset val="100"/>
        <c:tickLblSkip val="1"/>
        <c:tickMarkSkip val="1"/>
      </c:catAx>
      <c:valAx>
        <c:axId val="86434560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돋움" pitchFamily="50" charset="-127"/>
                    <a:ea typeface="돋움" pitchFamily="50" charset="-127"/>
                  </a:defRPr>
                </a:pPr>
                <a:r>
                  <a:rPr lang="ko-KR">
                    <a:latin typeface="돋움" pitchFamily="50" charset="-127"/>
                    <a:ea typeface="돋움" pitchFamily="50" charset="-127"/>
                  </a:rPr>
                  <a:t>발생량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(㎥/</a:t>
                </a:r>
                <a:r>
                  <a:rPr lang="ko-KR">
                    <a:latin typeface="돋움" pitchFamily="50" charset="-127"/>
                    <a:ea typeface="돋움" pitchFamily="50" charset="-127"/>
                  </a:rPr>
                  <a:t>일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1954518458915296E-2"/>
              <c:y val="7.7342111434366692E-3"/>
            </c:manualLayout>
          </c:layout>
        </c:title>
        <c:numFmt formatCode="0" sourceLinked="0"/>
        <c:majorTickMark val="in"/>
        <c:tickLblPos val="nextTo"/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6420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51024450610729"/>
          <c:y val="0.55183530974962358"/>
          <c:w val="0.42521279465871331"/>
          <c:h val="9.0813936035541484E-2"/>
        </c:manualLayout>
      </c:layout>
      <c:txPr>
        <a:bodyPr/>
        <a:lstStyle/>
        <a:p>
          <a:pPr>
            <a:defRPr>
              <a:latin typeface="돋움" pitchFamily="50" charset="-127"/>
              <a:ea typeface="돋움" pitchFamily="50" charset="-127"/>
            </a:defRPr>
          </a:pPr>
          <a:endParaRPr lang="ko-KR"/>
        </a:p>
      </c:txPr>
    </c:legend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style val="26"/>
  <c:chart>
    <c:title>
      <c:tx>
        <c:rich>
          <a:bodyPr/>
          <a:lstStyle/>
          <a:p>
            <a:pPr>
              <a:defRPr sz="1000">
                <a:latin typeface="돋움" pitchFamily="50" charset="-127"/>
                <a:ea typeface="돋움" pitchFamily="50" charset="-127"/>
              </a:defRPr>
            </a:pPr>
            <a:r>
              <a:rPr lang="ko-KR" sz="1000">
                <a:latin typeface="돋움" pitchFamily="50" charset="-127"/>
                <a:ea typeface="돋움" pitchFamily="50" charset="-127"/>
              </a:rPr>
              <a:t>처리시설별 찌꺼기 발생형황</a:t>
            </a:r>
            <a:r>
              <a:rPr lang="en-US" sz="1000">
                <a:latin typeface="돋움" pitchFamily="50" charset="-127"/>
                <a:ea typeface="돋움" pitchFamily="50" charset="-127"/>
              </a:rPr>
              <a:t>(2008</a:t>
            </a:r>
            <a:r>
              <a:rPr lang="ko-KR" sz="1000">
                <a:latin typeface="돋움" pitchFamily="50" charset="-127"/>
                <a:ea typeface="돋움" pitchFamily="50" charset="-127"/>
              </a:rPr>
              <a:t>년</a:t>
            </a:r>
            <a:r>
              <a:rPr lang="en-US" sz="1000">
                <a:latin typeface="돋움" pitchFamily="50" charset="-127"/>
                <a:ea typeface="돋움" pitchFamily="50" charset="-127"/>
              </a:rPr>
              <a:t>)</a:t>
            </a:r>
          </a:p>
        </c:rich>
      </c:tx>
      <c:layout>
        <c:manualLayout>
          <c:xMode val="edge"/>
          <c:yMode val="edge"/>
          <c:x val="0.32963546223388912"/>
          <c:y val="1.8867626631786923E-2"/>
        </c:manualLayout>
      </c:layout>
    </c:title>
    <c:plotArea>
      <c:layout>
        <c:manualLayout>
          <c:layoutTarget val="inner"/>
          <c:xMode val="edge"/>
          <c:yMode val="edge"/>
          <c:x val="0.15120249419689777"/>
          <c:y val="0.13225209653671341"/>
          <c:w val="0.71788053949903663"/>
          <c:h val="0.64785257025798593"/>
        </c:manualLayout>
      </c:layout>
      <c:barChart>
        <c:barDir val="col"/>
        <c:grouping val="clustered"/>
        <c:ser>
          <c:idx val="0"/>
          <c:order val="0"/>
          <c:tx>
            <c:strRef>
              <c:f>'3.년도별 발생추이'!$C$3</c:f>
              <c:strCache>
                <c:ptCount val="1"/>
                <c:pt idx="0">
                  <c:v>찌꺼기 처리량(㎥/년)</c:v>
                </c:pt>
              </c:strCache>
            </c:strRef>
          </c:tx>
          <c:dLbls>
            <c:dLbl>
              <c:idx val="0"/>
              <c:layout>
                <c:manualLayout>
                  <c:x val="-4.3689408766100647E-2"/>
                  <c:y val="1.5101145893348707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8278697730137441E-3"/>
                  <c:y val="-5.896855345911952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2.1901826455528402E-2"/>
                  <c:y val="-5.6198880800277337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>
                    <a:latin typeface="돋움" pitchFamily="50" charset="-127"/>
                    <a:ea typeface="돋움" pitchFamily="50" charset="-127"/>
                  </a:defRPr>
                </a:pPr>
                <a:endParaRPr lang="ko-KR"/>
              </a:p>
            </c:txPr>
            <c:showVal val="1"/>
          </c:dLbls>
          <c:cat>
            <c:strRef>
              <c:f>'3.년도별 발생추이'!$A$4:$A$6</c:f>
              <c:strCache>
                <c:ptCount val="3"/>
                <c:pt idx="0">
                  <c:v>보령
(무창포, 성주 포함)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발생추이'!$C$4:$C$6</c:f>
              <c:numCache>
                <c:formatCode>#,##0;[Red]\-#,##0</c:formatCode>
                <c:ptCount val="3"/>
                <c:pt idx="0">
                  <c:v>4054.9</c:v>
                </c:pt>
                <c:pt idx="1">
                  <c:v>450.51</c:v>
                </c:pt>
                <c:pt idx="2">
                  <c:v>96.610000000000028</c:v>
                </c:pt>
              </c:numCache>
            </c:numRef>
          </c:val>
        </c:ser>
        <c:gapWidth val="452"/>
        <c:axId val="87052672"/>
        <c:axId val="87054208"/>
      </c:barChart>
      <c:lineChart>
        <c:grouping val="standard"/>
        <c:ser>
          <c:idx val="1"/>
          <c:order val="1"/>
          <c:tx>
            <c:strRef>
              <c:f>'3.년도별 발생추이'!$D$3</c:f>
              <c:strCache>
                <c:ptCount val="1"/>
                <c:pt idx="0">
                  <c:v>하수 1톤당 발생량(%)</c:v>
                </c:pt>
              </c:strCache>
            </c:strRef>
          </c:tx>
          <c:spPr>
            <a:ln w="25400"/>
          </c:spPr>
          <c:marker>
            <c:symbol val="square"/>
            <c:size val="5"/>
          </c:marker>
          <c:dLbls>
            <c:dLbl>
              <c:idx val="0"/>
              <c:layout>
                <c:manualLayout>
                  <c:x val="1.7168432392860561E-2"/>
                  <c:y val="-8.2590996880107567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1.7696694410821428E-2"/>
                  <c:y val="-9.3473976130342747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1.9809742482665121E-2"/>
                  <c:y val="-2.59911850641311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2.0866266518586956E-2"/>
                  <c:y val="-7.992076462140401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394694918285728E-2"/>
                  <c:y val="6.1763977616005918E-2"/>
                </c:manualLayout>
              </c:layout>
              <c:dLblPos val="r"/>
              <c:showVal val="1"/>
            </c:dLbl>
            <c:showVal val="1"/>
          </c:dLbls>
          <c:cat>
            <c:strRef>
              <c:f>'3.년도별 발생추이'!$A$4:$A$6</c:f>
              <c:strCache>
                <c:ptCount val="3"/>
                <c:pt idx="0">
                  <c:v>보령
(무창포, 성주 포함)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발생추이'!$D$4:$D$6</c:f>
              <c:numCache>
                <c:formatCode>#,##0.000_);[Red]\(#,##0.000\)</c:formatCode>
                <c:ptCount val="3"/>
                <c:pt idx="0">
                  <c:v>4.4999999999999998E-2</c:v>
                </c:pt>
                <c:pt idx="1">
                  <c:v>0.05</c:v>
                </c:pt>
                <c:pt idx="2">
                  <c:v>8.7999999999999995E-2</c:v>
                </c:pt>
              </c:numCache>
            </c:numRef>
          </c:val>
        </c:ser>
        <c:marker val="1"/>
        <c:axId val="87072768"/>
        <c:axId val="87074304"/>
      </c:lineChart>
      <c:catAx>
        <c:axId val="8705267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7054208"/>
        <c:crosses val="autoZero"/>
        <c:lblAlgn val="ctr"/>
        <c:lblOffset val="100"/>
        <c:tickLblSkip val="1"/>
        <c:tickMarkSkip val="1"/>
      </c:catAx>
      <c:valAx>
        <c:axId val="870542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>
                    <a:latin typeface="돋움" pitchFamily="50" charset="-127"/>
                    <a:ea typeface="돋움" pitchFamily="50" charset="-127"/>
                  </a:defRPr>
                </a:pPr>
                <a:r>
                  <a:rPr lang="ko-KR">
                    <a:latin typeface="돋움" pitchFamily="50" charset="-127"/>
                    <a:ea typeface="돋움" pitchFamily="50" charset="-127"/>
                  </a:rPr>
                  <a:t>년간찌꺼기발생량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(㎥/</a:t>
                </a:r>
                <a:r>
                  <a:rPr lang="ko-KR">
                    <a:latin typeface="돋움" pitchFamily="50" charset="-127"/>
                    <a:ea typeface="돋움" pitchFamily="50" charset="-127"/>
                  </a:rPr>
                  <a:t>일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4.2789151356080503E-2"/>
              <c:y val="0.2301884832955754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7052672"/>
        <c:crosses val="autoZero"/>
        <c:crossBetween val="between"/>
      </c:valAx>
      <c:catAx>
        <c:axId val="87072768"/>
        <c:scaling>
          <c:orientation val="minMax"/>
        </c:scaling>
        <c:delete val="1"/>
        <c:axPos val="b"/>
        <c:tickLblPos val="none"/>
        <c:crossAx val="87074304"/>
        <c:crosses val="autoZero"/>
        <c:lblAlgn val="ctr"/>
        <c:lblOffset val="100"/>
      </c:catAx>
      <c:valAx>
        <c:axId val="8707430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>
                    <a:latin typeface="돋움" pitchFamily="50" charset="-127"/>
                    <a:ea typeface="돋움" pitchFamily="50" charset="-127"/>
                  </a:defRPr>
                </a:pPr>
                <a:r>
                  <a:rPr lang="ko-KR">
                    <a:latin typeface="돋움" pitchFamily="50" charset="-127"/>
                    <a:ea typeface="돋움" pitchFamily="50" charset="-127"/>
                  </a:rPr>
                  <a:t>발생비율</a:t>
                </a:r>
              </a:p>
            </c:rich>
          </c:tx>
          <c:layout>
            <c:manualLayout>
              <c:xMode val="edge"/>
              <c:yMode val="edge"/>
              <c:x val="0.94928683914510692"/>
              <c:y val="0.38490575835221436"/>
            </c:manualLayout>
          </c:layout>
        </c:title>
        <c:numFmt formatCode="#,##0.000_);[Red]\(#,##0.000\)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ko-KR"/>
          </a:p>
        </c:txPr>
        <c:crossAx val="8707276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36739179902981767"/>
          <c:y val="0.86965783240510419"/>
          <c:w val="0.58177237235016976"/>
          <c:h val="0.10276134690480766"/>
        </c:manualLayout>
      </c:layout>
      <c:txPr>
        <a:bodyPr/>
        <a:lstStyle/>
        <a:p>
          <a:pPr>
            <a:defRPr>
              <a:latin typeface="돋움" pitchFamily="50" charset="-127"/>
              <a:ea typeface="돋움" pitchFamily="50" charset="-127"/>
            </a:defRPr>
          </a:pPr>
          <a:endParaRPr lang="ko-KR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style val="26"/>
  <c:chart>
    <c:title>
      <c:tx>
        <c:rich>
          <a:bodyPr/>
          <a:lstStyle/>
          <a:p>
            <a:pPr>
              <a:defRPr sz="1000">
                <a:latin typeface="돋움" pitchFamily="50" charset="-127"/>
                <a:ea typeface="돋움" pitchFamily="50" charset="-127"/>
              </a:defRPr>
            </a:pPr>
            <a:r>
              <a:rPr lang="ko-KR" sz="1000">
                <a:latin typeface="돋움" pitchFamily="50" charset="-127"/>
                <a:ea typeface="돋움" pitchFamily="50" charset="-127"/>
              </a:rPr>
              <a:t>각 처리시설별 하수찌꺼기 처리현황</a:t>
            </a:r>
          </a:p>
        </c:rich>
      </c:tx>
      <c:layout>
        <c:manualLayout>
          <c:xMode val="edge"/>
          <c:yMode val="edge"/>
          <c:x val="0.35421999522787273"/>
          <c:y val="2.0066696214841747E-2"/>
        </c:manualLayout>
      </c:layout>
    </c:title>
    <c:plotArea>
      <c:layout>
        <c:manualLayout>
          <c:layoutTarget val="inner"/>
          <c:xMode val="edge"/>
          <c:yMode val="edge"/>
          <c:x val="0.1285374777492542"/>
          <c:y val="9.2061899026391558E-2"/>
          <c:w val="0.8448690400076766"/>
          <c:h val="0.79879950631481089"/>
        </c:manualLayout>
      </c:layout>
      <c:barChart>
        <c:barDir val="col"/>
        <c:grouping val="clustered"/>
        <c:ser>
          <c:idx val="0"/>
          <c:order val="0"/>
          <c:tx>
            <c:strRef>
              <c:f>'3.년도별 발생추이'!$B$22</c:f>
              <c:strCache>
                <c:ptCount val="1"/>
                <c:pt idx="0">
                  <c:v>2005년</c:v>
                </c:pt>
              </c:strCache>
            </c:strRef>
          </c:tx>
          <c:cat>
            <c:strRef>
              <c:f>'3.년도별 발생추이'!$A$23:$A$25</c:f>
              <c:strCache>
                <c:ptCount val="3"/>
                <c:pt idx="0">
                  <c:v>보령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발생추이'!$B$23:$B$25</c:f>
              <c:numCache>
                <c:formatCode>#,##0_ </c:formatCode>
                <c:ptCount val="3"/>
                <c:pt idx="0">
                  <c:v>3442</c:v>
                </c:pt>
                <c:pt idx="1">
                  <c:v>214</c:v>
                </c:pt>
                <c:pt idx="2" formatCode="_-* #,##0_-;\-* #,##0_-;_-* &quot;-&quot;_-;_-@_-">
                  <c:v>0</c:v>
                </c:pt>
              </c:numCache>
            </c:numRef>
          </c:val>
        </c:ser>
        <c:ser>
          <c:idx val="1"/>
          <c:order val="1"/>
          <c:tx>
            <c:strRef>
              <c:f>'3.년도별 발생추이'!$C$22</c:f>
              <c:strCache>
                <c:ptCount val="1"/>
                <c:pt idx="0">
                  <c:v>2006년</c:v>
                </c:pt>
              </c:strCache>
            </c:strRef>
          </c:tx>
          <c:cat>
            <c:strRef>
              <c:f>'3.년도별 발생추이'!$A$23:$A$25</c:f>
              <c:strCache>
                <c:ptCount val="3"/>
                <c:pt idx="0">
                  <c:v>보령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발생추이'!$C$23:$C$25</c:f>
              <c:numCache>
                <c:formatCode>#,##0_ </c:formatCode>
                <c:ptCount val="3"/>
                <c:pt idx="0">
                  <c:v>3397</c:v>
                </c:pt>
                <c:pt idx="1">
                  <c:v>188</c:v>
                </c:pt>
                <c:pt idx="2" formatCode="_-* #,##0_-;\-* #,##0_-;_-* &quot;-&quot;_-;_-@_-">
                  <c:v>0</c:v>
                </c:pt>
              </c:numCache>
            </c:numRef>
          </c:val>
        </c:ser>
        <c:ser>
          <c:idx val="2"/>
          <c:order val="2"/>
          <c:tx>
            <c:strRef>
              <c:f>'3.년도별 발생추이'!$D$22</c:f>
              <c:strCache>
                <c:ptCount val="1"/>
                <c:pt idx="0">
                  <c:v>2007년</c:v>
                </c:pt>
              </c:strCache>
            </c:strRef>
          </c:tx>
          <c:cat>
            <c:strRef>
              <c:f>'3.년도별 발생추이'!$A$23:$A$25</c:f>
              <c:strCache>
                <c:ptCount val="3"/>
                <c:pt idx="0">
                  <c:v>보령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발생추이'!$D$23:$D$25</c:f>
              <c:numCache>
                <c:formatCode>#,##0_ </c:formatCode>
                <c:ptCount val="3"/>
                <c:pt idx="0">
                  <c:v>3183</c:v>
                </c:pt>
                <c:pt idx="1">
                  <c:v>325</c:v>
                </c:pt>
                <c:pt idx="2" formatCode="_-* #,##0_-;\-* #,##0_-;_-* &quot;-&quot;_-;_-@_-">
                  <c:v>0</c:v>
                </c:pt>
              </c:numCache>
            </c:numRef>
          </c:val>
        </c:ser>
        <c:ser>
          <c:idx val="3"/>
          <c:order val="3"/>
          <c:tx>
            <c:strRef>
              <c:f>'3.년도별 발생추이'!$E$22</c:f>
              <c:strCache>
                <c:ptCount val="1"/>
                <c:pt idx="0">
                  <c:v>2008년</c:v>
                </c:pt>
              </c:strCache>
            </c:strRef>
          </c:tx>
          <c:cat>
            <c:strRef>
              <c:f>'3.년도별 발생추이'!$A$23:$A$25</c:f>
              <c:strCache>
                <c:ptCount val="3"/>
                <c:pt idx="0">
                  <c:v>보령</c:v>
                </c:pt>
                <c:pt idx="1">
                  <c:v>대천</c:v>
                </c:pt>
                <c:pt idx="2">
                  <c:v>웅천</c:v>
                </c:pt>
              </c:strCache>
            </c:strRef>
          </c:cat>
          <c:val>
            <c:numRef>
              <c:f>'3.년도별 발생추이'!$E$23:$E$25</c:f>
              <c:numCache>
                <c:formatCode>#,##0_ </c:formatCode>
                <c:ptCount val="3"/>
                <c:pt idx="0">
                  <c:v>4054.9</c:v>
                </c:pt>
                <c:pt idx="1">
                  <c:v>450.51</c:v>
                </c:pt>
                <c:pt idx="2">
                  <c:v>96.610000000000028</c:v>
                </c:pt>
              </c:numCache>
            </c:numRef>
          </c:val>
        </c:ser>
        <c:gapWidth val="427"/>
        <c:axId val="86974464"/>
        <c:axId val="86976000"/>
      </c:barChart>
      <c:catAx>
        <c:axId val="8697446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6976000"/>
        <c:crosses val="autoZero"/>
        <c:auto val="1"/>
        <c:lblAlgn val="ctr"/>
        <c:lblOffset val="100"/>
        <c:tickLblSkip val="1"/>
        <c:tickMarkSkip val="1"/>
      </c:catAx>
      <c:valAx>
        <c:axId val="869760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>
                    <a:latin typeface="돋움" pitchFamily="50" charset="-127"/>
                    <a:ea typeface="돋움" pitchFamily="50" charset="-127"/>
                  </a:defRPr>
                </a:pPr>
                <a:r>
                  <a:rPr lang="ko-KR">
                    <a:latin typeface="돋움" pitchFamily="50" charset="-127"/>
                    <a:ea typeface="돋움" pitchFamily="50" charset="-127"/>
                  </a:rPr>
                  <a:t>년간하수찌꺼기발생량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(㎥/</a:t>
                </a:r>
                <a:r>
                  <a:rPr lang="ko-KR">
                    <a:latin typeface="돋움" pitchFamily="50" charset="-127"/>
                    <a:ea typeface="돋움" pitchFamily="50" charset="-127"/>
                  </a:rPr>
                  <a:t>일</a:t>
                </a:r>
                <a:r>
                  <a:rPr lang="en-US">
                    <a:latin typeface="돋움" pitchFamily="50" charset="-127"/>
                    <a:ea typeface="돋움" pitchFamily="50" charset="-127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1056369993649576E-2"/>
              <c:y val="0.21070242065696543"/>
            </c:manualLayout>
          </c:layout>
        </c:title>
        <c:numFmt formatCode="#,##0_ " sourceLinked="1"/>
        <c:majorTickMark val="in"/>
        <c:minorTickMark val="in"/>
        <c:tickLblPos val="nextTo"/>
        <c:spPr>
          <a:ln>
            <a:noFill/>
          </a:ln>
        </c:spPr>
        <c:txPr>
          <a:bodyPr rot="0" vert="horz"/>
          <a:lstStyle/>
          <a:p>
            <a:pPr>
              <a:defRPr>
                <a:latin typeface="돋움" pitchFamily="50" charset="-127"/>
                <a:ea typeface="돋움" pitchFamily="50" charset="-127"/>
              </a:defRPr>
            </a:pPr>
            <a:endParaRPr lang="ko-KR"/>
          </a:p>
        </c:txPr>
        <c:crossAx val="869744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6162343556820848"/>
          <c:y val="0.43285066952480383"/>
          <c:w val="0.3857500441552788"/>
          <c:h val="0.15389272861872916"/>
        </c:manualLayout>
      </c:layout>
      <c:overlay val="1"/>
      <c:txPr>
        <a:bodyPr/>
        <a:lstStyle/>
        <a:p>
          <a:pPr>
            <a:defRPr>
              <a:latin typeface="돋움" pitchFamily="50" charset="-127"/>
              <a:ea typeface="돋움" pitchFamily="50" charset="-127"/>
            </a:defRPr>
          </a:pPr>
          <a:endParaRPr lang="ko-KR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5" y="4362451"/>
    <xdr:ext cx="5734049" cy="4181474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5725" y="1962150"/>
    <xdr:ext cx="6086475" cy="312420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4775" y="6858000"/>
    <xdr:ext cx="6362700" cy="3171825"/>
    <xdr:graphicFrame macro="">
      <xdr:nvGraphicFramePr>
        <xdr:cNvPr id="3" name="차트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%20&#44228;&#54925;&#54616;&#49688;&#47049;%20&#49328;&#51221;_rev.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-1%20&#49548;&#44508;&#47784;&#54616;&#49688;&#46020;%20&#44228;&#54925;&#54616;&#49688;&#4704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21">
          <cell r="E21">
            <v>13150</v>
          </cell>
          <cell r="F21">
            <v>13480</v>
          </cell>
          <cell r="G21">
            <v>16380</v>
          </cell>
          <cell r="H21">
            <v>19790</v>
          </cell>
          <cell r="I21">
            <v>21860</v>
          </cell>
        </row>
      </sheetData>
      <sheetData sheetId="1">
        <row r="24">
          <cell r="E24">
            <v>8180</v>
          </cell>
          <cell r="F24">
            <v>8370</v>
          </cell>
          <cell r="G24">
            <v>8570</v>
          </cell>
          <cell r="H24">
            <v>9260</v>
          </cell>
          <cell r="I24">
            <v>9280</v>
          </cell>
        </row>
      </sheetData>
      <sheetData sheetId="2"/>
      <sheetData sheetId="3">
        <row r="17">
          <cell r="E17">
            <v>790</v>
          </cell>
          <cell r="F17">
            <v>800</v>
          </cell>
          <cell r="G17">
            <v>1260</v>
          </cell>
          <cell r="H17">
            <v>1260</v>
          </cell>
          <cell r="I17">
            <v>1270</v>
          </cell>
        </row>
      </sheetData>
      <sheetData sheetId="4">
        <row r="14">
          <cell r="E14">
            <v>960</v>
          </cell>
          <cell r="F14">
            <v>990</v>
          </cell>
          <cell r="G14">
            <v>1110</v>
          </cell>
          <cell r="H14">
            <v>1460</v>
          </cell>
          <cell r="I14">
            <v>1460</v>
          </cell>
        </row>
      </sheetData>
      <sheetData sheetId="5">
        <row r="14">
          <cell r="E14">
            <v>370</v>
          </cell>
          <cell r="F14">
            <v>370</v>
          </cell>
          <cell r="G14">
            <v>470</v>
          </cell>
          <cell r="H14">
            <v>470</v>
          </cell>
          <cell r="I14">
            <v>470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계획하수량(일평균)"/>
      <sheetName val="2. 계획하수량(일최대)"/>
      <sheetName val="3. 계획하수량(시간최대)"/>
      <sheetName val="3. 단계별 시설용량"/>
    </sheetNames>
    <sheetDataSet>
      <sheetData sheetId="0">
        <row r="5">
          <cell r="K5">
            <v>218</v>
          </cell>
          <cell r="L5">
            <v>546</v>
          </cell>
          <cell r="M5">
            <v>1760</v>
          </cell>
          <cell r="N5">
            <v>2098</v>
          </cell>
          <cell r="O5">
            <v>2098</v>
          </cell>
        </row>
      </sheetData>
      <sheetData sheetId="1"/>
      <sheetData sheetId="2"/>
      <sheetData sheetId="3">
        <row r="3">
          <cell r="D3">
            <v>1400</v>
          </cell>
          <cell r="E3">
            <v>2890</v>
          </cell>
          <cell r="F3">
            <v>3330</v>
          </cell>
          <cell r="G3">
            <v>3330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Normal="100" zoomScaleSheetLayoutView="100" workbookViewId="0">
      <selection activeCell="F3" sqref="F3"/>
    </sheetView>
  </sheetViews>
  <sheetFormatPr defaultRowHeight="16.5"/>
  <cols>
    <col min="1" max="6" width="13.125" customWidth="1"/>
  </cols>
  <sheetData>
    <row r="1" spans="1:9" s="9" customFormat="1" ht="23.25" customHeight="1">
      <c r="A1" s="139" t="s">
        <v>150</v>
      </c>
      <c r="B1" s="51"/>
      <c r="C1" s="51"/>
      <c r="D1" s="51"/>
      <c r="E1" s="51"/>
      <c r="F1" s="51"/>
    </row>
    <row r="2" spans="1:9" ht="15" customHeight="1">
      <c r="A2" s="119" t="s">
        <v>149</v>
      </c>
      <c r="B2" s="42"/>
      <c r="C2" s="42"/>
      <c r="D2" s="42"/>
      <c r="E2" s="42"/>
      <c r="F2" s="42"/>
    </row>
    <row r="3" spans="1:9" ht="20.100000000000001" customHeight="1">
      <c r="A3" s="93" t="s">
        <v>0</v>
      </c>
      <c r="B3" s="94" t="s">
        <v>1</v>
      </c>
      <c r="C3" s="94" t="s">
        <v>105</v>
      </c>
      <c r="D3" s="94" t="s">
        <v>48</v>
      </c>
      <c r="E3" s="94" t="s">
        <v>106</v>
      </c>
      <c r="F3" s="95" t="s">
        <v>2</v>
      </c>
    </row>
    <row r="4" spans="1:9" ht="20.100000000000001" customHeight="1">
      <c r="A4" s="96" t="s">
        <v>3</v>
      </c>
      <c r="B4" s="97">
        <f>SUM(C4:E4)</f>
        <v>301.89999999999998</v>
      </c>
      <c r="C4" s="111">
        <v>276.85999999999996</v>
      </c>
      <c r="D4" s="113">
        <v>25.04</v>
      </c>
      <c r="E4" s="113">
        <v>0</v>
      </c>
      <c r="F4" s="98"/>
    </row>
    <row r="5" spans="1:9" ht="20.100000000000001" customHeight="1">
      <c r="A5" s="99" t="s">
        <v>4</v>
      </c>
      <c r="B5" s="100">
        <f t="shared" ref="B5:B14" si="0">SUM(C5:E5)</f>
        <v>305.64999999999998</v>
      </c>
      <c r="C5" s="112">
        <v>285.07</v>
      </c>
      <c r="D5" s="114">
        <v>18.579999999999998</v>
      </c>
      <c r="E5" s="114">
        <v>2</v>
      </c>
      <c r="F5" s="101"/>
    </row>
    <row r="6" spans="1:9" ht="20.100000000000001" customHeight="1">
      <c r="A6" s="99" t="s">
        <v>5</v>
      </c>
      <c r="B6" s="100">
        <f t="shared" si="0"/>
        <v>388.15000000000003</v>
      </c>
      <c r="C6" s="112">
        <v>362.37</v>
      </c>
      <c r="D6" s="114">
        <v>23.919999999999998</v>
      </c>
      <c r="E6" s="114">
        <v>1.86</v>
      </c>
      <c r="F6" s="101"/>
    </row>
    <row r="7" spans="1:9" ht="20.100000000000001" customHeight="1">
      <c r="A7" s="99" t="s">
        <v>6</v>
      </c>
      <c r="B7" s="100">
        <f t="shared" si="0"/>
        <v>387.24999999999994</v>
      </c>
      <c r="C7" s="112">
        <v>348.53999999999996</v>
      </c>
      <c r="D7" s="114">
        <v>36.26</v>
      </c>
      <c r="E7" s="114">
        <v>2.4500000000000002</v>
      </c>
      <c r="F7" s="101"/>
    </row>
    <row r="8" spans="1:9" ht="20.100000000000001" customHeight="1">
      <c r="A8" s="99" t="s">
        <v>7</v>
      </c>
      <c r="B8" s="100">
        <f t="shared" si="0"/>
        <v>469.78999999999996</v>
      </c>
      <c r="C8" s="112">
        <v>378.26</v>
      </c>
      <c r="D8" s="114">
        <v>48.510000000000005</v>
      </c>
      <c r="E8" s="114">
        <v>43.02</v>
      </c>
      <c r="F8" s="101"/>
    </row>
    <row r="9" spans="1:9" ht="20.100000000000001" customHeight="1">
      <c r="A9" s="99" t="s">
        <v>8</v>
      </c>
      <c r="B9" s="100">
        <f t="shared" si="0"/>
        <v>462.98</v>
      </c>
      <c r="C9" s="112">
        <v>396.78000000000003</v>
      </c>
      <c r="D9" s="114">
        <v>50.800000000000004</v>
      </c>
      <c r="E9" s="114">
        <v>15.4</v>
      </c>
      <c r="F9" s="10"/>
    </row>
    <row r="10" spans="1:9" ht="20.100000000000001" customHeight="1">
      <c r="A10" s="99" t="s">
        <v>9</v>
      </c>
      <c r="B10" s="100">
        <f t="shared" si="0"/>
        <v>368.14</v>
      </c>
      <c r="C10" s="112">
        <v>295.15999999999997</v>
      </c>
      <c r="D10" s="114">
        <v>61.11</v>
      </c>
      <c r="E10" s="114">
        <v>11.87</v>
      </c>
      <c r="F10" s="10"/>
    </row>
    <row r="11" spans="1:9" ht="20.100000000000001" customHeight="1">
      <c r="A11" s="99" t="s">
        <v>10</v>
      </c>
      <c r="B11" s="100">
        <f t="shared" si="0"/>
        <v>383.19</v>
      </c>
      <c r="C11" s="112">
        <v>320.20999999999998</v>
      </c>
      <c r="D11" s="114">
        <v>60.56</v>
      </c>
      <c r="E11" s="114">
        <v>2.42</v>
      </c>
      <c r="F11" s="10"/>
    </row>
    <row r="12" spans="1:9" ht="20.100000000000001" customHeight="1">
      <c r="A12" s="99" t="s">
        <v>11</v>
      </c>
      <c r="B12" s="100">
        <f t="shared" si="0"/>
        <v>396.07000000000005</v>
      </c>
      <c r="C12" s="112">
        <v>349.61</v>
      </c>
      <c r="D12" s="114">
        <v>42.480000000000004</v>
      </c>
      <c r="E12" s="114">
        <v>3.98</v>
      </c>
      <c r="F12" s="10"/>
      <c r="I12" s="115"/>
    </row>
    <row r="13" spans="1:9" ht="20.100000000000001" customHeight="1">
      <c r="A13" s="99" t="s">
        <v>12</v>
      </c>
      <c r="B13" s="100">
        <f t="shared" si="0"/>
        <v>324.4799999999999</v>
      </c>
      <c r="C13" s="112">
        <v>287.92999999999995</v>
      </c>
      <c r="D13" s="114">
        <v>32.96</v>
      </c>
      <c r="E13" s="114">
        <v>3.59</v>
      </c>
      <c r="F13" s="10"/>
      <c r="H13" s="115"/>
    </row>
    <row r="14" spans="1:9" ht="20.100000000000001" customHeight="1">
      <c r="A14" s="99" t="s">
        <v>13</v>
      </c>
      <c r="B14" s="100">
        <f t="shared" si="0"/>
        <v>438.01</v>
      </c>
      <c r="C14" s="112">
        <v>411.31</v>
      </c>
      <c r="D14" s="114">
        <v>25.020000000000003</v>
      </c>
      <c r="E14" s="114">
        <v>1.68</v>
      </c>
      <c r="F14" s="10"/>
    </row>
    <row r="15" spans="1:9" ht="20.100000000000001" customHeight="1">
      <c r="A15" s="99" t="s">
        <v>14</v>
      </c>
      <c r="B15" s="100">
        <f>SUM(C15:E15)</f>
        <v>376.40999999999997</v>
      </c>
      <c r="C15" s="112">
        <v>342.8</v>
      </c>
      <c r="D15" s="114">
        <v>25.27</v>
      </c>
      <c r="E15" s="114">
        <v>8.34</v>
      </c>
      <c r="F15" s="10"/>
    </row>
    <row r="16" spans="1:9" ht="20.100000000000001" customHeight="1">
      <c r="A16" s="102" t="s">
        <v>1</v>
      </c>
      <c r="B16" s="103">
        <f>SUM(C16:E16)</f>
        <v>4602.0199999999995</v>
      </c>
      <c r="C16" s="104">
        <f>ROUND(SUM(C4:C15),1)</f>
        <v>4054.9</v>
      </c>
      <c r="D16" s="104">
        <f>SUM(D4:D15)</f>
        <v>450.51</v>
      </c>
      <c r="E16" s="104">
        <f>SUM(E4:E15)</f>
        <v>96.610000000000028</v>
      </c>
      <c r="F16" s="11"/>
    </row>
    <row r="17" spans="2:2" ht="20.100000000000001" customHeight="1"/>
    <row r="18" spans="2:2" ht="20.100000000000001" customHeight="1">
      <c r="B18" s="8"/>
    </row>
    <row r="19" spans="2:2" ht="20.100000000000001" customHeight="1"/>
    <row r="20" spans="2:2" ht="20.100000000000001" customHeight="1"/>
    <row r="21" spans="2:2" ht="20.100000000000001" customHeight="1"/>
    <row r="22" spans="2:2" ht="20.100000000000001" customHeight="1"/>
    <row r="23" spans="2:2" ht="20.100000000000001" customHeight="1"/>
    <row r="24" spans="2:2" ht="20.100000000000001" customHeight="1"/>
    <row r="25" spans="2:2" ht="20.100000000000001" customHeight="1"/>
    <row r="26" spans="2:2" ht="20.100000000000001" customHeight="1"/>
    <row r="27" spans="2:2" ht="20.100000000000001" customHeight="1"/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11.625" style="1" customWidth="1"/>
    <col min="2" max="2" width="8.75" style="1" customWidth="1"/>
    <col min="3" max="7" width="6.75" style="1" customWidth="1"/>
    <col min="8" max="8" width="8.375" style="1" customWidth="1"/>
    <col min="9" max="9" width="10.125" style="1" customWidth="1"/>
    <col min="10" max="10" width="8.625" style="1" customWidth="1"/>
    <col min="11" max="12" width="9" style="1"/>
    <col min="13" max="13" width="11" style="1" bestFit="1" customWidth="1"/>
    <col min="14" max="16384" width="9" style="1"/>
  </cols>
  <sheetData>
    <row r="1" spans="1:13" s="9" customFormat="1" ht="23.25" customHeight="1">
      <c r="A1" s="119" t="s">
        <v>151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customFormat="1" ht="21.75" customHeight="1">
      <c r="A2" s="41" t="s">
        <v>53</v>
      </c>
      <c r="B2" s="42"/>
      <c r="C2" s="42"/>
      <c r="D2" s="42"/>
      <c r="E2" s="42"/>
      <c r="F2" s="42"/>
      <c r="G2" s="43"/>
      <c r="H2" s="43"/>
      <c r="I2" s="43"/>
      <c r="J2" s="43"/>
    </row>
    <row r="3" spans="1:13" ht="24.95" customHeight="1">
      <c r="A3" s="144" t="s">
        <v>21</v>
      </c>
      <c r="B3" s="53" t="s">
        <v>22</v>
      </c>
      <c r="C3" s="152" t="s">
        <v>16</v>
      </c>
      <c r="D3" s="152"/>
      <c r="E3" s="152"/>
      <c r="F3" s="152"/>
      <c r="G3" s="152"/>
      <c r="H3" s="152" t="s">
        <v>55</v>
      </c>
      <c r="I3" s="152" t="s">
        <v>17</v>
      </c>
      <c r="J3" s="150" t="s">
        <v>132</v>
      </c>
    </row>
    <row r="4" spans="1:13" ht="24.95" customHeight="1">
      <c r="A4" s="145"/>
      <c r="B4" s="67" t="s">
        <v>23</v>
      </c>
      <c r="C4" s="67" t="s">
        <v>18</v>
      </c>
      <c r="D4" s="67" t="s">
        <v>19</v>
      </c>
      <c r="E4" s="67" t="s">
        <v>20</v>
      </c>
      <c r="F4" s="67" t="s">
        <v>24</v>
      </c>
      <c r="G4" s="67" t="s">
        <v>27</v>
      </c>
      <c r="H4" s="158"/>
      <c r="I4" s="158"/>
      <c r="J4" s="151"/>
      <c r="L4" s="3" t="s">
        <v>29</v>
      </c>
      <c r="M4" s="3" t="s">
        <v>26</v>
      </c>
    </row>
    <row r="5" spans="1:13" ht="30" customHeight="1">
      <c r="A5" s="68" t="s">
        <v>1</v>
      </c>
      <c r="B5" s="69">
        <f>B6+B8+B10</f>
        <v>44800</v>
      </c>
      <c r="C5" s="69">
        <f>C6+C8+C10</f>
        <v>3066</v>
      </c>
      <c r="D5" s="69">
        <f t="shared" ref="D5:H5" si="0">D6+D8+D10</f>
        <v>3656</v>
      </c>
      <c r="E5" s="69">
        <f t="shared" si="0"/>
        <v>3585</v>
      </c>
      <c r="F5" s="69">
        <f t="shared" si="0"/>
        <v>3508</v>
      </c>
      <c r="G5" s="69">
        <f>G6+G8+G10</f>
        <v>4602.0199999999995</v>
      </c>
      <c r="H5" s="69">
        <f t="shared" si="0"/>
        <v>27715</v>
      </c>
      <c r="I5" s="70">
        <f>ROUND(G5/(H5*365)*100,3)</f>
        <v>4.4999999999999998E-2</v>
      </c>
      <c r="J5" s="155" t="s">
        <v>133</v>
      </c>
      <c r="L5" s="3" t="s">
        <v>15</v>
      </c>
      <c r="M5" s="5">
        <v>23569</v>
      </c>
    </row>
    <row r="6" spans="1:13" ht="30" customHeight="1">
      <c r="A6" s="141" t="s">
        <v>54</v>
      </c>
      <c r="B6" s="140">
        <f>30000+1600+700</f>
        <v>32300</v>
      </c>
      <c r="C6" s="140">
        <v>3066</v>
      </c>
      <c r="D6" s="140">
        <v>3442</v>
      </c>
      <c r="E6" s="140">
        <v>3397</v>
      </c>
      <c r="F6" s="140">
        <v>3183</v>
      </c>
      <c r="G6" s="140">
        <f>'1.월별찌꺼기발생량'!C16</f>
        <v>4054.9</v>
      </c>
      <c r="H6" s="140">
        <f>M8</f>
        <v>24949</v>
      </c>
      <c r="I6" s="154">
        <f>ROUND(G6/(H6*365)*100,3)</f>
        <v>4.4999999999999998E-2</v>
      </c>
      <c r="J6" s="156"/>
      <c r="L6" s="3" t="s">
        <v>39</v>
      </c>
      <c r="M6" s="5">
        <v>475</v>
      </c>
    </row>
    <row r="7" spans="1:13" ht="30" customHeight="1">
      <c r="A7" s="141"/>
      <c r="B7" s="140"/>
      <c r="C7" s="140"/>
      <c r="D7" s="140"/>
      <c r="E7" s="140"/>
      <c r="F7" s="140"/>
      <c r="G7" s="140"/>
      <c r="H7" s="140"/>
      <c r="I7" s="154"/>
      <c r="J7" s="156"/>
      <c r="L7" s="3" t="s">
        <v>40</v>
      </c>
      <c r="M7" s="5">
        <v>905</v>
      </c>
    </row>
    <row r="8" spans="1:13" ht="30" customHeight="1">
      <c r="A8" s="141" t="s">
        <v>56</v>
      </c>
      <c r="B8" s="140">
        <v>11000</v>
      </c>
      <c r="C8" s="146">
        <v>0</v>
      </c>
      <c r="D8" s="159">
        <v>214</v>
      </c>
      <c r="E8" s="159">
        <v>188</v>
      </c>
      <c r="F8" s="159">
        <v>325</v>
      </c>
      <c r="G8" s="153">
        <f>'1.월별찌꺼기발생량'!D16</f>
        <v>450.51</v>
      </c>
      <c r="H8" s="140">
        <v>2464</v>
      </c>
      <c r="I8" s="154">
        <f>ROUND(G8/(H8*365)*100,3)</f>
        <v>0.05</v>
      </c>
      <c r="J8" s="156"/>
      <c r="L8" s="3" t="s">
        <v>28</v>
      </c>
      <c r="M8" s="4">
        <f>SUM(M5:M7)</f>
        <v>24949</v>
      </c>
    </row>
    <row r="9" spans="1:13" ht="30" customHeight="1">
      <c r="A9" s="141"/>
      <c r="B9" s="140"/>
      <c r="C9" s="146"/>
      <c r="D9" s="159"/>
      <c r="E9" s="159"/>
      <c r="F9" s="159"/>
      <c r="G9" s="153"/>
      <c r="H9" s="140"/>
      <c r="I9" s="154"/>
      <c r="J9" s="156"/>
    </row>
    <row r="10" spans="1:13" ht="30" customHeight="1">
      <c r="A10" s="71" t="s">
        <v>106</v>
      </c>
      <c r="B10" s="72">
        <v>1500</v>
      </c>
      <c r="C10" s="18"/>
      <c r="D10" s="18"/>
      <c r="E10" s="18"/>
      <c r="F10" s="18"/>
      <c r="G10" s="110">
        <f>'1.월별찌꺼기발생량'!E16</f>
        <v>96.610000000000028</v>
      </c>
      <c r="H10" s="18">
        <v>302</v>
      </c>
      <c r="I10" s="73">
        <f>ROUND(G10/(H10*365)*100,3)</f>
        <v>8.7999999999999995E-2</v>
      </c>
      <c r="J10" s="157"/>
    </row>
    <row r="11" spans="1:13" ht="30" customHeight="1">
      <c r="A11" s="74"/>
      <c r="B11" s="75"/>
      <c r="C11" s="76"/>
      <c r="D11" s="76"/>
      <c r="E11" s="76"/>
      <c r="F11" s="76"/>
      <c r="G11" s="76"/>
      <c r="H11" s="76"/>
      <c r="I11" s="77"/>
      <c r="J11" s="74"/>
    </row>
    <row r="12" spans="1:13" customFormat="1" ht="21.75" customHeight="1">
      <c r="A12" s="41" t="s">
        <v>57</v>
      </c>
      <c r="B12" s="42"/>
      <c r="C12" s="42"/>
      <c r="D12" s="42"/>
      <c r="E12" s="42"/>
      <c r="F12" s="42"/>
      <c r="G12" s="43"/>
      <c r="H12" s="43"/>
      <c r="I12" s="43"/>
      <c r="J12" s="43"/>
    </row>
    <row r="13" spans="1:13" ht="20.100000000000001" customHeight="1">
      <c r="A13" s="142" t="s">
        <v>38</v>
      </c>
      <c r="B13" s="78" t="s">
        <v>22</v>
      </c>
      <c r="C13" s="164" t="s">
        <v>134</v>
      </c>
      <c r="D13" s="164"/>
      <c r="E13" s="164"/>
      <c r="F13" s="164"/>
      <c r="G13" s="164"/>
      <c r="H13" s="164"/>
      <c r="I13" s="164"/>
      <c r="J13" s="148" t="s">
        <v>2</v>
      </c>
    </row>
    <row r="14" spans="1:13" ht="20.100000000000001" customHeight="1">
      <c r="A14" s="143"/>
      <c r="B14" s="79" t="s">
        <v>135</v>
      </c>
      <c r="C14" s="147" t="s">
        <v>136</v>
      </c>
      <c r="D14" s="147"/>
      <c r="E14" s="79" t="s">
        <v>137</v>
      </c>
      <c r="F14" s="147" t="s">
        <v>138</v>
      </c>
      <c r="G14" s="147"/>
      <c r="H14" s="79" t="s">
        <v>139</v>
      </c>
      <c r="I14" s="79" t="s">
        <v>140</v>
      </c>
      <c r="J14" s="149"/>
    </row>
    <row r="15" spans="1:13" ht="30.75" customHeight="1">
      <c r="A15" s="80" t="s">
        <v>1</v>
      </c>
      <c r="B15" s="81">
        <f>B16+B18+B20</f>
        <v>33800</v>
      </c>
      <c r="C15" s="160">
        <f>C16+C17+C18</f>
        <v>3296.51</v>
      </c>
      <c r="D15" s="161"/>
      <c r="E15" s="82">
        <f t="shared" ref="E15:I15" si="1">E16+E17+E18</f>
        <v>0</v>
      </c>
      <c r="F15" s="160">
        <f t="shared" si="1"/>
        <v>1277.6099999999999</v>
      </c>
      <c r="G15" s="161"/>
      <c r="H15" s="82">
        <f t="shared" si="1"/>
        <v>26</v>
      </c>
      <c r="I15" s="82">
        <f t="shared" si="1"/>
        <v>4600.12</v>
      </c>
      <c r="J15" s="83"/>
    </row>
    <row r="16" spans="1:13" ht="38.25" customHeight="1">
      <c r="A16" s="31" t="s">
        <v>146</v>
      </c>
      <c r="B16" s="84">
        <f>B6</f>
        <v>32300</v>
      </c>
      <c r="C16" s="162">
        <v>2846</v>
      </c>
      <c r="D16" s="163"/>
      <c r="E16" s="85">
        <v>0</v>
      </c>
      <c r="F16" s="162">
        <v>1181</v>
      </c>
      <c r="G16" s="163"/>
      <c r="H16" s="85">
        <v>26</v>
      </c>
      <c r="I16" s="86">
        <f>SUM(C16:H16)</f>
        <v>4053</v>
      </c>
      <c r="J16" s="87"/>
      <c r="K16" s="109">
        <f>I16/365</f>
        <v>11.104109589041096</v>
      </c>
    </row>
    <row r="17" spans="1:11" ht="30.75" customHeight="1">
      <c r="A17" s="31" t="s">
        <v>141</v>
      </c>
      <c r="B17" s="84">
        <f>B8</f>
        <v>11000</v>
      </c>
      <c r="C17" s="162">
        <v>450.51</v>
      </c>
      <c r="D17" s="163"/>
      <c r="E17" s="85">
        <v>0</v>
      </c>
      <c r="F17" s="162">
        <v>0</v>
      </c>
      <c r="G17" s="163"/>
      <c r="H17" s="85">
        <v>0</v>
      </c>
      <c r="I17" s="86">
        <f>SUM(C17:H17)</f>
        <v>450.51</v>
      </c>
      <c r="J17" s="87"/>
      <c r="K17" s="109">
        <f t="shared" ref="K17:K18" si="2">I17/365</f>
        <v>1.2342739726027396</v>
      </c>
    </row>
    <row r="18" spans="1:11" ht="30.75" customHeight="1">
      <c r="A18" s="88" t="s">
        <v>41</v>
      </c>
      <c r="B18" s="89">
        <f>B10</f>
        <v>1500</v>
      </c>
      <c r="C18" s="165">
        <v>0</v>
      </c>
      <c r="D18" s="166"/>
      <c r="E18" s="90">
        <v>0</v>
      </c>
      <c r="F18" s="165">
        <v>96.61</v>
      </c>
      <c r="G18" s="166"/>
      <c r="H18" s="90">
        <v>0</v>
      </c>
      <c r="I18" s="91">
        <f>SUM(C18:H18)</f>
        <v>96.61</v>
      </c>
      <c r="J18" s="92"/>
      <c r="K18" s="109">
        <f t="shared" si="2"/>
        <v>0.2646849315068493</v>
      </c>
    </row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</sheetData>
  <mergeCells count="37">
    <mergeCell ref="C15:D15"/>
    <mergeCell ref="C16:D16"/>
    <mergeCell ref="C13:I13"/>
    <mergeCell ref="C17:D17"/>
    <mergeCell ref="C18:D18"/>
    <mergeCell ref="F15:G15"/>
    <mergeCell ref="F16:G16"/>
    <mergeCell ref="F17:G17"/>
    <mergeCell ref="F18:G18"/>
    <mergeCell ref="J13:J14"/>
    <mergeCell ref="J3:J4"/>
    <mergeCell ref="C3:G3"/>
    <mergeCell ref="G6:G7"/>
    <mergeCell ref="G8:G9"/>
    <mergeCell ref="H6:H7"/>
    <mergeCell ref="I6:I7"/>
    <mergeCell ref="H8:H9"/>
    <mergeCell ref="I8:I9"/>
    <mergeCell ref="J5:J10"/>
    <mergeCell ref="I3:I4"/>
    <mergeCell ref="H3:H4"/>
    <mergeCell ref="D8:D9"/>
    <mergeCell ref="E8:E9"/>
    <mergeCell ref="F8:F9"/>
    <mergeCell ref="D6:D7"/>
    <mergeCell ref="E6:E7"/>
    <mergeCell ref="F6:F7"/>
    <mergeCell ref="A6:A7"/>
    <mergeCell ref="A13:A14"/>
    <mergeCell ref="A3:A4"/>
    <mergeCell ref="B8:B9"/>
    <mergeCell ref="C8:C9"/>
    <mergeCell ref="A8:A9"/>
    <mergeCell ref="B6:B7"/>
    <mergeCell ref="C6:C7"/>
    <mergeCell ref="C14:D14"/>
    <mergeCell ref="F14:G1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Normal="100" zoomScaleSheetLayoutView="100" workbookViewId="0">
      <selection activeCell="F32" sqref="F32"/>
    </sheetView>
  </sheetViews>
  <sheetFormatPr defaultRowHeight="13.5"/>
  <cols>
    <col min="1" max="1" width="17.875" style="1" customWidth="1"/>
    <col min="2" max="2" width="19.875" style="1" customWidth="1"/>
    <col min="3" max="3" width="21.125" style="1" customWidth="1"/>
    <col min="4" max="4" width="17.125" style="1" customWidth="1"/>
    <col min="5" max="5" width="12.625" style="1" customWidth="1"/>
    <col min="6" max="16384" width="9" style="1"/>
  </cols>
  <sheetData>
    <row r="1" spans="1:7" ht="23.25" customHeight="1">
      <c r="A1" s="119" t="s">
        <v>152</v>
      </c>
      <c r="B1" s="51"/>
      <c r="C1" s="51"/>
      <c r="D1" s="43"/>
      <c r="E1" s="43"/>
    </row>
    <row r="2" spans="1:7" ht="20.100000000000001" customHeight="1">
      <c r="A2" s="41" t="s">
        <v>59</v>
      </c>
      <c r="B2" s="42"/>
      <c r="C2" s="42"/>
      <c r="D2" s="42"/>
      <c r="E2" s="43"/>
    </row>
    <row r="3" spans="1:7" ht="24.95" customHeight="1">
      <c r="A3" s="52" t="s">
        <v>129</v>
      </c>
      <c r="B3" s="53" t="s">
        <v>58</v>
      </c>
      <c r="C3" s="53" t="s">
        <v>130</v>
      </c>
      <c r="D3" s="152" t="s">
        <v>25</v>
      </c>
      <c r="E3" s="150"/>
    </row>
    <row r="4" spans="1:7" ht="24.95" customHeight="1">
      <c r="A4" s="108" t="s">
        <v>145</v>
      </c>
      <c r="B4" s="55">
        <f>'2.년도별찌꺼기처리현황'!H6</f>
        <v>24949</v>
      </c>
      <c r="C4" s="55">
        <f>'2.년도별찌꺼기처리현황'!G6</f>
        <v>4054.9</v>
      </c>
      <c r="D4" s="167">
        <f>ROUND(C4/(B4*365)*100,3)</f>
        <v>4.4999999999999998E-2</v>
      </c>
      <c r="E4" s="168"/>
    </row>
    <row r="5" spans="1:7" ht="24.95" customHeight="1">
      <c r="A5" s="54" t="s">
        <v>48</v>
      </c>
      <c r="B5" s="55">
        <f>'2.년도별찌꺼기처리현황'!H8</f>
        <v>2464</v>
      </c>
      <c r="C5" s="55">
        <f>'2.년도별찌꺼기처리현황'!G8</f>
        <v>450.51</v>
      </c>
      <c r="D5" s="167">
        <f>ROUND(C5/(B5*365)*100,3)</f>
        <v>0.05</v>
      </c>
      <c r="E5" s="168"/>
      <c r="G5" s="115"/>
    </row>
    <row r="6" spans="1:7" ht="24.95" customHeight="1">
      <c r="A6" s="46" t="s">
        <v>106</v>
      </c>
      <c r="B6" s="56">
        <f>'2.년도별찌꺼기처리현황'!H10</f>
        <v>302</v>
      </c>
      <c r="C6" s="56">
        <f>'2.년도별찌꺼기처리현황'!G10</f>
        <v>96.610000000000028</v>
      </c>
      <c r="D6" s="169">
        <f>ROUND(C6/(B6*365)*100,3)</f>
        <v>8.7999999999999995E-2</v>
      </c>
      <c r="E6" s="170"/>
    </row>
    <row r="7" spans="1:7" ht="20.100000000000001" customHeight="1">
      <c r="B7" s="2"/>
    </row>
    <row r="8" spans="1:7" ht="20.100000000000001" customHeight="1"/>
    <row r="9" spans="1:7" ht="20.100000000000001" customHeight="1"/>
    <row r="10" spans="1:7" ht="20.100000000000001" customHeight="1"/>
    <row r="11" spans="1:7" ht="20.100000000000001" customHeight="1"/>
    <row r="12" spans="1:7" ht="20.100000000000001" customHeight="1"/>
    <row r="13" spans="1:7" ht="20.100000000000001" customHeight="1">
      <c r="D13" s="2"/>
      <c r="E13" s="2"/>
    </row>
    <row r="14" spans="1:7" ht="20.100000000000001" customHeight="1">
      <c r="D14" s="2"/>
      <c r="E14" s="2"/>
    </row>
    <row r="15" spans="1:7" ht="20.100000000000001" customHeight="1"/>
    <row r="16" spans="1:7" ht="20.100000000000001" customHeight="1"/>
    <row r="17" spans="1:5" ht="20.100000000000001" customHeight="1"/>
    <row r="18" spans="1:5" ht="20.100000000000001" customHeight="1"/>
    <row r="19" spans="1:5" ht="20.100000000000001" customHeight="1"/>
    <row r="20" spans="1:5" ht="20.100000000000001" customHeight="1"/>
    <row r="21" spans="1:5" ht="20.100000000000001" customHeight="1">
      <c r="A21" s="41" t="s">
        <v>60</v>
      </c>
      <c r="B21" s="42"/>
      <c r="C21" s="42"/>
      <c r="D21" s="43"/>
      <c r="E21" s="43"/>
    </row>
    <row r="22" spans="1:5" ht="24.95" customHeight="1">
      <c r="A22" s="57" t="s">
        <v>129</v>
      </c>
      <c r="B22" s="58" t="s">
        <v>19</v>
      </c>
      <c r="C22" s="58" t="s">
        <v>20</v>
      </c>
      <c r="D22" s="58" t="s">
        <v>24</v>
      </c>
      <c r="E22" s="59" t="s">
        <v>27</v>
      </c>
    </row>
    <row r="23" spans="1:5" ht="18" customHeight="1">
      <c r="A23" s="60" t="s">
        <v>105</v>
      </c>
      <c r="B23" s="61">
        <f>'2.년도별찌꺼기처리현황'!D6</f>
        <v>3442</v>
      </c>
      <c r="C23" s="61">
        <f>'2.년도별찌꺼기처리현황'!E6</f>
        <v>3397</v>
      </c>
      <c r="D23" s="61">
        <f>'2.년도별찌꺼기처리현황'!F6</f>
        <v>3183</v>
      </c>
      <c r="E23" s="62">
        <f>'2.년도별찌꺼기처리현황'!G6</f>
        <v>4054.9</v>
      </c>
    </row>
    <row r="24" spans="1:5" ht="18" customHeight="1">
      <c r="A24" s="54" t="s">
        <v>48</v>
      </c>
      <c r="B24" s="63">
        <f>'2.년도별찌꺼기처리현황'!D8</f>
        <v>214</v>
      </c>
      <c r="C24" s="63">
        <f>'2.년도별찌꺼기처리현황'!E8</f>
        <v>188</v>
      </c>
      <c r="D24" s="63">
        <f>'2.년도별찌꺼기처리현황'!F8</f>
        <v>325</v>
      </c>
      <c r="E24" s="64">
        <f>'2.년도별찌꺼기처리현황'!G8</f>
        <v>450.51</v>
      </c>
    </row>
    <row r="25" spans="1:5" ht="18" customHeight="1">
      <c r="A25" s="46" t="s">
        <v>106</v>
      </c>
      <c r="B25" s="65">
        <f>'2.년도별찌꺼기처리현황'!D10</f>
        <v>0</v>
      </c>
      <c r="C25" s="65">
        <f>'2.년도별찌꺼기처리현황'!E10</f>
        <v>0</v>
      </c>
      <c r="D25" s="65">
        <f>'2.년도별찌꺼기처리현황'!F10</f>
        <v>0</v>
      </c>
      <c r="E25" s="66">
        <f>'2.년도별찌꺼기처리현황'!G10</f>
        <v>96.610000000000028</v>
      </c>
    </row>
  </sheetData>
  <mergeCells count="4">
    <mergeCell ref="D3:E3"/>
    <mergeCell ref="D4:E4"/>
    <mergeCell ref="D5:E5"/>
    <mergeCell ref="D6:E6"/>
  </mergeCells>
  <phoneticPr fontId="5" type="noConversion"/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O79"/>
  <sheetViews>
    <sheetView view="pageBreakPreview" topLeftCell="E51" zoomScale="85" zoomScaleNormal="100" zoomScaleSheetLayoutView="85" workbookViewId="0">
      <selection activeCell="K59" sqref="K59:O77"/>
    </sheetView>
  </sheetViews>
  <sheetFormatPr defaultRowHeight="13.5"/>
  <cols>
    <col min="1" max="5" width="14.25" style="1" customWidth="1"/>
    <col min="6" max="11" width="12.75" style="1" customWidth="1"/>
    <col min="12" max="12" width="14.25" style="1" customWidth="1"/>
    <col min="13" max="13" width="10.375" style="1" bestFit="1" customWidth="1"/>
    <col min="14" max="22" width="9" style="1"/>
    <col min="23" max="23" width="9" style="1" customWidth="1"/>
    <col min="24" max="16384" width="9" style="1"/>
  </cols>
  <sheetData>
    <row r="1" spans="1:14" ht="30" customHeight="1">
      <c r="A1" s="119" t="s">
        <v>153</v>
      </c>
      <c r="B1" s="51"/>
      <c r="C1" s="43"/>
      <c r="D1" s="43"/>
      <c r="E1" s="43"/>
      <c r="F1" s="183"/>
      <c r="G1" s="183"/>
      <c r="H1" s="183"/>
      <c r="I1" s="183"/>
      <c r="J1" s="183"/>
      <c r="K1" s="183"/>
      <c r="L1" s="43"/>
    </row>
    <row r="2" spans="1:14" ht="28.5" customHeight="1">
      <c r="A2" s="41" t="s">
        <v>131</v>
      </c>
      <c r="B2" s="42"/>
      <c r="C2" s="42"/>
      <c r="D2" s="41"/>
      <c r="E2" s="42"/>
      <c r="F2" s="42"/>
      <c r="G2" s="43"/>
      <c r="H2" s="43"/>
      <c r="I2" s="43"/>
      <c r="J2" s="43"/>
      <c r="K2" s="43"/>
      <c r="L2" s="43"/>
    </row>
    <row r="3" spans="1:14" ht="50.1" customHeight="1">
      <c r="A3" s="142" t="s">
        <v>30</v>
      </c>
      <c r="B3" s="164" t="s">
        <v>31</v>
      </c>
      <c r="C3" s="164" t="s">
        <v>111</v>
      </c>
      <c r="D3" s="164" t="s">
        <v>61</v>
      </c>
      <c r="E3" s="164" t="s">
        <v>112</v>
      </c>
      <c r="F3" s="164" t="s">
        <v>113</v>
      </c>
      <c r="G3" s="164"/>
      <c r="H3" s="164"/>
      <c r="I3" s="164"/>
      <c r="J3" s="164"/>
      <c r="K3" s="164"/>
      <c r="L3" s="28" t="s">
        <v>32</v>
      </c>
    </row>
    <row r="4" spans="1:14" ht="50.1" customHeight="1">
      <c r="A4" s="194"/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29" t="s">
        <v>33</v>
      </c>
    </row>
    <row r="5" spans="1:14" ht="50.1" customHeight="1">
      <c r="A5" s="194"/>
      <c r="B5" s="195"/>
      <c r="C5" s="195"/>
      <c r="D5" s="195"/>
      <c r="E5" s="195"/>
      <c r="F5" s="30" t="s">
        <v>104</v>
      </c>
      <c r="G5" s="30" t="s">
        <v>105</v>
      </c>
      <c r="H5" s="30" t="s">
        <v>48</v>
      </c>
      <c r="I5" s="30" t="s">
        <v>106</v>
      </c>
      <c r="J5" s="30" t="s">
        <v>73</v>
      </c>
      <c r="K5" s="30" t="s">
        <v>107</v>
      </c>
      <c r="L5" s="29" t="s">
        <v>34</v>
      </c>
    </row>
    <row r="6" spans="1:14" ht="50.1" customHeight="1">
      <c r="A6" s="31" t="s">
        <v>18</v>
      </c>
      <c r="B6" s="32">
        <v>109401</v>
      </c>
      <c r="C6" s="33">
        <v>56569</v>
      </c>
      <c r="D6" s="33">
        <f>'2.년도별찌꺼기처리현황'!C5</f>
        <v>3066</v>
      </c>
      <c r="E6" s="34">
        <f>ROUND(D6/(C6*365)*1000,3)</f>
        <v>0.14799999999999999</v>
      </c>
      <c r="F6" s="33">
        <f>SUM(G6:K6)</f>
        <v>28640</v>
      </c>
      <c r="G6" s="33">
        <v>28045</v>
      </c>
      <c r="H6" s="33"/>
      <c r="I6" s="33"/>
      <c r="J6" s="33"/>
      <c r="K6" s="33">
        <v>595</v>
      </c>
      <c r="L6" s="35">
        <f>ROUND(D6/(F6*365)*1000,4)</f>
        <v>0.29330000000000001</v>
      </c>
      <c r="M6" s="50">
        <f>D6/365</f>
        <v>8.4</v>
      </c>
      <c r="N6" s="119"/>
    </row>
    <row r="7" spans="1:14" ht="50.1" customHeight="1">
      <c r="A7" s="31" t="s">
        <v>19</v>
      </c>
      <c r="B7" s="32">
        <v>108639</v>
      </c>
      <c r="C7" s="33">
        <v>60614</v>
      </c>
      <c r="D7" s="33">
        <f>'2.년도별찌꺼기처리현황'!D5</f>
        <v>3656</v>
      </c>
      <c r="E7" s="34">
        <f>ROUND(D7/(C7*365)*1000,3)</f>
        <v>0.16500000000000001</v>
      </c>
      <c r="F7" s="33">
        <f t="shared" ref="F7:F10" si="0">SUM(G7:K7)</f>
        <v>29429</v>
      </c>
      <c r="G7" s="33">
        <v>27543</v>
      </c>
      <c r="H7" s="33">
        <v>1212</v>
      </c>
      <c r="I7" s="33"/>
      <c r="J7" s="33">
        <v>155</v>
      </c>
      <c r="K7" s="33">
        <v>519</v>
      </c>
      <c r="L7" s="35">
        <f t="shared" ref="L7:L10" si="1">ROUND(D7/(F7*365)*1000,4)</f>
        <v>0.34039999999999998</v>
      </c>
      <c r="M7" s="50">
        <f>D7/365</f>
        <v>10.016438356164384</v>
      </c>
    </row>
    <row r="8" spans="1:14" ht="50.1" customHeight="1">
      <c r="A8" s="31" t="s">
        <v>20</v>
      </c>
      <c r="B8" s="32">
        <v>108526</v>
      </c>
      <c r="C8" s="33">
        <v>61605</v>
      </c>
      <c r="D8" s="33">
        <f>'2.년도별찌꺼기처리현황'!E5</f>
        <v>3585</v>
      </c>
      <c r="E8" s="34">
        <f t="shared" ref="E8" si="2">ROUND(D8/(C8*365)*1000,3)</f>
        <v>0.159</v>
      </c>
      <c r="F8" s="33">
        <f t="shared" si="0"/>
        <v>27871</v>
      </c>
      <c r="G8" s="33">
        <v>25131</v>
      </c>
      <c r="H8" s="33">
        <v>1841</v>
      </c>
      <c r="I8" s="33"/>
      <c r="J8" s="33">
        <v>204</v>
      </c>
      <c r="K8" s="33">
        <v>695</v>
      </c>
      <c r="L8" s="35">
        <f t="shared" si="1"/>
        <v>0.35239999999999999</v>
      </c>
      <c r="M8" s="50">
        <f>D8/365</f>
        <v>9.8219178082191778</v>
      </c>
    </row>
    <row r="9" spans="1:14" ht="50.1" customHeight="1">
      <c r="A9" s="31" t="s">
        <v>24</v>
      </c>
      <c r="B9" s="32">
        <v>108783</v>
      </c>
      <c r="C9" s="33">
        <v>62925</v>
      </c>
      <c r="D9" s="33">
        <f>'2.년도별찌꺼기처리현황'!F5</f>
        <v>3508</v>
      </c>
      <c r="E9" s="34">
        <f>ROUND(D9/(C9*365)*1000,3)</f>
        <v>0.153</v>
      </c>
      <c r="F9" s="33">
        <f t="shared" si="0"/>
        <v>28248</v>
      </c>
      <c r="G9" s="33">
        <v>24537</v>
      </c>
      <c r="H9" s="33">
        <v>2385</v>
      </c>
      <c r="I9" s="33"/>
      <c r="J9" s="33">
        <v>308</v>
      </c>
      <c r="K9" s="33">
        <v>1018</v>
      </c>
      <c r="L9" s="35">
        <f t="shared" si="1"/>
        <v>0.3402</v>
      </c>
      <c r="M9" s="50">
        <f>D9/365</f>
        <v>9.6109589041095891</v>
      </c>
    </row>
    <row r="10" spans="1:14" ht="50.1" customHeight="1">
      <c r="A10" s="31" t="s">
        <v>27</v>
      </c>
      <c r="B10" s="32">
        <v>108182</v>
      </c>
      <c r="C10" s="33">
        <v>63298</v>
      </c>
      <c r="D10" s="33">
        <f>'2.년도별찌꺼기처리현황'!G5</f>
        <v>4602.0199999999995</v>
      </c>
      <c r="E10" s="34">
        <f>ROUND(D10/(C10*365)*1000,3)</f>
        <v>0.19900000000000001</v>
      </c>
      <c r="F10" s="33">
        <f t="shared" si="0"/>
        <v>27698</v>
      </c>
      <c r="G10" s="33">
        <v>23569</v>
      </c>
      <c r="H10" s="33">
        <v>2464</v>
      </c>
      <c r="I10" s="33">
        <v>285</v>
      </c>
      <c r="J10" s="33">
        <v>475</v>
      </c>
      <c r="K10" s="33">
        <v>905</v>
      </c>
      <c r="L10" s="35">
        <f t="shared" si="1"/>
        <v>0.45519999999999999</v>
      </c>
      <c r="M10" s="50">
        <f>D10/365</f>
        <v>12.608273972602738</v>
      </c>
    </row>
    <row r="11" spans="1:14" ht="50.1" customHeight="1">
      <c r="A11" s="31" t="s">
        <v>35</v>
      </c>
      <c r="B11" s="32">
        <f>AVERAGE(B6:B10)</f>
        <v>108706.2</v>
      </c>
      <c r="C11" s="33">
        <f t="shared" ref="C11:D11" si="3">AVERAGE(C6:C10)</f>
        <v>61002.2</v>
      </c>
      <c r="D11" s="33">
        <f t="shared" si="3"/>
        <v>3683.404</v>
      </c>
      <c r="E11" s="123">
        <f>AVERAGE(E6:E10)</f>
        <v>0.1648</v>
      </c>
      <c r="F11" s="33">
        <f t="shared" ref="F11:K11" si="4">AVERAGE(F6:F10)</f>
        <v>28377.200000000001</v>
      </c>
      <c r="G11" s="33">
        <f t="shared" si="4"/>
        <v>25765</v>
      </c>
      <c r="H11" s="33">
        <f t="shared" si="4"/>
        <v>1975.5</v>
      </c>
      <c r="I11" s="33">
        <f t="shared" si="4"/>
        <v>285</v>
      </c>
      <c r="J11" s="33">
        <f t="shared" si="4"/>
        <v>285.5</v>
      </c>
      <c r="K11" s="33">
        <f t="shared" si="4"/>
        <v>746.4</v>
      </c>
      <c r="L11" s="124">
        <f>ROUND(D11/(F11*365)*1000,4)</f>
        <v>0.35560000000000003</v>
      </c>
    </row>
    <row r="12" spans="1:14" ht="50.1" customHeight="1">
      <c r="A12" s="31" t="s">
        <v>36</v>
      </c>
      <c r="B12" s="32">
        <v>155185</v>
      </c>
      <c r="C12" s="33">
        <v>81866</v>
      </c>
      <c r="D12" s="33">
        <v>4498</v>
      </c>
      <c r="E12" s="34">
        <f>ROUND(D12/(C12*365)*1000,3)</f>
        <v>0.151</v>
      </c>
      <c r="F12" s="33">
        <v>40690</v>
      </c>
      <c r="G12" s="33"/>
      <c r="H12" s="33"/>
      <c r="I12" s="33"/>
      <c r="J12" s="33"/>
      <c r="K12" s="33"/>
      <c r="L12" s="35">
        <f>ROUND(D12/(F12*365)*1000,4)</f>
        <v>0.3029</v>
      </c>
    </row>
    <row r="13" spans="1:14" ht="50.1" customHeight="1">
      <c r="A13" s="31" t="s">
        <v>37</v>
      </c>
      <c r="B13" s="32">
        <v>128573</v>
      </c>
      <c r="C13" s="33">
        <v>81489</v>
      </c>
      <c r="D13" s="33">
        <v>6354</v>
      </c>
      <c r="E13" s="34">
        <f>ROUND(D13/(C13*365)*1000,3)</f>
        <v>0.214</v>
      </c>
      <c r="F13" s="33">
        <v>39047</v>
      </c>
      <c r="G13" s="33"/>
      <c r="H13" s="33"/>
      <c r="I13" s="33"/>
      <c r="J13" s="33"/>
      <c r="K13" s="33"/>
      <c r="L13" s="35">
        <f>ROUND(D13/(F13*365)*1000,4)</f>
        <v>0.44579999999999997</v>
      </c>
    </row>
    <row r="14" spans="1:14" ht="50.1" customHeight="1">
      <c r="A14" s="36" t="s">
        <v>114</v>
      </c>
      <c r="B14" s="37">
        <v>227815</v>
      </c>
      <c r="C14" s="38">
        <v>100988</v>
      </c>
      <c r="D14" s="38">
        <v>7216.26</v>
      </c>
      <c r="E14" s="39">
        <f>ROUND(D14/(C14*365)*1000,3)</f>
        <v>0.19600000000000001</v>
      </c>
      <c r="F14" s="38">
        <v>52447</v>
      </c>
      <c r="G14" s="38"/>
      <c r="H14" s="38"/>
      <c r="I14" s="38"/>
      <c r="J14" s="38"/>
      <c r="K14" s="38"/>
      <c r="L14" s="40">
        <f>ROUND(D14/(F14*365)*1000,4)</f>
        <v>0.377</v>
      </c>
    </row>
    <row r="15" spans="1:14" ht="33.75" customHeight="1">
      <c r="A15" s="41" t="s">
        <v>71</v>
      </c>
      <c r="B15" s="42"/>
      <c r="C15" s="42"/>
      <c r="D15" s="41"/>
      <c r="E15" s="43"/>
      <c r="F15" s="43"/>
      <c r="G15" s="43"/>
      <c r="H15" s="43"/>
      <c r="I15" s="43"/>
      <c r="J15" s="43"/>
      <c r="K15" s="43"/>
      <c r="L15" s="43"/>
    </row>
    <row r="16" spans="1:14" ht="43.5" customHeight="1">
      <c r="A16" s="191" t="s">
        <v>49</v>
      </c>
      <c r="B16" s="173"/>
      <c r="C16" s="15" t="s">
        <v>63</v>
      </c>
      <c r="D16" s="15" t="s">
        <v>64</v>
      </c>
      <c r="E16" s="173" t="s">
        <v>157</v>
      </c>
      <c r="F16" s="173"/>
      <c r="G16" s="173" t="s">
        <v>147</v>
      </c>
      <c r="H16" s="173"/>
      <c r="I16" s="173" t="s">
        <v>148</v>
      </c>
      <c r="J16" s="173"/>
      <c r="K16" s="173" t="s">
        <v>93</v>
      </c>
      <c r="L16" s="192"/>
    </row>
    <row r="17" spans="1:15" ht="24.95" customHeight="1">
      <c r="A17" s="190" t="s">
        <v>65</v>
      </c>
      <c r="B17" s="14" t="s">
        <v>66</v>
      </c>
      <c r="C17" s="14" t="s">
        <v>67</v>
      </c>
      <c r="D17" s="125">
        <v>51218</v>
      </c>
      <c r="E17" s="185">
        <v>52570</v>
      </c>
      <c r="F17" s="185"/>
      <c r="G17" s="185">
        <v>64251</v>
      </c>
      <c r="H17" s="185"/>
      <c r="I17" s="185">
        <v>78000</v>
      </c>
      <c r="J17" s="185"/>
      <c r="K17" s="185">
        <v>86000</v>
      </c>
      <c r="L17" s="186"/>
    </row>
    <row r="18" spans="1:15" ht="24.95" customHeight="1">
      <c r="A18" s="190"/>
      <c r="B18" s="14" t="s">
        <v>68</v>
      </c>
      <c r="C18" s="14" t="s">
        <v>115</v>
      </c>
      <c r="D18" s="126">
        <f>$E$11</f>
        <v>0.1648</v>
      </c>
      <c r="E18" s="176">
        <f t="shared" ref="E18:K18" si="5">$E$11</f>
        <v>0.1648</v>
      </c>
      <c r="F18" s="176"/>
      <c r="G18" s="176">
        <f t="shared" si="5"/>
        <v>0.1648</v>
      </c>
      <c r="H18" s="176"/>
      <c r="I18" s="176">
        <f t="shared" si="5"/>
        <v>0.1648</v>
      </c>
      <c r="J18" s="176"/>
      <c r="K18" s="176">
        <f t="shared" si="5"/>
        <v>0.1648</v>
      </c>
      <c r="L18" s="187"/>
    </row>
    <row r="19" spans="1:15" ht="24.95" customHeight="1">
      <c r="A19" s="190"/>
      <c r="B19" s="19" t="s">
        <v>62</v>
      </c>
      <c r="C19" s="14" t="s">
        <v>45</v>
      </c>
      <c r="D19" s="127">
        <f>ROUND(D17*D18/1000,2)</f>
        <v>8.44</v>
      </c>
      <c r="E19" s="177">
        <f>ROUND(E17*E18/1000,2)</f>
        <v>8.66</v>
      </c>
      <c r="F19" s="177"/>
      <c r="G19" s="177">
        <f>ROUND(G17*G18/1000,2)</f>
        <v>10.59</v>
      </c>
      <c r="H19" s="177"/>
      <c r="I19" s="177">
        <f>ROUND(I17*I18/1000,2)</f>
        <v>12.85</v>
      </c>
      <c r="J19" s="177"/>
      <c r="K19" s="177">
        <f>ROUND(K17*K18/1000,2)</f>
        <v>14.17</v>
      </c>
      <c r="L19" s="180"/>
      <c r="M19" s="7"/>
      <c r="N19" s="7"/>
      <c r="O19" s="7"/>
    </row>
    <row r="20" spans="1:15" ht="24.95" customHeight="1">
      <c r="A20" s="190" t="s">
        <v>42</v>
      </c>
      <c r="B20" s="14" t="s">
        <v>66</v>
      </c>
      <c r="C20" s="14" t="s">
        <v>67</v>
      </c>
      <c r="D20" s="125">
        <v>5370</v>
      </c>
      <c r="E20" s="185">
        <v>6144</v>
      </c>
      <c r="F20" s="185"/>
      <c r="G20" s="185">
        <v>6958</v>
      </c>
      <c r="H20" s="185"/>
      <c r="I20" s="185">
        <v>9405</v>
      </c>
      <c r="J20" s="185"/>
      <c r="K20" s="185">
        <v>9500</v>
      </c>
      <c r="L20" s="186"/>
    </row>
    <row r="21" spans="1:15" ht="24.95" customHeight="1">
      <c r="A21" s="190"/>
      <c r="B21" s="14" t="s">
        <v>68</v>
      </c>
      <c r="C21" s="14" t="s">
        <v>115</v>
      </c>
      <c r="D21" s="126">
        <f>$E$11</f>
        <v>0.1648</v>
      </c>
      <c r="E21" s="176">
        <f t="shared" ref="E21:K21" si="6">$E$11</f>
        <v>0.1648</v>
      </c>
      <c r="F21" s="176"/>
      <c r="G21" s="176">
        <f t="shared" si="6"/>
        <v>0.1648</v>
      </c>
      <c r="H21" s="176"/>
      <c r="I21" s="176">
        <f t="shared" si="6"/>
        <v>0.1648</v>
      </c>
      <c r="J21" s="176"/>
      <c r="K21" s="176">
        <f t="shared" si="6"/>
        <v>0.1648</v>
      </c>
      <c r="L21" s="187"/>
    </row>
    <row r="22" spans="1:15" ht="24.95" customHeight="1">
      <c r="A22" s="190"/>
      <c r="B22" s="19" t="s">
        <v>62</v>
      </c>
      <c r="C22" s="14" t="s">
        <v>45</v>
      </c>
      <c r="D22" s="127">
        <f>ROUND(D20*D21/1000,2)</f>
        <v>0.88</v>
      </c>
      <c r="E22" s="177">
        <f>ROUND(E20*E21/1000,2)</f>
        <v>1.01</v>
      </c>
      <c r="F22" s="177"/>
      <c r="G22" s="177">
        <f>ROUND(G20*G21/1000,2)</f>
        <v>1.1499999999999999</v>
      </c>
      <c r="H22" s="177"/>
      <c r="I22" s="177">
        <f>ROUND(I20*I21/1000,2)</f>
        <v>1.55</v>
      </c>
      <c r="J22" s="177"/>
      <c r="K22" s="177">
        <f>ROUND(K20*K21/1000,2)</f>
        <v>1.57</v>
      </c>
      <c r="L22" s="180"/>
    </row>
    <row r="23" spans="1:15" ht="24.95" customHeight="1">
      <c r="A23" s="190" t="s">
        <v>69</v>
      </c>
      <c r="B23" s="14" t="s">
        <v>66</v>
      </c>
      <c r="C23" s="14" t="s">
        <v>67</v>
      </c>
      <c r="D23" s="125">
        <v>3323</v>
      </c>
      <c r="E23" s="185">
        <v>3348</v>
      </c>
      <c r="F23" s="185"/>
      <c r="G23" s="185">
        <v>4500</v>
      </c>
      <c r="H23" s="185"/>
      <c r="I23" s="185">
        <v>4500</v>
      </c>
      <c r="J23" s="185"/>
      <c r="K23" s="185">
        <v>4500</v>
      </c>
      <c r="L23" s="186"/>
    </row>
    <row r="24" spans="1:15" ht="24.95" customHeight="1">
      <c r="A24" s="190"/>
      <c r="B24" s="14" t="s">
        <v>68</v>
      </c>
      <c r="C24" s="14" t="s">
        <v>115</v>
      </c>
      <c r="D24" s="126">
        <f>$E$11</f>
        <v>0.1648</v>
      </c>
      <c r="E24" s="176">
        <f t="shared" ref="E24:K24" si="7">$E$11</f>
        <v>0.1648</v>
      </c>
      <c r="F24" s="176"/>
      <c r="G24" s="176">
        <f t="shared" si="7"/>
        <v>0.1648</v>
      </c>
      <c r="H24" s="176"/>
      <c r="I24" s="176">
        <f t="shared" si="7"/>
        <v>0.1648</v>
      </c>
      <c r="J24" s="176"/>
      <c r="K24" s="176">
        <f t="shared" si="7"/>
        <v>0.1648</v>
      </c>
      <c r="L24" s="187"/>
    </row>
    <row r="25" spans="1:15" ht="24.95" customHeight="1">
      <c r="A25" s="190"/>
      <c r="B25" s="19" t="s">
        <v>62</v>
      </c>
      <c r="C25" s="14" t="s">
        <v>45</v>
      </c>
      <c r="D25" s="127">
        <f>ROUND(D23*D24/1000,2)</f>
        <v>0.55000000000000004</v>
      </c>
      <c r="E25" s="177">
        <f>ROUND(E23*E24/1000,2)</f>
        <v>0.55000000000000004</v>
      </c>
      <c r="F25" s="177"/>
      <c r="G25" s="177">
        <f>ROUND(G23*G24/1000,2)</f>
        <v>0.74</v>
      </c>
      <c r="H25" s="177"/>
      <c r="I25" s="177">
        <f>ROUND(I23*I24/1000,2)</f>
        <v>0.74</v>
      </c>
      <c r="J25" s="177"/>
      <c r="K25" s="177">
        <f>ROUND(K23*K24/1000,2)</f>
        <v>0.74</v>
      </c>
      <c r="L25" s="180"/>
    </row>
    <row r="26" spans="1:15" ht="24.95" customHeight="1">
      <c r="A26" s="190" t="s">
        <v>70</v>
      </c>
      <c r="B26" s="14" t="s">
        <v>66</v>
      </c>
      <c r="C26" s="14" t="s">
        <v>67</v>
      </c>
      <c r="D26" s="125">
        <v>309</v>
      </c>
      <c r="E26" s="185">
        <v>300</v>
      </c>
      <c r="F26" s="185"/>
      <c r="G26" s="185">
        <v>800</v>
      </c>
      <c r="H26" s="185"/>
      <c r="I26" s="185">
        <v>1900</v>
      </c>
      <c r="J26" s="185"/>
      <c r="K26" s="185">
        <v>1900</v>
      </c>
      <c r="L26" s="186"/>
    </row>
    <row r="27" spans="1:15" ht="24.95" customHeight="1">
      <c r="A27" s="190"/>
      <c r="B27" s="14" t="s">
        <v>68</v>
      </c>
      <c r="C27" s="14" t="s">
        <v>115</v>
      </c>
      <c r="D27" s="126">
        <f>$E$11</f>
        <v>0.1648</v>
      </c>
      <c r="E27" s="176">
        <f t="shared" ref="E27:K27" si="8">$E$11</f>
        <v>0.1648</v>
      </c>
      <c r="F27" s="176"/>
      <c r="G27" s="176">
        <f t="shared" si="8"/>
        <v>0.1648</v>
      </c>
      <c r="H27" s="176"/>
      <c r="I27" s="176">
        <f t="shared" si="8"/>
        <v>0.1648</v>
      </c>
      <c r="J27" s="176"/>
      <c r="K27" s="176">
        <f t="shared" si="8"/>
        <v>0.1648</v>
      </c>
      <c r="L27" s="187"/>
    </row>
    <row r="28" spans="1:15" ht="24.95" customHeight="1">
      <c r="A28" s="190"/>
      <c r="B28" s="19" t="s">
        <v>62</v>
      </c>
      <c r="C28" s="14" t="s">
        <v>45</v>
      </c>
      <c r="D28" s="127">
        <f>ROUND(D26*D27/1000,2)</f>
        <v>0.05</v>
      </c>
      <c r="E28" s="177">
        <f>ROUND(E26*E27/1000,2)</f>
        <v>0.05</v>
      </c>
      <c r="F28" s="177"/>
      <c r="G28" s="177">
        <f>ROUND(G26*G27/1000,2)</f>
        <v>0.13</v>
      </c>
      <c r="H28" s="177"/>
      <c r="I28" s="177">
        <f>ROUND(I26*I27/1000,2)</f>
        <v>0.31</v>
      </c>
      <c r="J28" s="177"/>
      <c r="K28" s="177">
        <f>ROUND(K26*K27/1000,2)</f>
        <v>0.31</v>
      </c>
      <c r="L28" s="180"/>
    </row>
    <row r="29" spans="1:15" ht="24.95" customHeight="1">
      <c r="A29" s="190" t="s">
        <v>96</v>
      </c>
      <c r="B29" s="14" t="s">
        <v>66</v>
      </c>
      <c r="C29" s="14" t="s">
        <v>67</v>
      </c>
      <c r="D29" s="125">
        <v>2037</v>
      </c>
      <c r="E29" s="185">
        <v>2037</v>
      </c>
      <c r="F29" s="185"/>
      <c r="G29" s="185">
        <v>2600</v>
      </c>
      <c r="H29" s="185"/>
      <c r="I29" s="185">
        <v>2600</v>
      </c>
      <c r="J29" s="185"/>
      <c r="K29" s="185">
        <v>2600</v>
      </c>
      <c r="L29" s="186"/>
    </row>
    <row r="30" spans="1:15" ht="24.95" customHeight="1">
      <c r="A30" s="190"/>
      <c r="B30" s="14" t="s">
        <v>68</v>
      </c>
      <c r="C30" s="14" t="s">
        <v>115</v>
      </c>
      <c r="D30" s="126">
        <f>$E$11</f>
        <v>0.1648</v>
      </c>
      <c r="E30" s="176">
        <f t="shared" ref="E30:K30" si="9">$E$11</f>
        <v>0.1648</v>
      </c>
      <c r="F30" s="176"/>
      <c r="G30" s="176">
        <f t="shared" si="9"/>
        <v>0.1648</v>
      </c>
      <c r="H30" s="176"/>
      <c r="I30" s="176">
        <f t="shared" si="9"/>
        <v>0.1648</v>
      </c>
      <c r="J30" s="176"/>
      <c r="K30" s="176">
        <f t="shared" si="9"/>
        <v>0.1648</v>
      </c>
      <c r="L30" s="187"/>
    </row>
    <row r="31" spans="1:15" ht="24.95" customHeight="1">
      <c r="A31" s="190"/>
      <c r="B31" s="19" t="s">
        <v>62</v>
      </c>
      <c r="C31" s="14" t="s">
        <v>45</v>
      </c>
      <c r="D31" s="127">
        <f>ROUND(D29*D30/1000,2)</f>
        <v>0.34</v>
      </c>
      <c r="E31" s="177">
        <f>ROUND(E29*E30/1000,2)</f>
        <v>0.34</v>
      </c>
      <c r="F31" s="177"/>
      <c r="G31" s="177">
        <f>ROUND(G29*G30/1000,2)</f>
        <v>0.43</v>
      </c>
      <c r="H31" s="177"/>
      <c r="I31" s="177">
        <f>ROUND(I29*I30/1000,2)</f>
        <v>0.43</v>
      </c>
      <c r="J31" s="177"/>
      <c r="K31" s="177">
        <f>ROUND(K29*K30/1000,2)</f>
        <v>0.43</v>
      </c>
      <c r="L31" s="180"/>
    </row>
    <row r="32" spans="1:15" ht="24.95" customHeight="1">
      <c r="A32" s="190" t="s">
        <v>97</v>
      </c>
      <c r="B32" s="14" t="s">
        <v>66</v>
      </c>
      <c r="C32" s="14" t="s">
        <v>67</v>
      </c>
      <c r="D32" s="125">
        <v>964</v>
      </c>
      <c r="E32" s="185">
        <v>3015</v>
      </c>
      <c r="F32" s="185"/>
      <c r="G32" s="185">
        <v>10599</v>
      </c>
      <c r="H32" s="185"/>
      <c r="I32" s="185">
        <v>12617</v>
      </c>
      <c r="J32" s="185"/>
      <c r="K32" s="185">
        <v>12617</v>
      </c>
      <c r="L32" s="186"/>
    </row>
    <row r="33" spans="1:12" ht="24.95" customHeight="1">
      <c r="A33" s="190"/>
      <c r="B33" s="14" t="s">
        <v>68</v>
      </c>
      <c r="C33" s="14" t="s">
        <v>115</v>
      </c>
      <c r="D33" s="126">
        <f>$E$11</f>
        <v>0.1648</v>
      </c>
      <c r="E33" s="176">
        <f t="shared" ref="E33:K33" si="10">$E$11</f>
        <v>0.1648</v>
      </c>
      <c r="F33" s="176"/>
      <c r="G33" s="176">
        <f t="shared" si="10"/>
        <v>0.1648</v>
      </c>
      <c r="H33" s="176"/>
      <c r="I33" s="176">
        <f t="shared" si="10"/>
        <v>0.1648</v>
      </c>
      <c r="J33" s="176"/>
      <c r="K33" s="176">
        <f t="shared" si="10"/>
        <v>0.1648</v>
      </c>
      <c r="L33" s="187"/>
    </row>
    <row r="34" spans="1:12" ht="24.95" customHeight="1">
      <c r="A34" s="190"/>
      <c r="B34" s="19" t="s">
        <v>62</v>
      </c>
      <c r="C34" s="14" t="s">
        <v>45</v>
      </c>
      <c r="D34" s="45">
        <f>ROUND(D32*D33/1000,2)</f>
        <v>0.16</v>
      </c>
      <c r="E34" s="171">
        <f>ROUND(E32*E33/1000,2)</f>
        <v>0.5</v>
      </c>
      <c r="F34" s="171"/>
      <c r="G34" s="171">
        <f>ROUND(G32*G33/1000,2)</f>
        <v>1.75</v>
      </c>
      <c r="H34" s="171"/>
      <c r="I34" s="171">
        <f>ROUND(I32*I33/1000,2)</f>
        <v>2.08</v>
      </c>
      <c r="J34" s="171"/>
      <c r="K34" s="171">
        <f>ROUND(K32*K33/1000,2)</f>
        <v>2.08</v>
      </c>
      <c r="L34" s="188"/>
    </row>
    <row r="35" spans="1:12" ht="24.95" customHeight="1">
      <c r="A35" s="46" t="s">
        <v>46</v>
      </c>
      <c r="B35" s="184" t="s">
        <v>116</v>
      </c>
      <c r="C35" s="184"/>
      <c r="D35" s="47">
        <f>SUM(D19,D22,D25,D28,D31,D34)</f>
        <v>10.420000000000002</v>
      </c>
      <c r="E35" s="172">
        <f>SUM(E19,E22,E25,E28,E31,E34)</f>
        <v>11.110000000000001</v>
      </c>
      <c r="F35" s="172"/>
      <c r="G35" s="172">
        <f>SUM(G19,G22,G25,G28,G31,G34)</f>
        <v>14.790000000000001</v>
      </c>
      <c r="H35" s="172"/>
      <c r="I35" s="172">
        <f>SUM(I19,I22,I25,I28,I31,I34)</f>
        <v>17.96</v>
      </c>
      <c r="J35" s="172"/>
      <c r="K35" s="172">
        <f>SUM(K19,K22,K25,K28,K31,K34)</f>
        <v>19.299999999999997</v>
      </c>
      <c r="L35" s="189"/>
    </row>
    <row r="36" spans="1:12" ht="29.25" customHeight="1">
      <c r="A36" s="41" t="s">
        <v>72</v>
      </c>
      <c r="B36" s="42"/>
      <c r="C36" s="42"/>
      <c r="D36" s="41"/>
      <c r="E36" s="43"/>
      <c r="F36" s="43"/>
      <c r="G36" s="43"/>
      <c r="H36" s="48"/>
      <c r="I36" s="49"/>
      <c r="J36" s="43"/>
      <c r="K36" s="43"/>
      <c r="L36" s="43"/>
    </row>
    <row r="37" spans="1:12" ht="43.5" customHeight="1">
      <c r="A37" s="191" t="s">
        <v>49</v>
      </c>
      <c r="B37" s="173"/>
      <c r="C37" s="15" t="s">
        <v>63</v>
      </c>
      <c r="D37" s="15" t="s">
        <v>64</v>
      </c>
      <c r="E37" s="173" t="s">
        <v>157</v>
      </c>
      <c r="F37" s="173"/>
      <c r="G37" s="173" t="s">
        <v>147</v>
      </c>
      <c r="H37" s="173"/>
      <c r="I37" s="173" t="s">
        <v>148</v>
      </c>
      <c r="J37" s="173"/>
      <c r="K37" s="173" t="s">
        <v>93</v>
      </c>
      <c r="L37" s="192"/>
    </row>
    <row r="38" spans="1:12" ht="24.95" customHeight="1">
      <c r="A38" s="190" t="s">
        <v>65</v>
      </c>
      <c r="B38" s="14" t="s">
        <v>100</v>
      </c>
      <c r="C38" s="14" t="s">
        <v>43</v>
      </c>
      <c r="D38" s="130">
        <f>'[1]5.1 계획하수량(보령)'!E21</f>
        <v>13150</v>
      </c>
      <c r="E38" s="174">
        <f>'[1]5.1 계획하수량(보령)'!$F$21</f>
        <v>13480</v>
      </c>
      <c r="F38" s="175"/>
      <c r="G38" s="174">
        <f>'[1]5.1 계획하수량(보령)'!$G$21</f>
        <v>16380</v>
      </c>
      <c r="H38" s="175"/>
      <c r="I38" s="174">
        <f>'[1]5.1 계획하수량(보령)'!$H$21</f>
        <v>19790</v>
      </c>
      <c r="J38" s="175"/>
      <c r="K38" s="174">
        <f>'[1]5.1 계획하수량(보령)'!$I$21</f>
        <v>21860</v>
      </c>
      <c r="L38" s="193"/>
    </row>
    <row r="39" spans="1:12" ht="24.95" customHeight="1">
      <c r="A39" s="190"/>
      <c r="B39" s="14" t="s">
        <v>117</v>
      </c>
      <c r="C39" s="14" t="s">
        <v>118</v>
      </c>
      <c r="D39" s="126">
        <f>$L$11</f>
        <v>0.35560000000000003</v>
      </c>
      <c r="E39" s="176">
        <f t="shared" ref="E39:K39" si="11">$L$11</f>
        <v>0.35560000000000003</v>
      </c>
      <c r="F39" s="176"/>
      <c r="G39" s="176">
        <f t="shared" si="11"/>
        <v>0.35560000000000003</v>
      </c>
      <c r="H39" s="176"/>
      <c r="I39" s="176">
        <f t="shared" si="11"/>
        <v>0.35560000000000003</v>
      </c>
      <c r="J39" s="176"/>
      <c r="K39" s="176">
        <f t="shared" si="11"/>
        <v>0.35560000000000003</v>
      </c>
      <c r="L39" s="187"/>
    </row>
    <row r="40" spans="1:12" ht="24.95" customHeight="1">
      <c r="A40" s="190"/>
      <c r="B40" s="19" t="s">
        <v>119</v>
      </c>
      <c r="C40" s="14" t="s">
        <v>120</v>
      </c>
      <c r="D40" s="127">
        <f>ROUND(D38*D39/1000,2)</f>
        <v>4.68</v>
      </c>
      <c r="E40" s="177">
        <f>ROUND(E38*E39/1000,2)</f>
        <v>4.79</v>
      </c>
      <c r="F40" s="177"/>
      <c r="G40" s="177">
        <f>ROUND(G38*G39/1000,2)</f>
        <v>5.82</v>
      </c>
      <c r="H40" s="177"/>
      <c r="I40" s="177">
        <f>ROUND(I38*I39/1000,2)</f>
        <v>7.04</v>
      </c>
      <c r="J40" s="177"/>
      <c r="K40" s="177">
        <f>ROUND(K38*K39/1000,2)</f>
        <v>7.77</v>
      </c>
      <c r="L40" s="180"/>
    </row>
    <row r="41" spans="1:12" ht="24.95" customHeight="1">
      <c r="A41" s="190" t="s">
        <v>121</v>
      </c>
      <c r="B41" s="14" t="s">
        <v>122</v>
      </c>
      <c r="C41" s="14" t="s">
        <v>43</v>
      </c>
      <c r="D41" s="130">
        <f>'[1]5.2 계획하수량(대천해수욕장_성수기)'!$E$24</f>
        <v>8180</v>
      </c>
      <c r="E41" s="178">
        <f>'[1]5.2 계획하수량(대천해수욕장_성수기)'!$F$24</f>
        <v>8370</v>
      </c>
      <c r="F41" s="178"/>
      <c r="G41" s="178">
        <f>'[1]5.2 계획하수량(대천해수욕장_성수기)'!$G$24</f>
        <v>8570</v>
      </c>
      <c r="H41" s="178"/>
      <c r="I41" s="178">
        <f>'[1]5.2 계획하수량(대천해수욕장_성수기)'!$H$24</f>
        <v>9260</v>
      </c>
      <c r="J41" s="178"/>
      <c r="K41" s="178">
        <f>'[1]5.2 계획하수량(대천해수욕장_성수기)'!$I$24</f>
        <v>9280</v>
      </c>
      <c r="L41" s="181"/>
    </row>
    <row r="42" spans="1:12" ht="24.95" customHeight="1">
      <c r="A42" s="190"/>
      <c r="B42" s="14" t="s">
        <v>117</v>
      </c>
      <c r="C42" s="14" t="s">
        <v>118</v>
      </c>
      <c r="D42" s="126">
        <f>$L$11</f>
        <v>0.35560000000000003</v>
      </c>
      <c r="E42" s="176">
        <f t="shared" ref="E42:K42" si="12">$L$11</f>
        <v>0.35560000000000003</v>
      </c>
      <c r="F42" s="176"/>
      <c r="G42" s="176">
        <f t="shared" si="12"/>
        <v>0.35560000000000003</v>
      </c>
      <c r="H42" s="176"/>
      <c r="I42" s="176">
        <f t="shared" si="12"/>
        <v>0.35560000000000003</v>
      </c>
      <c r="J42" s="176"/>
      <c r="K42" s="176">
        <f t="shared" si="12"/>
        <v>0.35560000000000003</v>
      </c>
      <c r="L42" s="187"/>
    </row>
    <row r="43" spans="1:12" ht="24.95" customHeight="1">
      <c r="A43" s="190"/>
      <c r="B43" s="19" t="s">
        <v>119</v>
      </c>
      <c r="C43" s="14" t="s">
        <v>120</v>
      </c>
      <c r="D43" s="127">
        <f>ROUND(D41*D42/1000,2)</f>
        <v>2.91</v>
      </c>
      <c r="E43" s="177">
        <f>ROUND(E41*E42/1000,2)</f>
        <v>2.98</v>
      </c>
      <c r="F43" s="177"/>
      <c r="G43" s="177">
        <f>ROUND(G41*G42/1000,2)</f>
        <v>3.05</v>
      </c>
      <c r="H43" s="177"/>
      <c r="I43" s="177">
        <f>ROUND(I41*I42/1000,2)</f>
        <v>3.29</v>
      </c>
      <c r="J43" s="177"/>
      <c r="K43" s="177">
        <f>ROUND(K41*K42/1000,2)</f>
        <v>3.3</v>
      </c>
      <c r="L43" s="180"/>
    </row>
    <row r="44" spans="1:12" ht="24.95" customHeight="1">
      <c r="A44" s="190" t="s">
        <v>123</v>
      </c>
      <c r="B44" s="14" t="s">
        <v>122</v>
      </c>
      <c r="C44" s="14" t="s">
        <v>43</v>
      </c>
      <c r="D44" s="130">
        <f>'[1]5.3 계획하수량(웅천)'!$E$17</f>
        <v>790</v>
      </c>
      <c r="E44" s="178">
        <f>'[1]5.3 계획하수량(웅천)'!$F$17</f>
        <v>800</v>
      </c>
      <c r="F44" s="178"/>
      <c r="G44" s="178">
        <f>'[1]5.3 계획하수량(웅천)'!$G$17</f>
        <v>1260</v>
      </c>
      <c r="H44" s="178"/>
      <c r="I44" s="178">
        <f>'[1]5.3 계획하수량(웅천)'!$H$17</f>
        <v>1260</v>
      </c>
      <c r="J44" s="178"/>
      <c r="K44" s="178">
        <f>'[1]5.3 계획하수량(웅천)'!$I$17</f>
        <v>1270</v>
      </c>
      <c r="L44" s="181"/>
    </row>
    <row r="45" spans="1:12" ht="24.95" customHeight="1">
      <c r="A45" s="190"/>
      <c r="B45" s="14" t="s">
        <v>117</v>
      </c>
      <c r="C45" s="14" t="s">
        <v>118</v>
      </c>
      <c r="D45" s="126">
        <f>$L$11</f>
        <v>0.35560000000000003</v>
      </c>
      <c r="E45" s="176">
        <f t="shared" ref="E45:K45" si="13">$L$11</f>
        <v>0.35560000000000003</v>
      </c>
      <c r="F45" s="176"/>
      <c r="G45" s="176">
        <f t="shared" si="13"/>
        <v>0.35560000000000003</v>
      </c>
      <c r="H45" s="176"/>
      <c r="I45" s="176">
        <f t="shared" si="13"/>
        <v>0.35560000000000003</v>
      </c>
      <c r="J45" s="176"/>
      <c r="K45" s="176">
        <f t="shared" si="13"/>
        <v>0.35560000000000003</v>
      </c>
      <c r="L45" s="187"/>
    </row>
    <row r="46" spans="1:12" ht="24.95" customHeight="1">
      <c r="A46" s="190"/>
      <c r="B46" s="19" t="s">
        <v>119</v>
      </c>
      <c r="C46" s="14" t="s">
        <v>120</v>
      </c>
      <c r="D46" s="127">
        <f>ROUND(D44*D45/1000,2)</f>
        <v>0.28000000000000003</v>
      </c>
      <c r="E46" s="177">
        <f>ROUND(E44*E45/1000,2)</f>
        <v>0.28000000000000003</v>
      </c>
      <c r="F46" s="177"/>
      <c r="G46" s="177">
        <f>ROUND(G44*G45/1000,2)</f>
        <v>0.45</v>
      </c>
      <c r="H46" s="177"/>
      <c r="I46" s="177">
        <f>ROUND(I44*I45/1000,2)</f>
        <v>0.45</v>
      </c>
      <c r="J46" s="177"/>
      <c r="K46" s="177">
        <f>ROUND(K44*K45/1000,2)</f>
        <v>0.45</v>
      </c>
      <c r="L46" s="180"/>
    </row>
    <row r="47" spans="1:12" ht="24.95" customHeight="1">
      <c r="A47" s="190" t="s">
        <v>124</v>
      </c>
      <c r="B47" s="14" t="s">
        <v>122</v>
      </c>
      <c r="C47" s="14" t="s">
        <v>43</v>
      </c>
      <c r="D47" s="130">
        <f>'[1]5.4 계획하수량(무창포)'!$E$14</f>
        <v>960</v>
      </c>
      <c r="E47" s="178">
        <f>'[1]5.4 계획하수량(무창포)'!$F$14</f>
        <v>990</v>
      </c>
      <c r="F47" s="178"/>
      <c r="G47" s="178">
        <f>'[1]5.4 계획하수량(무창포)'!$G$14</f>
        <v>1110</v>
      </c>
      <c r="H47" s="178"/>
      <c r="I47" s="178">
        <f>'[1]5.4 계획하수량(무창포)'!$H$14</f>
        <v>1460</v>
      </c>
      <c r="J47" s="178"/>
      <c r="K47" s="178">
        <f>'[1]5.4 계획하수량(무창포)'!$I$14</f>
        <v>1460</v>
      </c>
      <c r="L47" s="181"/>
    </row>
    <row r="48" spans="1:12" ht="24.95" customHeight="1">
      <c r="A48" s="190"/>
      <c r="B48" s="14" t="s">
        <v>117</v>
      </c>
      <c r="C48" s="14" t="s">
        <v>118</v>
      </c>
      <c r="D48" s="126">
        <f>$L$11</f>
        <v>0.35560000000000003</v>
      </c>
      <c r="E48" s="176">
        <f t="shared" ref="E48:K48" si="14">$L$11</f>
        <v>0.35560000000000003</v>
      </c>
      <c r="F48" s="176"/>
      <c r="G48" s="176">
        <f t="shared" si="14"/>
        <v>0.35560000000000003</v>
      </c>
      <c r="H48" s="176"/>
      <c r="I48" s="176">
        <f t="shared" si="14"/>
        <v>0.35560000000000003</v>
      </c>
      <c r="J48" s="176"/>
      <c r="K48" s="176">
        <f t="shared" si="14"/>
        <v>0.35560000000000003</v>
      </c>
      <c r="L48" s="187"/>
    </row>
    <row r="49" spans="1:15" ht="24.95" customHeight="1">
      <c r="A49" s="190"/>
      <c r="B49" s="19" t="s">
        <v>119</v>
      </c>
      <c r="C49" s="14" t="s">
        <v>120</v>
      </c>
      <c r="D49" s="127">
        <f>ROUND(D47*D48/1000,2)</f>
        <v>0.34</v>
      </c>
      <c r="E49" s="177">
        <f>ROUND(E47*E48/1000,2)</f>
        <v>0.35</v>
      </c>
      <c r="F49" s="177"/>
      <c r="G49" s="177">
        <f>ROUND(G47*G48/1000,2)</f>
        <v>0.39</v>
      </c>
      <c r="H49" s="177"/>
      <c r="I49" s="177">
        <f>ROUND(I47*I48/1000,2)</f>
        <v>0.52</v>
      </c>
      <c r="J49" s="177"/>
      <c r="K49" s="177">
        <f>ROUND(K47*K48/1000,2)</f>
        <v>0.52</v>
      </c>
      <c r="L49" s="180"/>
    </row>
    <row r="50" spans="1:15" ht="24.95" customHeight="1">
      <c r="A50" s="190" t="s">
        <v>125</v>
      </c>
      <c r="B50" s="14" t="s">
        <v>122</v>
      </c>
      <c r="C50" s="14" t="s">
        <v>43</v>
      </c>
      <c r="D50" s="130">
        <f>'[1]5.5 계획하수량(성주)'!$E$14</f>
        <v>370</v>
      </c>
      <c r="E50" s="178">
        <f>'[1]5.5 계획하수량(성주)'!$F$14</f>
        <v>370</v>
      </c>
      <c r="F50" s="178"/>
      <c r="G50" s="178">
        <f>'[1]5.5 계획하수량(성주)'!$G$14</f>
        <v>470</v>
      </c>
      <c r="H50" s="178"/>
      <c r="I50" s="178">
        <f>'[1]5.5 계획하수량(성주)'!$H$14</f>
        <v>470</v>
      </c>
      <c r="J50" s="178"/>
      <c r="K50" s="178">
        <f>'[1]5.5 계획하수량(성주)'!$I$14</f>
        <v>470</v>
      </c>
      <c r="L50" s="181"/>
    </row>
    <row r="51" spans="1:15" ht="24.95" customHeight="1">
      <c r="A51" s="190"/>
      <c r="B51" s="14" t="s">
        <v>117</v>
      </c>
      <c r="C51" s="14" t="s">
        <v>118</v>
      </c>
      <c r="D51" s="126">
        <f>$L$11</f>
        <v>0.35560000000000003</v>
      </c>
      <c r="E51" s="176">
        <f t="shared" ref="E51:K51" si="15">$L$11</f>
        <v>0.35560000000000003</v>
      </c>
      <c r="F51" s="176"/>
      <c r="G51" s="176">
        <f t="shared" si="15"/>
        <v>0.35560000000000003</v>
      </c>
      <c r="H51" s="176"/>
      <c r="I51" s="176">
        <f t="shared" si="15"/>
        <v>0.35560000000000003</v>
      </c>
      <c r="J51" s="176"/>
      <c r="K51" s="176">
        <f t="shared" si="15"/>
        <v>0.35560000000000003</v>
      </c>
      <c r="L51" s="187"/>
    </row>
    <row r="52" spans="1:15" ht="24.95" customHeight="1">
      <c r="A52" s="190"/>
      <c r="B52" s="19" t="s">
        <v>119</v>
      </c>
      <c r="C52" s="14" t="s">
        <v>120</v>
      </c>
      <c r="D52" s="127">
        <f>ROUND(D50*D51/1000,2)</f>
        <v>0.13</v>
      </c>
      <c r="E52" s="177">
        <f>ROUND(E50*E51/1000,2)</f>
        <v>0.13</v>
      </c>
      <c r="F52" s="177"/>
      <c r="G52" s="177">
        <f>ROUND(G50*G51/1000,2)</f>
        <v>0.17</v>
      </c>
      <c r="H52" s="177"/>
      <c r="I52" s="177">
        <f>ROUND(I50*I51/1000,2)</f>
        <v>0.17</v>
      </c>
      <c r="J52" s="177"/>
      <c r="K52" s="177">
        <f>ROUND(K50*K51/1000,2)</f>
        <v>0.17</v>
      </c>
      <c r="L52" s="180"/>
    </row>
    <row r="53" spans="1:15" ht="24.95" customHeight="1">
      <c r="A53" s="190" t="s">
        <v>126</v>
      </c>
      <c r="B53" s="14" t="s">
        <v>122</v>
      </c>
      <c r="C53" s="14" t="s">
        <v>43</v>
      </c>
      <c r="D53" s="130">
        <f>'[2]1. 계획하수량(일평균)'!$K$5</f>
        <v>218</v>
      </c>
      <c r="E53" s="178">
        <f>'[2]1. 계획하수량(일평균)'!$L$5</f>
        <v>546</v>
      </c>
      <c r="F53" s="178"/>
      <c r="G53" s="178">
        <f>'[2]1. 계획하수량(일평균)'!$M$5</f>
        <v>1760</v>
      </c>
      <c r="H53" s="178"/>
      <c r="I53" s="178">
        <f>'[2]1. 계획하수량(일평균)'!$N$5</f>
        <v>2098</v>
      </c>
      <c r="J53" s="178"/>
      <c r="K53" s="178">
        <f>'[2]1. 계획하수량(일평균)'!$O$5</f>
        <v>2098</v>
      </c>
      <c r="L53" s="181"/>
    </row>
    <row r="54" spans="1:15" ht="24.95" customHeight="1">
      <c r="A54" s="190"/>
      <c r="B54" s="14" t="s">
        <v>117</v>
      </c>
      <c r="C54" s="14" t="s">
        <v>118</v>
      </c>
      <c r="D54" s="44">
        <f>$L$11</f>
        <v>0.35560000000000003</v>
      </c>
      <c r="E54" s="179">
        <f t="shared" ref="E54:K54" si="16">$L$11</f>
        <v>0.35560000000000003</v>
      </c>
      <c r="F54" s="179"/>
      <c r="G54" s="179">
        <f t="shared" si="16"/>
        <v>0.35560000000000003</v>
      </c>
      <c r="H54" s="179"/>
      <c r="I54" s="179">
        <f t="shared" si="16"/>
        <v>0.35560000000000003</v>
      </c>
      <c r="J54" s="179"/>
      <c r="K54" s="179">
        <f t="shared" si="16"/>
        <v>0.35560000000000003</v>
      </c>
      <c r="L54" s="182"/>
    </row>
    <row r="55" spans="1:15" ht="24.95" customHeight="1">
      <c r="A55" s="190"/>
      <c r="B55" s="19" t="s">
        <v>119</v>
      </c>
      <c r="C55" s="14" t="s">
        <v>120</v>
      </c>
      <c r="D55" s="45">
        <f>ROUND(D53*D54/1000,2)</f>
        <v>0.08</v>
      </c>
      <c r="E55" s="171">
        <f>ROUND(E53*E54/1000,2)</f>
        <v>0.19</v>
      </c>
      <c r="F55" s="171"/>
      <c r="G55" s="171">
        <f>ROUND(G53*G54/1000,2)</f>
        <v>0.63</v>
      </c>
      <c r="H55" s="171"/>
      <c r="I55" s="171">
        <f>ROUND(I53*I54/1000,2)</f>
        <v>0.75</v>
      </c>
      <c r="J55" s="171"/>
      <c r="K55" s="171">
        <f>ROUND(K53*K54/1000,2)</f>
        <v>0.75</v>
      </c>
      <c r="L55" s="188"/>
    </row>
    <row r="56" spans="1:15" ht="24.95" customHeight="1">
      <c r="A56" s="46" t="s">
        <v>127</v>
      </c>
      <c r="B56" s="184" t="s">
        <v>128</v>
      </c>
      <c r="C56" s="184"/>
      <c r="D56" s="47">
        <f>SUM(D40,D43,D46,D49,D52,D55)</f>
        <v>8.4200000000000017</v>
      </c>
      <c r="E56" s="172">
        <f>SUM(E40,E43,E46,E49,E52,E55)</f>
        <v>8.7199999999999989</v>
      </c>
      <c r="F56" s="172"/>
      <c r="G56" s="172">
        <f>SUM(G40,G43,G46,G49,G52,G55)</f>
        <v>10.510000000000002</v>
      </c>
      <c r="H56" s="172"/>
      <c r="I56" s="172">
        <f>SUM(I40,I43,I46,I49,I52,I55)</f>
        <v>12.219999999999999</v>
      </c>
      <c r="J56" s="172"/>
      <c r="K56" s="172">
        <f>SUM(K40,K43,K46,K49,K52,K55)</f>
        <v>12.959999999999999</v>
      </c>
      <c r="L56" s="189"/>
    </row>
    <row r="57" spans="1:15" ht="20.100000000000001" customHeight="1"/>
    <row r="58" spans="1:15" ht="20.100000000000001" customHeight="1"/>
    <row r="59" spans="1:15" ht="20.100000000000001" customHeight="1">
      <c r="D59" s="222">
        <f>D38</f>
        <v>13150</v>
      </c>
      <c r="E59" s="222">
        <f t="shared" ref="E59" si="17">E38</f>
        <v>13480</v>
      </c>
      <c r="F59" s="222">
        <f>G38</f>
        <v>16380</v>
      </c>
      <c r="G59" s="222">
        <f>I38</f>
        <v>19790</v>
      </c>
      <c r="H59" s="222">
        <f>K38</f>
        <v>21860</v>
      </c>
      <c r="I59" s="222"/>
      <c r="K59" s="222">
        <f>D17</f>
        <v>51218</v>
      </c>
      <c r="L59" s="222">
        <f>E17</f>
        <v>52570</v>
      </c>
      <c r="M59" s="222">
        <f>G17</f>
        <v>64251</v>
      </c>
      <c r="N59" s="222">
        <f>I17</f>
        <v>78000</v>
      </c>
      <c r="O59" s="222">
        <f>K17</f>
        <v>86000</v>
      </c>
    </row>
    <row r="60" spans="1:15" ht="20.100000000000001" customHeight="1">
      <c r="D60" s="223">
        <f t="shared" ref="D60:E60" si="18">D39</f>
        <v>0.35560000000000003</v>
      </c>
      <c r="E60" s="223">
        <f t="shared" si="18"/>
        <v>0.35560000000000003</v>
      </c>
      <c r="F60" s="223">
        <f>G39</f>
        <v>0.35560000000000003</v>
      </c>
      <c r="G60" s="223">
        <f>I39</f>
        <v>0.35560000000000003</v>
      </c>
      <c r="H60" s="223">
        <f>K39</f>
        <v>0.35560000000000003</v>
      </c>
      <c r="I60" s="223"/>
      <c r="K60" s="223">
        <f t="shared" ref="K60:L60" si="19">D18</f>
        <v>0.1648</v>
      </c>
      <c r="L60" s="223">
        <f t="shared" si="19"/>
        <v>0.1648</v>
      </c>
      <c r="M60" s="223">
        <f t="shared" ref="M60:M77" si="20">G18</f>
        <v>0.1648</v>
      </c>
      <c r="N60" s="223">
        <f t="shared" ref="N60:N77" si="21">I18</f>
        <v>0.1648</v>
      </c>
      <c r="O60" s="223">
        <f t="shared" ref="O60:O77" si="22">K18</f>
        <v>0.1648</v>
      </c>
    </row>
    <row r="61" spans="1:15" ht="20.100000000000001" customHeight="1">
      <c r="D61" s="223">
        <f t="shared" ref="D61:E61" si="23">D40</f>
        <v>4.68</v>
      </c>
      <c r="E61" s="223">
        <f t="shared" si="23"/>
        <v>4.79</v>
      </c>
      <c r="F61" s="223">
        <f>G40</f>
        <v>5.82</v>
      </c>
      <c r="G61" s="223">
        <f>I40</f>
        <v>7.04</v>
      </c>
      <c r="H61" s="223">
        <f>K40</f>
        <v>7.77</v>
      </c>
      <c r="I61" s="223"/>
      <c r="K61" s="223">
        <f t="shared" ref="K61:L61" si="24">D19</f>
        <v>8.44</v>
      </c>
      <c r="L61" s="223">
        <f t="shared" si="24"/>
        <v>8.66</v>
      </c>
      <c r="M61" s="223">
        <f t="shared" si="20"/>
        <v>10.59</v>
      </c>
      <c r="N61" s="223">
        <f t="shared" si="21"/>
        <v>12.85</v>
      </c>
      <c r="O61" s="223">
        <f t="shared" si="22"/>
        <v>14.17</v>
      </c>
    </row>
    <row r="62" spans="1:15" ht="20.100000000000001" customHeight="1">
      <c r="D62" s="222">
        <f t="shared" ref="D62:E62" si="25">D41</f>
        <v>8180</v>
      </c>
      <c r="E62" s="222">
        <f t="shared" si="25"/>
        <v>8370</v>
      </c>
      <c r="F62" s="222">
        <f>G41</f>
        <v>8570</v>
      </c>
      <c r="G62" s="222">
        <f>I41</f>
        <v>9260</v>
      </c>
      <c r="H62" s="222">
        <f>K41</f>
        <v>9280</v>
      </c>
      <c r="I62" s="222"/>
      <c r="K62" s="222">
        <f t="shared" ref="K62:L62" si="26">D20</f>
        <v>5370</v>
      </c>
      <c r="L62" s="222">
        <f t="shared" si="26"/>
        <v>6144</v>
      </c>
      <c r="M62" s="222">
        <f t="shared" si="20"/>
        <v>6958</v>
      </c>
      <c r="N62" s="222">
        <f t="shared" si="21"/>
        <v>9405</v>
      </c>
      <c r="O62" s="222">
        <f t="shared" si="22"/>
        <v>9500</v>
      </c>
    </row>
    <row r="63" spans="1:15" ht="20.100000000000001" customHeight="1">
      <c r="D63" s="223">
        <f t="shared" ref="D63:E63" si="27">D42</f>
        <v>0.35560000000000003</v>
      </c>
      <c r="E63" s="223">
        <f t="shared" si="27"/>
        <v>0.35560000000000003</v>
      </c>
      <c r="F63" s="223">
        <f>G42</f>
        <v>0.35560000000000003</v>
      </c>
      <c r="G63" s="223">
        <f>I42</f>
        <v>0.35560000000000003</v>
      </c>
      <c r="H63" s="223">
        <f>K42</f>
        <v>0.35560000000000003</v>
      </c>
      <c r="I63" s="223"/>
      <c r="K63" s="223">
        <f t="shared" ref="K63:L63" si="28">D21</f>
        <v>0.1648</v>
      </c>
      <c r="L63" s="223">
        <f t="shared" si="28"/>
        <v>0.1648</v>
      </c>
      <c r="M63" s="223">
        <f t="shared" si="20"/>
        <v>0.1648</v>
      </c>
      <c r="N63" s="223">
        <f t="shared" si="21"/>
        <v>0.1648</v>
      </c>
      <c r="O63" s="223">
        <f t="shared" si="22"/>
        <v>0.1648</v>
      </c>
    </row>
    <row r="64" spans="1:15" ht="20.100000000000001" customHeight="1">
      <c r="D64" s="223">
        <f t="shared" ref="D64:E64" si="29">D43</f>
        <v>2.91</v>
      </c>
      <c r="E64" s="223">
        <f t="shared" si="29"/>
        <v>2.98</v>
      </c>
      <c r="F64" s="223">
        <f>G43</f>
        <v>3.05</v>
      </c>
      <c r="G64" s="223">
        <f>I43</f>
        <v>3.29</v>
      </c>
      <c r="H64" s="223">
        <f>K43</f>
        <v>3.3</v>
      </c>
      <c r="I64" s="223"/>
      <c r="K64" s="223">
        <f t="shared" ref="K64:L64" si="30">D22</f>
        <v>0.88</v>
      </c>
      <c r="L64" s="223">
        <f t="shared" si="30"/>
        <v>1.01</v>
      </c>
      <c r="M64" s="223">
        <f t="shared" si="20"/>
        <v>1.1499999999999999</v>
      </c>
      <c r="N64" s="223">
        <f t="shared" si="21"/>
        <v>1.55</v>
      </c>
      <c r="O64" s="223">
        <f t="shared" si="22"/>
        <v>1.57</v>
      </c>
    </row>
    <row r="65" spans="4:15" ht="20.100000000000001" customHeight="1">
      <c r="D65" s="222">
        <f t="shared" ref="D65:E65" si="31">D44</f>
        <v>790</v>
      </c>
      <c r="E65" s="222">
        <f t="shared" si="31"/>
        <v>800</v>
      </c>
      <c r="F65" s="222">
        <f>G44</f>
        <v>1260</v>
      </c>
      <c r="G65" s="222">
        <f>I44</f>
        <v>1260</v>
      </c>
      <c r="H65" s="222">
        <f>K44</f>
        <v>1270</v>
      </c>
      <c r="I65" s="222"/>
      <c r="K65" s="222">
        <f t="shared" ref="K65:L65" si="32">D23</f>
        <v>3323</v>
      </c>
      <c r="L65" s="222">
        <f t="shared" si="32"/>
        <v>3348</v>
      </c>
      <c r="M65" s="222">
        <f t="shared" si="20"/>
        <v>4500</v>
      </c>
      <c r="N65" s="222">
        <f t="shared" si="21"/>
        <v>4500</v>
      </c>
      <c r="O65" s="222">
        <f t="shared" si="22"/>
        <v>4500</v>
      </c>
    </row>
    <row r="66" spans="4:15" ht="20.100000000000001" customHeight="1">
      <c r="D66" s="223">
        <f t="shared" ref="D66:E66" si="33">D45</f>
        <v>0.35560000000000003</v>
      </c>
      <c r="E66" s="223">
        <f t="shared" si="33"/>
        <v>0.35560000000000003</v>
      </c>
      <c r="F66" s="223">
        <f>G45</f>
        <v>0.35560000000000003</v>
      </c>
      <c r="G66" s="223">
        <f>I45</f>
        <v>0.35560000000000003</v>
      </c>
      <c r="H66" s="223">
        <f>K45</f>
        <v>0.35560000000000003</v>
      </c>
      <c r="I66" s="223"/>
      <c r="K66" s="223">
        <f t="shared" ref="K66:L66" si="34">D24</f>
        <v>0.1648</v>
      </c>
      <c r="L66" s="223">
        <f t="shared" si="34"/>
        <v>0.1648</v>
      </c>
      <c r="M66" s="223">
        <f t="shared" si="20"/>
        <v>0.1648</v>
      </c>
      <c r="N66" s="223">
        <f t="shared" si="21"/>
        <v>0.1648</v>
      </c>
      <c r="O66" s="223">
        <f t="shared" si="22"/>
        <v>0.1648</v>
      </c>
    </row>
    <row r="67" spans="4:15" ht="20.100000000000001" customHeight="1">
      <c r="D67" s="223">
        <f t="shared" ref="D67:E67" si="35">D46</f>
        <v>0.28000000000000003</v>
      </c>
      <c r="E67" s="223">
        <f t="shared" si="35"/>
        <v>0.28000000000000003</v>
      </c>
      <c r="F67" s="223">
        <f>G46</f>
        <v>0.45</v>
      </c>
      <c r="G67" s="223">
        <f>I46</f>
        <v>0.45</v>
      </c>
      <c r="H67" s="223">
        <f>K46</f>
        <v>0.45</v>
      </c>
      <c r="I67" s="223"/>
      <c r="K67" s="223">
        <f t="shared" ref="K67:L67" si="36">D25</f>
        <v>0.55000000000000004</v>
      </c>
      <c r="L67" s="223">
        <f t="shared" si="36"/>
        <v>0.55000000000000004</v>
      </c>
      <c r="M67" s="223">
        <f t="shared" si="20"/>
        <v>0.74</v>
      </c>
      <c r="N67" s="223">
        <f t="shared" si="21"/>
        <v>0.74</v>
      </c>
      <c r="O67" s="223">
        <f t="shared" si="22"/>
        <v>0.74</v>
      </c>
    </row>
    <row r="68" spans="4:15" ht="20.100000000000001" customHeight="1">
      <c r="D68" s="222">
        <f t="shared" ref="D68:E68" si="37">D47</f>
        <v>960</v>
      </c>
      <c r="E68" s="222">
        <f t="shared" si="37"/>
        <v>990</v>
      </c>
      <c r="F68" s="222">
        <f>G47</f>
        <v>1110</v>
      </c>
      <c r="G68" s="222">
        <f>I47</f>
        <v>1460</v>
      </c>
      <c r="H68" s="222">
        <f>K47</f>
        <v>1460</v>
      </c>
      <c r="I68" s="222"/>
      <c r="K68" s="222">
        <f t="shared" ref="K68:L68" si="38">D26</f>
        <v>309</v>
      </c>
      <c r="L68" s="222">
        <f t="shared" si="38"/>
        <v>300</v>
      </c>
      <c r="M68" s="222">
        <f t="shared" si="20"/>
        <v>800</v>
      </c>
      <c r="N68" s="222">
        <f t="shared" si="21"/>
        <v>1900</v>
      </c>
      <c r="O68" s="222">
        <f t="shared" si="22"/>
        <v>1900</v>
      </c>
    </row>
    <row r="69" spans="4:15" ht="20.100000000000001" customHeight="1">
      <c r="D69" s="223">
        <f t="shared" ref="D69:E69" si="39">D48</f>
        <v>0.35560000000000003</v>
      </c>
      <c r="E69" s="223">
        <f t="shared" si="39"/>
        <v>0.35560000000000003</v>
      </c>
      <c r="F69" s="223">
        <f>G48</f>
        <v>0.35560000000000003</v>
      </c>
      <c r="G69" s="223">
        <f>I48</f>
        <v>0.35560000000000003</v>
      </c>
      <c r="H69" s="223">
        <f>K48</f>
        <v>0.35560000000000003</v>
      </c>
      <c r="I69" s="223"/>
      <c r="K69" s="223">
        <f t="shared" ref="K69:L69" si="40">D27</f>
        <v>0.1648</v>
      </c>
      <c r="L69" s="223">
        <f t="shared" si="40"/>
        <v>0.1648</v>
      </c>
      <c r="M69" s="223">
        <f t="shared" si="20"/>
        <v>0.1648</v>
      </c>
      <c r="N69" s="223">
        <f t="shared" si="21"/>
        <v>0.1648</v>
      </c>
      <c r="O69" s="223">
        <f t="shared" si="22"/>
        <v>0.1648</v>
      </c>
    </row>
    <row r="70" spans="4:15" ht="20.100000000000001" customHeight="1">
      <c r="D70" s="223">
        <f t="shared" ref="D70:E70" si="41">D49</f>
        <v>0.34</v>
      </c>
      <c r="E70" s="223">
        <f t="shared" si="41"/>
        <v>0.35</v>
      </c>
      <c r="F70" s="223">
        <f>G49</f>
        <v>0.39</v>
      </c>
      <c r="G70" s="223">
        <f>I49</f>
        <v>0.52</v>
      </c>
      <c r="H70" s="223">
        <f>K49</f>
        <v>0.52</v>
      </c>
      <c r="I70" s="223"/>
      <c r="K70" s="223">
        <f t="shared" ref="K70:L70" si="42">D28</f>
        <v>0.05</v>
      </c>
      <c r="L70" s="223">
        <f t="shared" si="42"/>
        <v>0.05</v>
      </c>
      <c r="M70" s="223">
        <f t="shared" si="20"/>
        <v>0.13</v>
      </c>
      <c r="N70" s="223">
        <f t="shared" si="21"/>
        <v>0.31</v>
      </c>
      <c r="O70" s="223">
        <f t="shared" si="22"/>
        <v>0.31</v>
      </c>
    </row>
    <row r="71" spans="4:15" ht="20.100000000000001" customHeight="1">
      <c r="D71" s="222">
        <f t="shared" ref="D71:E71" si="43">D50</f>
        <v>370</v>
      </c>
      <c r="E71" s="222">
        <f t="shared" si="43"/>
        <v>370</v>
      </c>
      <c r="F71" s="222">
        <f>G50</f>
        <v>470</v>
      </c>
      <c r="G71" s="222">
        <f>I50</f>
        <v>470</v>
      </c>
      <c r="H71" s="222">
        <f>K50</f>
        <v>470</v>
      </c>
      <c r="I71" s="222"/>
      <c r="K71" s="222">
        <f t="shared" ref="K71:L71" si="44">D29</f>
        <v>2037</v>
      </c>
      <c r="L71" s="222">
        <f t="shared" si="44"/>
        <v>2037</v>
      </c>
      <c r="M71" s="222">
        <f t="shared" si="20"/>
        <v>2600</v>
      </c>
      <c r="N71" s="222">
        <f t="shared" si="21"/>
        <v>2600</v>
      </c>
      <c r="O71" s="222">
        <f t="shared" si="22"/>
        <v>2600</v>
      </c>
    </row>
    <row r="72" spans="4:15" ht="20.100000000000001" customHeight="1">
      <c r="D72" s="223">
        <f t="shared" ref="D72:E72" si="45">D51</f>
        <v>0.35560000000000003</v>
      </c>
      <c r="E72" s="223">
        <f t="shared" si="45"/>
        <v>0.35560000000000003</v>
      </c>
      <c r="F72" s="223">
        <f>G51</f>
        <v>0.35560000000000003</v>
      </c>
      <c r="G72" s="223">
        <f>I51</f>
        <v>0.35560000000000003</v>
      </c>
      <c r="H72" s="223">
        <f>K51</f>
        <v>0.35560000000000003</v>
      </c>
      <c r="I72" s="223"/>
      <c r="K72" s="223">
        <f t="shared" ref="K72:L72" si="46">D30</f>
        <v>0.1648</v>
      </c>
      <c r="L72" s="223">
        <f t="shared" si="46"/>
        <v>0.1648</v>
      </c>
      <c r="M72" s="223">
        <f t="shared" si="20"/>
        <v>0.1648</v>
      </c>
      <c r="N72" s="223">
        <f t="shared" si="21"/>
        <v>0.1648</v>
      </c>
      <c r="O72" s="223">
        <f t="shared" si="22"/>
        <v>0.1648</v>
      </c>
    </row>
    <row r="73" spans="4:15" ht="20.100000000000001" customHeight="1">
      <c r="D73" s="223">
        <f t="shared" ref="D73:E73" si="47">D52</f>
        <v>0.13</v>
      </c>
      <c r="E73" s="223">
        <f t="shared" si="47"/>
        <v>0.13</v>
      </c>
      <c r="F73" s="223">
        <f>G52</f>
        <v>0.17</v>
      </c>
      <c r="G73" s="223">
        <f>I52</f>
        <v>0.17</v>
      </c>
      <c r="H73" s="223">
        <f>K52</f>
        <v>0.17</v>
      </c>
      <c r="I73" s="223"/>
      <c r="K73" s="223">
        <f t="shared" ref="K73:L73" si="48">D31</f>
        <v>0.34</v>
      </c>
      <c r="L73" s="223">
        <f t="shared" si="48"/>
        <v>0.34</v>
      </c>
      <c r="M73" s="223">
        <f t="shared" si="20"/>
        <v>0.43</v>
      </c>
      <c r="N73" s="223">
        <f t="shared" si="21"/>
        <v>0.43</v>
      </c>
      <c r="O73" s="223">
        <f t="shared" si="22"/>
        <v>0.43</v>
      </c>
    </row>
    <row r="74" spans="4:15" ht="20.100000000000001" customHeight="1">
      <c r="D74" s="222">
        <f t="shared" ref="D74:E74" si="49">D53</f>
        <v>218</v>
      </c>
      <c r="E74" s="222">
        <f t="shared" si="49"/>
        <v>546</v>
      </c>
      <c r="F74" s="222">
        <f>G53</f>
        <v>1760</v>
      </c>
      <c r="G74" s="222">
        <f>I53</f>
        <v>2098</v>
      </c>
      <c r="H74" s="222">
        <f>K53</f>
        <v>2098</v>
      </c>
      <c r="I74" s="222"/>
      <c r="K74" s="222">
        <f t="shared" ref="K74:L74" si="50">D32</f>
        <v>964</v>
      </c>
      <c r="L74" s="222">
        <f t="shared" si="50"/>
        <v>3015</v>
      </c>
      <c r="M74" s="222">
        <f t="shared" si="20"/>
        <v>10599</v>
      </c>
      <c r="N74" s="222">
        <f t="shared" si="21"/>
        <v>12617</v>
      </c>
      <c r="O74" s="222">
        <f t="shared" si="22"/>
        <v>12617</v>
      </c>
    </row>
    <row r="75" spans="4:15" ht="20.100000000000001" customHeight="1">
      <c r="D75" s="223">
        <f t="shared" ref="D75:E75" si="51">D54</f>
        <v>0.35560000000000003</v>
      </c>
      <c r="E75" s="223">
        <f t="shared" si="51"/>
        <v>0.35560000000000003</v>
      </c>
      <c r="F75" s="223">
        <f>G54</f>
        <v>0.35560000000000003</v>
      </c>
      <c r="G75" s="223">
        <f>I54</f>
        <v>0.35560000000000003</v>
      </c>
      <c r="H75" s="223">
        <f>K54</f>
        <v>0.35560000000000003</v>
      </c>
      <c r="I75" s="223"/>
      <c r="K75" s="223">
        <f t="shared" ref="K75:L75" si="52">D33</f>
        <v>0.1648</v>
      </c>
      <c r="L75" s="223">
        <f t="shared" si="52"/>
        <v>0.1648</v>
      </c>
      <c r="M75" s="223">
        <f t="shared" si="20"/>
        <v>0.1648</v>
      </c>
      <c r="N75" s="223">
        <f t="shared" si="21"/>
        <v>0.1648</v>
      </c>
      <c r="O75" s="223">
        <f t="shared" si="22"/>
        <v>0.1648</v>
      </c>
    </row>
    <row r="76" spans="4:15" ht="20.100000000000001" customHeight="1">
      <c r="D76" s="223">
        <f t="shared" ref="D76:E76" si="53">D55</f>
        <v>0.08</v>
      </c>
      <c r="E76" s="223">
        <f t="shared" si="53"/>
        <v>0.19</v>
      </c>
      <c r="F76" s="223">
        <f>G55</f>
        <v>0.63</v>
      </c>
      <c r="G76" s="223">
        <f>I55</f>
        <v>0.75</v>
      </c>
      <c r="H76" s="223">
        <f>K55</f>
        <v>0.75</v>
      </c>
      <c r="I76" s="223"/>
      <c r="K76" s="223">
        <f t="shared" ref="K76:L76" si="54">D34</f>
        <v>0.16</v>
      </c>
      <c r="L76" s="223">
        <f t="shared" si="54"/>
        <v>0.5</v>
      </c>
      <c r="M76" s="223">
        <f t="shared" si="20"/>
        <v>1.75</v>
      </c>
      <c r="N76" s="223">
        <f t="shared" si="21"/>
        <v>2.08</v>
      </c>
      <c r="O76" s="223">
        <f t="shared" si="22"/>
        <v>2.08</v>
      </c>
    </row>
    <row r="77" spans="4:15" ht="20.100000000000001" customHeight="1">
      <c r="D77" s="223">
        <f t="shared" ref="D77:E77" si="55">D56</f>
        <v>8.4200000000000017</v>
      </c>
      <c r="E77" s="223">
        <f t="shared" si="55"/>
        <v>8.7199999999999989</v>
      </c>
      <c r="F77" s="223">
        <f>G56</f>
        <v>10.510000000000002</v>
      </c>
      <c r="G77" s="223">
        <f>I56</f>
        <v>12.219999999999999</v>
      </c>
      <c r="H77" s="223">
        <f>K56</f>
        <v>12.959999999999999</v>
      </c>
      <c r="I77" s="223"/>
      <c r="K77" s="223">
        <f t="shared" ref="K77:L77" si="56">D35</f>
        <v>10.420000000000002</v>
      </c>
      <c r="L77" s="223">
        <f t="shared" si="56"/>
        <v>11.110000000000001</v>
      </c>
      <c r="M77" s="223">
        <f t="shared" si="20"/>
        <v>14.790000000000001</v>
      </c>
      <c r="N77" s="223">
        <f t="shared" si="21"/>
        <v>17.96</v>
      </c>
      <c r="O77" s="223">
        <f t="shared" si="22"/>
        <v>19.299999999999997</v>
      </c>
    </row>
    <row r="78" spans="4:15" ht="20.100000000000001" customHeight="1">
      <c r="D78" s="222"/>
      <c r="E78" s="222"/>
      <c r="F78" s="222"/>
      <c r="G78" s="222"/>
      <c r="H78" s="222"/>
      <c r="I78" s="222"/>
      <c r="J78" s="222"/>
      <c r="K78" s="222"/>
      <c r="L78" s="222"/>
    </row>
    <row r="79" spans="4:15" ht="20.100000000000001" customHeight="1">
      <c r="D79" s="222"/>
      <c r="E79" s="222"/>
      <c r="F79" s="222"/>
      <c r="G79" s="222"/>
      <c r="H79" s="222"/>
      <c r="I79" s="222"/>
      <c r="J79" s="222"/>
      <c r="K79" s="222"/>
      <c r="L79" s="222"/>
    </row>
  </sheetData>
  <mergeCells count="183"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K29:L29"/>
    <mergeCell ref="K30:L30"/>
    <mergeCell ref="K31:L31"/>
    <mergeCell ref="G21:H21"/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G31:H31"/>
    <mergeCell ref="G26:H26"/>
    <mergeCell ref="G27:H27"/>
    <mergeCell ref="G28:H28"/>
    <mergeCell ref="G29:H29"/>
    <mergeCell ref="G30:H30"/>
    <mergeCell ref="A53:A55"/>
    <mergeCell ref="A3:A5"/>
    <mergeCell ref="B3:B5"/>
    <mergeCell ref="F3:K4"/>
    <mergeCell ref="C3:C5"/>
    <mergeCell ref="D3:D5"/>
    <mergeCell ref="E3:E5"/>
    <mergeCell ref="K17:L17"/>
    <mergeCell ref="K16:L16"/>
    <mergeCell ref="K18:L18"/>
    <mergeCell ref="K19:L19"/>
    <mergeCell ref="K20:L20"/>
    <mergeCell ref="K21:L21"/>
    <mergeCell ref="K22:L22"/>
    <mergeCell ref="K23:L23"/>
    <mergeCell ref="I17:J17"/>
    <mergeCell ref="K45:L45"/>
    <mergeCell ref="I31:J31"/>
    <mergeCell ref="I32:J32"/>
    <mergeCell ref="I33:J33"/>
    <mergeCell ref="I34:J34"/>
    <mergeCell ref="I35:J35"/>
    <mergeCell ref="K34:L34"/>
    <mergeCell ref="K35:L35"/>
    <mergeCell ref="A44:A46"/>
    <mergeCell ref="A47:A49"/>
    <mergeCell ref="A50:A52"/>
    <mergeCell ref="K37:L37"/>
    <mergeCell ref="K38:L38"/>
    <mergeCell ref="K39:L39"/>
    <mergeCell ref="K40:L40"/>
    <mergeCell ref="K41:L41"/>
    <mergeCell ref="K42:L42"/>
    <mergeCell ref="K43:L43"/>
    <mergeCell ref="K44:L44"/>
    <mergeCell ref="K48:L48"/>
    <mergeCell ref="K49:L49"/>
    <mergeCell ref="K50:L50"/>
    <mergeCell ref="K51:L51"/>
    <mergeCell ref="K52:L52"/>
    <mergeCell ref="I40:J40"/>
    <mergeCell ref="I41:J41"/>
    <mergeCell ref="I42:J42"/>
    <mergeCell ref="I43:J43"/>
    <mergeCell ref="I44:J44"/>
    <mergeCell ref="I45:J45"/>
    <mergeCell ref="I46:J46"/>
    <mergeCell ref="I47:J47"/>
    <mergeCell ref="I38:J38"/>
    <mergeCell ref="I39:J39"/>
    <mergeCell ref="A17:A19"/>
    <mergeCell ref="A16:B16"/>
    <mergeCell ref="A37:B37"/>
    <mergeCell ref="A38:A40"/>
    <mergeCell ref="A41:A43"/>
    <mergeCell ref="A20:A22"/>
    <mergeCell ref="A23:A25"/>
    <mergeCell ref="A32:A34"/>
    <mergeCell ref="B35:C35"/>
    <mergeCell ref="A26:A28"/>
    <mergeCell ref="A29:A31"/>
    <mergeCell ref="I25:J25"/>
    <mergeCell ref="I26:J26"/>
    <mergeCell ref="I27:J27"/>
    <mergeCell ref="I28:J28"/>
    <mergeCell ref="I29:J29"/>
    <mergeCell ref="I30:J30"/>
    <mergeCell ref="G32:H32"/>
    <mergeCell ref="G33:H33"/>
    <mergeCell ref="G34:H34"/>
    <mergeCell ref="G35:H35"/>
    <mergeCell ref="E21:F21"/>
    <mergeCell ref="I55:J55"/>
    <mergeCell ref="I56:J56"/>
    <mergeCell ref="K53:L53"/>
    <mergeCell ref="K54:L54"/>
    <mergeCell ref="F1:K1"/>
    <mergeCell ref="B56:C56"/>
    <mergeCell ref="K32:L32"/>
    <mergeCell ref="K33:L33"/>
    <mergeCell ref="K24:L24"/>
    <mergeCell ref="K25:L25"/>
    <mergeCell ref="K26:L26"/>
    <mergeCell ref="K27:L27"/>
    <mergeCell ref="K28:L28"/>
    <mergeCell ref="I16:J16"/>
    <mergeCell ref="I18:J18"/>
    <mergeCell ref="I19:J19"/>
    <mergeCell ref="I20:J20"/>
    <mergeCell ref="I21:J21"/>
    <mergeCell ref="I22:J22"/>
    <mergeCell ref="I23:J23"/>
    <mergeCell ref="I24:J24"/>
    <mergeCell ref="K55:L55"/>
    <mergeCell ref="K56:L56"/>
    <mergeCell ref="I37:J37"/>
    <mergeCell ref="K46:L46"/>
    <mergeCell ref="K47:L47"/>
    <mergeCell ref="G48:H48"/>
    <mergeCell ref="G49:H49"/>
    <mergeCell ref="G50:H50"/>
    <mergeCell ref="G51:H51"/>
    <mergeCell ref="G52:H52"/>
    <mergeCell ref="G53:H53"/>
    <mergeCell ref="G54:H54"/>
    <mergeCell ref="I48:J48"/>
    <mergeCell ref="I49:J49"/>
    <mergeCell ref="I50:J50"/>
    <mergeCell ref="I51:J51"/>
    <mergeCell ref="I52:J52"/>
    <mergeCell ref="I53:J53"/>
    <mergeCell ref="I54:J54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5:H55"/>
    <mergeCell ref="G56:H5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G46:H46"/>
    <mergeCell ref="G47:H47"/>
  </mergeCells>
  <phoneticPr fontId="5" type="noConversion"/>
  <pageMargins left="0.7" right="0.7" top="0.75" bottom="0.75" header="0.3" footer="0.3"/>
  <pageSetup paperSize="9" scale="73" orientation="landscape" r:id="rId1"/>
  <rowBreaks count="2" manualBreakCount="2">
    <brk id="14" max="22" man="1"/>
    <brk id="35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N38"/>
  <sheetViews>
    <sheetView view="pageBreakPreview" topLeftCell="A13" zoomScaleNormal="100" zoomScaleSheetLayoutView="100" workbookViewId="0">
      <selection activeCell="C16" sqref="C16:F29"/>
    </sheetView>
  </sheetViews>
  <sheetFormatPr defaultRowHeight="16.5"/>
  <cols>
    <col min="1" max="1" width="11.25" style="6" customWidth="1"/>
    <col min="2" max="2" width="13" style="6" bestFit="1" customWidth="1"/>
    <col min="3" max="6" width="13.5" style="6" customWidth="1"/>
    <col min="7" max="7" width="8.875" style="6" customWidth="1"/>
    <col min="8" max="16384" width="9" style="6"/>
  </cols>
  <sheetData>
    <row r="1" spans="1:14" ht="20.100000000000001" customHeight="1">
      <c r="A1" s="119" t="s">
        <v>154</v>
      </c>
      <c r="B1" s="51"/>
      <c r="C1" s="105"/>
      <c r="D1" s="105"/>
      <c r="E1" s="105"/>
      <c r="F1" s="105"/>
      <c r="G1" s="105"/>
      <c r="I1" s="197"/>
      <c r="J1" s="197"/>
      <c r="K1" s="197"/>
      <c r="L1" s="197"/>
      <c r="M1" s="197"/>
      <c r="N1" s="197"/>
    </row>
    <row r="2" spans="1:14" ht="24.75" customHeight="1">
      <c r="A2" s="41" t="s">
        <v>142</v>
      </c>
      <c r="B2" s="42"/>
      <c r="C2" s="42"/>
      <c r="D2" s="41"/>
      <c r="E2" s="105"/>
      <c r="F2" s="105"/>
      <c r="G2" s="105"/>
      <c r="I2" s="12"/>
      <c r="J2" s="12"/>
      <c r="K2" s="12"/>
      <c r="L2" s="12"/>
      <c r="M2" s="12"/>
      <c r="N2" s="12"/>
    </row>
    <row r="3" spans="1:14" ht="24.95" customHeight="1">
      <c r="A3" s="191" t="s">
        <v>49</v>
      </c>
      <c r="B3" s="173"/>
      <c r="C3" s="15" t="s">
        <v>44</v>
      </c>
      <c r="D3" s="15" t="s">
        <v>101</v>
      </c>
      <c r="E3" s="15" t="s">
        <v>47</v>
      </c>
      <c r="F3" s="173" t="s">
        <v>102</v>
      </c>
      <c r="G3" s="192"/>
    </row>
    <row r="4" spans="1:14" ht="24.95" customHeight="1">
      <c r="A4" s="196" t="s">
        <v>103</v>
      </c>
      <c r="B4" s="19" t="s">
        <v>104</v>
      </c>
      <c r="C4" s="20">
        <f>AVERAGE(D4:E4)</f>
        <v>10222350.5</v>
      </c>
      <c r="D4" s="20">
        <f>SUM(D5:D9)</f>
        <v>10312906</v>
      </c>
      <c r="E4" s="20">
        <f>SUM(E5:E9)</f>
        <v>10131795</v>
      </c>
      <c r="F4" s="200">
        <f>E12</f>
        <v>4.5400000000000003E-2</v>
      </c>
      <c r="G4" s="201"/>
    </row>
    <row r="5" spans="1:14" ht="24.95" customHeight="1">
      <c r="A5" s="196"/>
      <c r="B5" s="19" t="s">
        <v>105</v>
      </c>
      <c r="C5" s="20">
        <f t="shared" ref="C5:C9" si="0">AVERAGE(D5:E5)</f>
        <v>8791136.5</v>
      </c>
      <c r="D5" s="20">
        <v>8956150</v>
      </c>
      <c r="E5" s="20">
        <v>8626123</v>
      </c>
      <c r="F5" s="202"/>
      <c r="G5" s="203"/>
    </row>
    <row r="6" spans="1:14" ht="24.95" customHeight="1">
      <c r="A6" s="196"/>
      <c r="B6" s="19" t="s">
        <v>48</v>
      </c>
      <c r="C6" s="20">
        <f t="shared" si="0"/>
        <v>887571</v>
      </c>
      <c r="D6" s="20">
        <v>872935</v>
      </c>
      <c r="E6" s="20">
        <v>902207</v>
      </c>
      <c r="F6" s="202"/>
      <c r="G6" s="203"/>
    </row>
    <row r="7" spans="1:14" ht="24.95" customHeight="1">
      <c r="A7" s="196"/>
      <c r="B7" s="19" t="s">
        <v>106</v>
      </c>
      <c r="C7" s="20">
        <f t="shared" si="0"/>
        <v>98589</v>
      </c>
      <c r="D7" s="20"/>
      <c r="E7" s="20">
        <v>98589</v>
      </c>
      <c r="F7" s="202"/>
      <c r="G7" s="203"/>
    </row>
    <row r="8" spans="1:14" ht="24.95" customHeight="1">
      <c r="A8" s="196"/>
      <c r="B8" s="19" t="s">
        <v>73</v>
      </c>
      <c r="C8" s="20">
        <f t="shared" si="0"/>
        <v>142986</v>
      </c>
      <c r="D8" s="20">
        <v>112201</v>
      </c>
      <c r="E8" s="20">
        <v>173771</v>
      </c>
      <c r="F8" s="202"/>
      <c r="G8" s="203"/>
    </row>
    <row r="9" spans="1:14" ht="24.95" customHeight="1">
      <c r="A9" s="196"/>
      <c r="B9" s="19" t="s">
        <v>107</v>
      </c>
      <c r="C9" s="20">
        <f t="shared" si="0"/>
        <v>351362.5</v>
      </c>
      <c r="D9" s="20">
        <v>371620</v>
      </c>
      <c r="E9" s="20">
        <v>331105</v>
      </c>
      <c r="F9" s="202"/>
      <c r="G9" s="203"/>
    </row>
    <row r="10" spans="1:14" ht="24.95" customHeight="1">
      <c r="A10" s="196" t="s">
        <v>51</v>
      </c>
      <c r="B10" s="14" t="s">
        <v>74</v>
      </c>
      <c r="C10" s="20">
        <f>AVERAGE(D10:E10)</f>
        <v>4055.0099999999998</v>
      </c>
      <c r="D10" s="20">
        <f>'2.년도별찌꺼기처리현황'!F5</f>
        <v>3508</v>
      </c>
      <c r="E10" s="20">
        <f>'2.년도별찌꺼기처리현황'!G5</f>
        <v>4602.0199999999995</v>
      </c>
      <c r="F10" s="202"/>
      <c r="G10" s="203"/>
    </row>
    <row r="11" spans="1:14" ht="24.95" customHeight="1">
      <c r="A11" s="190"/>
      <c r="B11" s="14" t="s">
        <v>45</v>
      </c>
      <c r="C11" s="21">
        <f>AVERAGE(D11:E11)</f>
        <v>11.1</v>
      </c>
      <c r="D11" s="21">
        <f>ROUND(D10/365,1)</f>
        <v>9.6</v>
      </c>
      <c r="E11" s="21">
        <f>ROUND(E10/365,1)</f>
        <v>12.6</v>
      </c>
      <c r="F11" s="202"/>
      <c r="G11" s="203"/>
    </row>
    <row r="12" spans="1:14" ht="24.95" customHeight="1">
      <c r="A12" s="207" t="s">
        <v>108</v>
      </c>
      <c r="B12" s="208"/>
      <c r="C12" s="22">
        <f>AVERAGE(D12:E12)</f>
        <v>3.9699999999999999E-2</v>
      </c>
      <c r="D12" s="22">
        <f>ROUND(D10/D4*100,4)</f>
        <v>3.4000000000000002E-2</v>
      </c>
      <c r="E12" s="22">
        <f>ROUND(E10/E4*100,4)</f>
        <v>4.5400000000000003E-2</v>
      </c>
      <c r="F12" s="204"/>
      <c r="G12" s="205"/>
    </row>
    <row r="13" spans="1:14" s="13" customFormat="1" ht="43.5" customHeight="1">
      <c r="A13" s="206" t="s">
        <v>76</v>
      </c>
      <c r="B13" s="206"/>
      <c r="C13" s="206"/>
      <c r="D13" s="206"/>
      <c r="E13" s="206"/>
      <c r="F13" s="206"/>
      <c r="G13" s="206"/>
    </row>
    <row r="14" spans="1:14" ht="24.95" customHeight="1">
      <c r="A14" s="23"/>
      <c r="B14" s="23"/>
      <c r="C14" s="23"/>
      <c r="D14" s="23"/>
      <c r="E14" s="23"/>
      <c r="F14" s="23"/>
      <c r="G14" s="23" t="s">
        <v>109</v>
      </c>
    </row>
    <row r="15" spans="1:14" customFormat="1" ht="34.5" customHeight="1">
      <c r="A15" s="191" t="s">
        <v>49</v>
      </c>
      <c r="B15" s="173"/>
      <c r="C15" s="122" t="s">
        <v>158</v>
      </c>
      <c r="D15" s="122" t="s">
        <v>159</v>
      </c>
      <c r="E15" s="122" t="s">
        <v>160</v>
      </c>
      <c r="F15" s="122" t="s">
        <v>161</v>
      </c>
      <c r="G15" s="16" t="s">
        <v>75</v>
      </c>
    </row>
    <row r="16" spans="1:14" customFormat="1" ht="24.95" customHeight="1">
      <c r="A16" s="190" t="s">
        <v>65</v>
      </c>
      <c r="B16" s="14" t="s">
        <v>100</v>
      </c>
      <c r="C16" s="24">
        <f>'4.원단위에의한산정'!E38</f>
        <v>13480</v>
      </c>
      <c r="D16" s="24">
        <f>'4.원단위에의한산정'!G38</f>
        <v>16380</v>
      </c>
      <c r="E16" s="24">
        <f>'4.원단위에의한산정'!I38</f>
        <v>19790</v>
      </c>
      <c r="F16" s="24">
        <f>'4.원단위에의한산정'!K38</f>
        <v>21860</v>
      </c>
      <c r="G16" s="198">
        <f>F4</f>
        <v>4.5400000000000003E-2</v>
      </c>
    </row>
    <row r="17" spans="1:7" customFormat="1" ht="24.95" customHeight="1">
      <c r="A17" s="190"/>
      <c r="B17" s="14" t="s">
        <v>110</v>
      </c>
      <c r="C17" s="25">
        <f>ROUND(C16*$G$16/100,2)</f>
        <v>6.12</v>
      </c>
      <c r="D17" s="25">
        <f>ROUND(D16*$G$16/100,2)</f>
        <v>7.44</v>
      </c>
      <c r="E17" s="25">
        <f>ROUND(E16*$G$16/100,2)</f>
        <v>8.98</v>
      </c>
      <c r="F17" s="25">
        <f>ROUND(F16*$G$16/100,2)</f>
        <v>9.92</v>
      </c>
      <c r="G17" s="198"/>
    </row>
    <row r="18" spans="1:7" customFormat="1" ht="24.95" customHeight="1">
      <c r="A18" s="196" t="s">
        <v>50</v>
      </c>
      <c r="B18" s="14" t="s">
        <v>100</v>
      </c>
      <c r="C18" s="24">
        <f>'4.원단위에의한산정'!E41</f>
        <v>8370</v>
      </c>
      <c r="D18" s="24">
        <f>'4.원단위에의한산정'!G41</f>
        <v>8570</v>
      </c>
      <c r="E18" s="24">
        <f>'4.원단위에의한산정'!I41</f>
        <v>9260</v>
      </c>
      <c r="F18" s="24">
        <f>'4.원단위에의한산정'!K41</f>
        <v>9280</v>
      </c>
      <c r="G18" s="198">
        <f>G16</f>
        <v>4.5400000000000003E-2</v>
      </c>
    </row>
    <row r="19" spans="1:7" customFormat="1" ht="24.95" customHeight="1">
      <c r="A19" s="190"/>
      <c r="B19" s="14" t="s">
        <v>110</v>
      </c>
      <c r="C19" s="25">
        <f>ROUND(C18*$G$16/100,2)</f>
        <v>3.8</v>
      </c>
      <c r="D19" s="25">
        <f>ROUND(D18*$G$16/100,2)</f>
        <v>3.89</v>
      </c>
      <c r="E19" s="25">
        <f>ROUND(E18*$G$16/100,2)</f>
        <v>4.2</v>
      </c>
      <c r="F19" s="25">
        <f>ROUND(F18*$G$16/100,2)</f>
        <v>4.21</v>
      </c>
      <c r="G19" s="199"/>
    </row>
    <row r="20" spans="1:7" customFormat="1" ht="24.95" customHeight="1">
      <c r="A20" s="190" t="s">
        <v>69</v>
      </c>
      <c r="B20" s="14" t="s">
        <v>100</v>
      </c>
      <c r="C20" s="24">
        <f>'4.원단위에의한산정'!E44</f>
        <v>800</v>
      </c>
      <c r="D20" s="24">
        <f>'4.원단위에의한산정'!G44</f>
        <v>1260</v>
      </c>
      <c r="E20" s="24">
        <f>'4.원단위에의한산정'!I44</f>
        <v>1260</v>
      </c>
      <c r="F20" s="24">
        <f>'4.원단위에의한산정'!K44</f>
        <v>1270</v>
      </c>
      <c r="G20" s="198">
        <f>G18</f>
        <v>4.5400000000000003E-2</v>
      </c>
    </row>
    <row r="21" spans="1:7" customFormat="1" ht="24.95" customHeight="1">
      <c r="A21" s="190"/>
      <c r="B21" s="14" t="s">
        <v>110</v>
      </c>
      <c r="C21" s="25">
        <f>ROUND(C20*$G$16/100,2)</f>
        <v>0.36</v>
      </c>
      <c r="D21" s="25">
        <f>ROUND(D20*$G$16/100,2)</f>
        <v>0.56999999999999995</v>
      </c>
      <c r="E21" s="25">
        <f>ROUND(E20*$G$16/100,2)</f>
        <v>0.56999999999999995</v>
      </c>
      <c r="F21" s="25">
        <f>ROUND(F20*$G$16/100,2)</f>
        <v>0.57999999999999996</v>
      </c>
      <c r="G21" s="199"/>
    </row>
    <row r="22" spans="1:7" customFormat="1" ht="24.95" customHeight="1">
      <c r="A22" s="190" t="s">
        <v>70</v>
      </c>
      <c r="B22" s="14" t="s">
        <v>100</v>
      </c>
      <c r="C22" s="24">
        <f>'4.원단위에의한산정'!E47</f>
        <v>990</v>
      </c>
      <c r="D22" s="24">
        <f>'4.원단위에의한산정'!G47</f>
        <v>1110</v>
      </c>
      <c r="E22" s="24">
        <f>'4.원단위에의한산정'!I47</f>
        <v>1460</v>
      </c>
      <c r="F22" s="24">
        <f>'4.원단위에의한산정'!K47</f>
        <v>1460</v>
      </c>
      <c r="G22" s="198">
        <f>G16</f>
        <v>4.5400000000000003E-2</v>
      </c>
    </row>
    <row r="23" spans="1:7" customFormat="1" ht="24.95" customHeight="1">
      <c r="A23" s="190"/>
      <c r="B23" s="14" t="s">
        <v>110</v>
      </c>
      <c r="C23" s="25">
        <f>ROUND(C22*$G$16/100,2)</f>
        <v>0.45</v>
      </c>
      <c r="D23" s="25">
        <f>ROUND(D22*$G$16/100,2)</f>
        <v>0.5</v>
      </c>
      <c r="E23" s="25">
        <f>ROUND(E22*$G$16/100,2)</f>
        <v>0.66</v>
      </c>
      <c r="F23" s="25">
        <f>ROUND(F22*$G$16/100,2)</f>
        <v>0.66</v>
      </c>
      <c r="G23" s="199"/>
    </row>
    <row r="24" spans="1:7" customFormat="1" ht="24.95" customHeight="1">
      <c r="A24" s="190" t="s">
        <v>96</v>
      </c>
      <c r="B24" s="14" t="s">
        <v>100</v>
      </c>
      <c r="C24" s="24">
        <f>'4.원단위에의한산정'!E50</f>
        <v>370</v>
      </c>
      <c r="D24" s="24">
        <f>'4.원단위에의한산정'!G50</f>
        <v>470</v>
      </c>
      <c r="E24" s="24">
        <f>'4.원단위에의한산정'!I50</f>
        <v>470</v>
      </c>
      <c r="F24" s="24">
        <f>'4.원단위에의한산정'!K50</f>
        <v>470</v>
      </c>
      <c r="G24" s="198">
        <f>G18</f>
        <v>4.5400000000000003E-2</v>
      </c>
    </row>
    <row r="25" spans="1:7" customFormat="1" ht="24.95" customHeight="1">
      <c r="A25" s="190"/>
      <c r="B25" s="14" t="s">
        <v>110</v>
      </c>
      <c r="C25" s="25">
        <f>ROUND(C24*$G$16/100,2)</f>
        <v>0.17</v>
      </c>
      <c r="D25" s="25">
        <f>ROUND(D24*$G$16/100,2)</f>
        <v>0.21</v>
      </c>
      <c r="E25" s="25">
        <f>ROUND(E24*$G$16/100,2)</f>
        <v>0.21</v>
      </c>
      <c r="F25" s="25">
        <f>ROUND(F24*$G$16/100,2)</f>
        <v>0.21</v>
      </c>
      <c r="G25" s="199"/>
    </row>
    <row r="26" spans="1:7" customFormat="1" ht="24.95" customHeight="1">
      <c r="A26" s="190" t="s">
        <v>97</v>
      </c>
      <c r="B26" s="14" t="s">
        <v>100</v>
      </c>
      <c r="C26" s="24">
        <f>'4.원단위에의한산정'!E53</f>
        <v>546</v>
      </c>
      <c r="D26" s="24">
        <f>'4.원단위에의한산정'!G53</f>
        <v>1760</v>
      </c>
      <c r="E26" s="24">
        <f>'4.원단위에의한산정'!I53</f>
        <v>2098</v>
      </c>
      <c r="F26" s="24">
        <f>'4.원단위에의한산정'!K53</f>
        <v>2098</v>
      </c>
      <c r="G26" s="198">
        <f>G20</f>
        <v>4.5400000000000003E-2</v>
      </c>
    </row>
    <row r="27" spans="1:7" customFormat="1" ht="24.95" customHeight="1">
      <c r="A27" s="190"/>
      <c r="B27" s="14" t="s">
        <v>110</v>
      </c>
      <c r="C27" s="25">
        <f>ROUND(C26*$G$16/100,2)</f>
        <v>0.25</v>
      </c>
      <c r="D27" s="25">
        <f>ROUND(D26*$G$16/100,2)</f>
        <v>0.8</v>
      </c>
      <c r="E27" s="25">
        <f>ROUND(E26*$G$16/100,2)</f>
        <v>0.95</v>
      </c>
      <c r="F27" s="25">
        <f>ROUND(F26*$G$16/100,2)</f>
        <v>0.95</v>
      </c>
      <c r="G27" s="199"/>
    </row>
    <row r="28" spans="1:7" customFormat="1" ht="24.95" customHeight="1">
      <c r="A28" s="190" t="s">
        <v>46</v>
      </c>
      <c r="B28" s="14" t="s">
        <v>100</v>
      </c>
      <c r="C28" s="26">
        <f>C16+C18+C20+C22+C24+C26</f>
        <v>24556</v>
      </c>
      <c r="D28" s="26">
        <f t="shared" ref="D28:F28" si="1">D16+D18+D20+D22+D24+D26</f>
        <v>29550</v>
      </c>
      <c r="E28" s="26">
        <f t="shared" si="1"/>
        <v>34338</v>
      </c>
      <c r="F28" s="26">
        <f t="shared" si="1"/>
        <v>36438</v>
      </c>
      <c r="G28" s="198"/>
    </row>
    <row r="29" spans="1:7" customFormat="1" ht="24.95" customHeight="1">
      <c r="A29" s="207"/>
      <c r="B29" s="18" t="s">
        <v>110</v>
      </c>
      <c r="C29" s="27">
        <f>C17+C19+C21+C23+C25+C27</f>
        <v>11.149999999999999</v>
      </c>
      <c r="D29" s="27">
        <f t="shared" ref="D29:F29" si="2">D17+D19+D21+D23+D25+D27</f>
        <v>13.410000000000002</v>
      </c>
      <c r="E29" s="27">
        <f t="shared" si="2"/>
        <v>15.57</v>
      </c>
      <c r="F29" s="27">
        <f t="shared" si="2"/>
        <v>16.53</v>
      </c>
      <c r="G29" s="209"/>
    </row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23">
    <mergeCell ref="A15:B15"/>
    <mergeCell ref="A28:A29"/>
    <mergeCell ref="G28:G29"/>
    <mergeCell ref="A24:A25"/>
    <mergeCell ref="G24:G25"/>
    <mergeCell ref="A26:A27"/>
    <mergeCell ref="G26:G27"/>
    <mergeCell ref="A4:A9"/>
    <mergeCell ref="I1:N1"/>
    <mergeCell ref="A22:A23"/>
    <mergeCell ref="G22:G23"/>
    <mergeCell ref="A16:A17"/>
    <mergeCell ref="G16:G17"/>
    <mergeCell ref="A18:A19"/>
    <mergeCell ref="G18:G19"/>
    <mergeCell ref="A20:A21"/>
    <mergeCell ref="G20:G21"/>
    <mergeCell ref="A3:B3"/>
    <mergeCell ref="F3:G3"/>
    <mergeCell ref="F4:G12"/>
    <mergeCell ref="A13:G13"/>
    <mergeCell ref="A10:A11"/>
    <mergeCell ref="A12:B12"/>
  </mergeCells>
  <phoneticPr fontId="5" type="noConversion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N43"/>
  <sheetViews>
    <sheetView view="pageBreakPreview" topLeftCell="A34" zoomScaleNormal="100" zoomScaleSheetLayoutView="100" workbookViewId="0">
      <selection activeCell="F43" sqref="C9:F43"/>
    </sheetView>
  </sheetViews>
  <sheetFormatPr defaultRowHeight="16.5"/>
  <cols>
    <col min="1" max="1" width="13" bestFit="1" customWidth="1"/>
    <col min="2" max="2" width="20.25" bestFit="1" customWidth="1"/>
    <col min="3" max="3" width="11" bestFit="1" customWidth="1"/>
    <col min="4" max="6" width="10.375" customWidth="1"/>
    <col min="8" max="8" width="18" bestFit="1" customWidth="1"/>
    <col min="9" max="9" width="20.25" bestFit="1" customWidth="1"/>
    <col min="10" max="13" width="8.625" bestFit="1" customWidth="1"/>
  </cols>
  <sheetData>
    <row r="1" spans="1:14" ht="23.25" customHeight="1">
      <c r="A1" s="119" t="s">
        <v>155</v>
      </c>
      <c r="B1" s="51"/>
      <c r="C1" s="43"/>
      <c r="D1" s="43"/>
      <c r="E1" s="43"/>
      <c r="F1" s="43"/>
      <c r="G1" s="7"/>
    </row>
    <row r="2" spans="1:14" ht="20.25" customHeight="1">
      <c r="A2" s="41" t="s">
        <v>143</v>
      </c>
      <c r="B2" s="42"/>
      <c r="C2" s="42"/>
      <c r="D2" s="41"/>
      <c r="E2" s="43"/>
      <c r="F2" s="43"/>
      <c r="G2" s="7"/>
    </row>
    <row r="3" spans="1:14" ht="16.5" customHeight="1">
      <c r="A3" s="106" t="s">
        <v>77</v>
      </c>
      <c r="B3" s="106"/>
      <c r="C3" s="106"/>
      <c r="D3" s="106"/>
      <c r="E3" s="106"/>
      <c r="F3" s="106"/>
      <c r="I3" s="197"/>
      <c r="J3" s="197"/>
      <c r="K3" s="197"/>
      <c r="L3" s="197"/>
      <c r="M3" s="197"/>
      <c r="N3" s="197"/>
    </row>
    <row r="4" spans="1:14" ht="39" customHeight="1">
      <c r="A4" s="191" t="s">
        <v>78</v>
      </c>
      <c r="B4" s="173"/>
      <c r="C4" s="215" t="s">
        <v>79</v>
      </c>
      <c r="D4" s="215"/>
      <c r="E4" s="215" t="s">
        <v>80</v>
      </c>
      <c r="F4" s="216"/>
    </row>
    <row r="5" spans="1:14" ht="30" customHeight="1">
      <c r="A5" s="207" t="s">
        <v>81</v>
      </c>
      <c r="B5" s="208"/>
      <c r="C5" s="208">
        <v>100</v>
      </c>
      <c r="D5" s="208"/>
      <c r="E5" s="208">
        <v>78</v>
      </c>
      <c r="F5" s="209"/>
    </row>
    <row r="6" spans="1:14">
      <c r="A6" s="107"/>
      <c r="B6" s="107"/>
      <c r="C6" s="107"/>
      <c r="D6" s="106"/>
      <c r="E6" s="106"/>
      <c r="F6" s="106"/>
    </row>
    <row r="7" spans="1:14" ht="24.95" customHeight="1">
      <c r="A7" s="191" t="s">
        <v>49</v>
      </c>
      <c r="B7" s="173"/>
      <c r="C7" s="133" t="s">
        <v>82</v>
      </c>
      <c r="D7" s="133" t="s">
        <v>83</v>
      </c>
      <c r="E7" s="133" t="s">
        <v>84</v>
      </c>
      <c r="F7" s="134" t="s">
        <v>98</v>
      </c>
    </row>
    <row r="8" spans="1:14" ht="24.95" customHeight="1">
      <c r="A8" s="213"/>
      <c r="B8" s="214"/>
      <c r="C8" s="136" t="s">
        <v>162</v>
      </c>
      <c r="D8" s="136" t="s">
        <v>85</v>
      </c>
      <c r="E8" s="136" t="s">
        <v>99</v>
      </c>
      <c r="F8" s="17" t="s">
        <v>86</v>
      </c>
    </row>
    <row r="9" spans="1:14" ht="24.95" customHeight="1">
      <c r="A9" s="210" t="s">
        <v>65</v>
      </c>
      <c r="B9" s="137" t="s">
        <v>100</v>
      </c>
      <c r="C9" s="224">
        <f>'5.전환율에의한 산정'!C16</f>
        <v>13480</v>
      </c>
      <c r="D9" s="224">
        <f>'5.전환율에의한 산정'!D16</f>
        <v>16380</v>
      </c>
      <c r="E9" s="224">
        <f>'5.전환율에의한 산정'!E16</f>
        <v>19790</v>
      </c>
      <c r="F9" s="225">
        <f>'5.전환율에의한 산정'!F16</f>
        <v>21860</v>
      </c>
    </row>
    <row r="10" spans="1:14" ht="24.95" customHeight="1">
      <c r="A10" s="210"/>
      <c r="B10" s="137" t="s">
        <v>87</v>
      </c>
      <c r="C10" s="226">
        <v>148</v>
      </c>
      <c r="D10" s="226">
        <v>162</v>
      </c>
      <c r="E10" s="226">
        <v>165</v>
      </c>
      <c r="F10" s="227">
        <v>167</v>
      </c>
    </row>
    <row r="11" spans="1:14" ht="24.95" customHeight="1">
      <c r="A11" s="210"/>
      <c r="B11" s="137" t="s">
        <v>88</v>
      </c>
      <c r="C11" s="224">
        <v>10</v>
      </c>
      <c r="D11" s="224">
        <v>10</v>
      </c>
      <c r="E11" s="224">
        <v>10</v>
      </c>
      <c r="F11" s="225">
        <v>10</v>
      </c>
    </row>
    <row r="12" spans="1:14" ht="24.95" customHeight="1">
      <c r="A12" s="210"/>
      <c r="B12" s="137" t="s">
        <v>89</v>
      </c>
      <c r="C12" s="234">
        <f>ROUND(C9*(C10-C11)*10^(-6),3)</f>
        <v>1.86</v>
      </c>
      <c r="D12" s="234">
        <f>ROUND(D9*(D10-D11)*10^(-6),3)</f>
        <v>2.4900000000000002</v>
      </c>
      <c r="E12" s="234">
        <f>ROUND(E9*(E10-E11)*10^(-6),3)</f>
        <v>3.0670000000000002</v>
      </c>
      <c r="F12" s="235">
        <f>ROUND(F9*(F10-F11)*10^(-6),3)</f>
        <v>3.4319999999999999</v>
      </c>
    </row>
    <row r="13" spans="1:14" ht="24.95" customHeight="1">
      <c r="A13" s="210"/>
      <c r="B13" s="137" t="s">
        <v>163</v>
      </c>
      <c r="C13" s="234">
        <f>ROUND(C12*100/$E$5*1.9,2)</f>
        <v>4.53</v>
      </c>
      <c r="D13" s="234">
        <f>ROUND(D12*100/$E$5*1.9,2)</f>
        <v>6.07</v>
      </c>
      <c r="E13" s="234">
        <f t="shared" ref="E13:F13" si="0">ROUND(E12*100/$E$5*1.9,2)</f>
        <v>7.47</v>
      </c>
      <c r="F13" s="235">
        <f t="shared" si="0"/>
        <v>8.36</v>
      </c>
    </row>
    <row r="14" spans="1:14" ht="24.95" customHeight="1">
      <c r="A14" s="210" t="s">
        <v>42</v>
      </c>
      <c r="B14" s="137" t="s">
        <v>100</v>
      </c>
      <c r="C14" s="224">
        <f>'5.전환율에의한 산정'!C18</f>
        <v>8370</v>
      </c>
      <c r="D14" s="224">
        <f>'5.전환율에의한 산정'!D18</f>
        <v>8570</v>
      </c>
      <c r="E14" s="224">
        <f>'5.전환율에의한 산정'!E18</f>
        <v>9260</v>
      </c>
      <c r="F14" s="225">
        <f>'5.전환율에의한 산정'!F18</f>
        <v>9280</v>
      </c>
    </row>
    <row r="15" spans="1:14" ht="24.95" customHeight="1">
      <c r="A15" s="210"/>
      <c r="B15" s="137" t="s">
        <v>87</v>
      </c>
      <c r="C15" s="226">
        <v>214</v>
      </c>
      <c r="D15" s="226">
        <v>216</v>
      </c>
      <c r="E15" s="226">
        <v>216</v>
      </c>
      <c r="F15" s="227">
        <v>219</v>
      </c>
    </row>
    <row r="16" spans="1:14" ht="24.95" customHeight="1">
      <c r="A16" s="210"/>
      <c r="B16" s="137" t="s">
        <v>88</v>
      </c>
      <c r="C16" s="224">
        <v>10</v>
      </c>
      <c r="D16" s="224">
        <v>10</v>
      </c>
      <c r="E16" s="224">
        <v>10</v>
      </c>
      <c r="F16" s="225">
        <v>10</v>
      </c>
    </row>
    <row r="17" spans="1:6" ht="24.95" customHeight="1">
      <c r="A17" s="210"/>
      <c r="B17" s="137" t="s">
        <v>89</v>
      </c>
      <c r="C17" s="234">
        <f>ROUND(C14*(C15-C16)*10^(-6),3)</f>
        <v>1.7070000000000001</v>
      </c>
      <c r="D17" s="234">
        <f>ROUND(D14*(D15-D16)*10^(-6),3)</f>
        <v>1.7649999999999999</v>
      </c>
      <c r="E17" s="234">
        <f>ROUND(E14*(E15-E16)*10^(-6),3)</f>
        <v>1.9079999999999999</v>
      </c>
      <c r="F17" s="235">
        <f>ROUND(F14*(F15-F16)*10^(-6),3)</f>
        <v>1.94</v>
      </c>
    </row>
    <row r="18" spans="1:6" ht="24.95" customHeight="1">
      <c r="A18" s="210"/>
      <c r="B18" s="137" t="s">
        <v>163</v>
      </c>
      <c r="C18" s="234">
        <f>ROUND(C17*100/$E$5*1.9,2)</f>
        <v>4.16</v>
      </c>
      <c r="D18" s="234">
        <f>ROUND(D17*100/$E$5*1.9,2)</f>
        <v>4.3</v>
      </c>
      <c r="E18" s="234">
        <f t="shared" ref="E18" si="1">ROUND(E17*100/$E$5*1.9,2)</f>
        <v>4.6500000000000004</v>
      </c>
      <c r="F18" s="235">
        <f t="shared" ref="F18" si="2">ROUND(F17*100/$E$5*1.9,2)</f>
        <v>4.7300000000000004</v>
      </c>
    </row>
    <row r="19" spans="1:6" ht="24.95" customHeight="1">
      <c r="A19" s="210" t="s">
        <v>69</v>
      </c>
      <c r="B19" s="137" t="s">
        <v>100</v>
      </c>
      <c r="C19" s="224">
        <f>'5.전환율에의한 산정'!C20</f>
        <v>800</v>
      </c>
      <c r="D19" s="224">
        <f>'5.전환율에의한 산정'!D20</f>
        <v>1260</v>
      </c>
      <c r="E19" s="224">
        <f>'5.전환율에의한 산정'!E20</f>
        <v>1260</v>
      </c>
      <c r="F19" s="225">
        <f>'5.전환율에의한 산정'!F20</f>
        <v>1270</v>
      </c>
    </row>
    <row r="20" spans="1:6" ht="24.95" customHeight="1">
      <c r="A20" s="210"/>
      <c r="B20" s="137" t="s">
        <v>87</v>
      </c>
      <c r="C20" s="226">
        <v>148</v>
      </c>
      <c r="D20" s="226">
        <v>183</v>
      </c>
      <c r="E20" s="226">
        <v>183</v>
      </c>
      <c r="F20" s="227">
        <v>183</v>
      </c>
    </row>
    <row r="21" spans="1:6" ht="24.95" customHeight="1">
      <c r="A21" s="210"/>
      <c r="B21" s="137" t="s">
        <v>88</v>
      </c>
      <c r="C21" s="224">
        <v>10</v>
      </c>
      <c r="D21" s="224">
        <v>10</v>
      </c>
      <c r="E21" s="224">
        <v>10</v>
      </c>
      <c r="F21" s="225">
        <v>10</v>
      </c>
    </row>
    <row r="22" spans="1:6" ht="24.95" customHeight="1">
      <c r="A22" s="210"/>
      <c r="B22" s="137" t="s">
        <v>89</v>
      </c>
      <c r="C22" s="234">
        <f>ROUND(C19*(C20-C21)*10^(-6),3)</f>
        <v>0.11</v>
      </c>
      <c r="D22" s="234">
        <f>ROUND(D19*(D20-D21)*10^(-6),3)</f>
        <v>0.218</v>
      </c>
      <c r="E22" s="234">
        <f>ROUND(E19*(E20-E21)*10^(-6),3)</f>
        <v>0.218</v>
      </c>
      <c r="F22" s="235">
        <f>ROUND(F19*(F20-F21)*10^(-6),3)</f>
        <v>0.22</v>
      </c>
    </row>
    <row r="23" spans="1:6" ht="24.95" customHeight="1">
      <c r="A23" s="210"/>
      <c r="B23" s="137" t="s">
        <v>163</v>
      </c>
      <c r="C23" s="234">
        <f>ROUND(C22*100/$E$5,2)</f>
        <v>0.14000000000000001</v>
      </c>
      <c r="D23" s="234">
        <f>ROUND(D22*100/$E$5,2)</f>
        <v>0.28000000000000003</v>
      </c>
      <c r="E23" s="234">
        <f>ROUND(E22*100/$E$5,2)</f>
        <v>0.28000000000000003</v>
      </c>
      <c r="F23" s="235">
        <f>ROUND(F22*100/$E$5,2)</f>
        <v>0.28000000000000003</v>
      </c>
    </row>
    <row r="24" spans="1:6" ht="24.95" customHeight="1">
      <c r="A24" s="210" t="s">
        <v>70</v>
      </c>
      <c r="B24" s="137" t="s">
        <v>100</v>
      </c>
      <c r="C24" s="224">
        <f>'5.전환율에의한 산정'!C22</f>
        <v>990</v>
      </c>
      <c r="D24" s="224">
        <f>'5.전환율에의한 산정'!D22</f>
        <v>1110</v>
      </c>
      <c r="E24" s="224">
        <f>'5.전환율에의한 산정'!E22</f>
        <v>1460</v>
      </c>
      <c r="F24" s="225">
        <f>'5.전환율에의한 산정'!F22</f>
        <v>1460</v>
      </c>
    </row>
    <row r="25" spans="1:6" ht="24.95" customHeight="1">
      <c r="A25" s="210"/>
      <c r="B25" s="137" t="s">
        <v>87</v>
      </c>
      <c r="C25" s="228">
        <v>225</v>
      </c>
      <c r="D25" s="228">
        <v>232</v>
      </c>
      <c r="E25" s="228">
        <v>227</v>
      </c>
      <c r="F25" s="229">
        <v>227</v>
      </c>
    </row>
    <row r="26" spans="1:6" ht="24.95" customHeight="1">
      <c r="A26" s="210"/>
      <c r="B26" s="137" t="s">
        <v>88</v>
      </c>
      <c r="C26" s="224">
        <v>10</v>
      </c>
      <c r="D26" s="224">
        <v>10</v>
      </c>
      <c r="E26" s="224">
        <v>10</v>
      </c>
      <c r="F26" s="225">
        <v>10</v>
      </c>
    </row>
    <row r="27" spans="1:6" ht="24.95" customHeight="1">
      <c r="A27" s="210"/>
      <c r="B27" s="137" t="s">
        <v>89</v>
      </c>
      <c r="C27" s="234">
        <f>ROUND(C24*(C25-C26)*10^(-6),3)</f>
        <v>0.21299999999999999</v>
      </c>
      <c r="D27" s="234">
        <f>ROUND(D24*(D25-D26)*10^(-6),3)</f>
        <v>0.246</v>
      </c>
      <c r="E27" s="234">
        <f>ROUND(E24*(E25-E26)*10^(-6),3)</f>
        <v>0.317</v>
      </c>
      <c r="F27" s="235">
        <f>ROUND(F24*(F25-F26)*10^(-6),3)</f>
        <v>0.317</v>
      </c>
    </row>
    <row r="28" spans="1:6" ht="24.95" customHeight="1">
      <c r="A28" s="211"/>
      <c r="B28" s="135" t="s">
        <v>163</v>
      </c>
      <c r="C28" s="236">
        <f>ROUND(C27*100/$E$5*1.9,2)</f>
        <v>0.52</v>
      </c>
      <c r="D28" s="236">
        <f>ROUND(D27*100/$E$5*1.9,2)</f>
        <v>0.6</v>
      </c>
      <c r="E28" s="236">
        <f t="shared" ref="E28" si="3">ROUND(E27*100/$E$5*1.9,2)</f>
        <v>0.77</v>
      </c>
      <c r="F28" s="237">
        <f t="shared" ref="F28" si="4">ROUND(F27*100/$E$5*1.9,2)</f>
        <v>0.77</v>
      </c>
    </row>
    <row r="29" spans="1:6" ht="24.95" customHeight="1">
      <c r="A29" s="212" t="s">
        <v>96</v>
      </c>
      <c r="B29" s="129" t="s">
        <v>100</v>
      </c>
      <c r="C29" s="230">
        <f>'5.전환율에의한 산정'!C24</f>
        <v>370</v>
      </c>
      <c r="D29" s="230">
        <f>'5.전환율에의한 산정'!D24</f>
        <v>470</v>
      </c>
      <c r="E29" s="230">
        <f>'5.전환율에의한 산정'!E24</f>
        <v>470</v>
      </c>
      <c r="F29" s="231">
        <f>'5.전환율에의한 산정'!F24</f>
        <v>470</v>
      </c>
    </row>
    <row r="30" spans="1:6" ht="24.95" customHeight="1">
      <c r="A30" s="210"/>
      <c r="B30" s="137" t="s">
        <v>87</v>
      </c>
      <c r="C30" s="228">
        <v>152</v>
      </c>
      <c r="D30" s="228">
        <v>228</v>
      </c>
      <c r="E30" s="228">
        <v>228</v>
      </c>
      <c r="F30" s="229">
        <v>228</v>
      </c>
    </row>
    <row r="31" spans="1:6" ht="24.95" customHeight="1">
      <c r="A31" s="210"/>
      <c r="B31" s="137" t="s">
        <v>88</v>
      </c>
      <c r="C31" s="224">
        <v>10</v>
      </c>
      <c r="D31" s="224">
        <v>10</v>
      </c>
      <c r="E31" s="224">
        <v>10</v>
      </c>
      <c r="F31" s="225">
        <v>10</v>
      </c>
    </row>
    <row r="32" spans="1:6" ht="24.95" customHeight="1">
      <c r="A32" s="210"/>
      <c r="B32" s="137" t="s">
        <v>89</v>
      </c>
      <c r="C32" s="234">
        <f>ROUND(C29*(C30-C31)*10^(-6),3)</f>
        <v>5.2999999999999999E-2</v>
      </c>
      <c r="D32" s="234">
        <f>ROUND(D29*(D30-D31)*10^(-6),3)</f>
        <v>0.10199999999999999</v>
      </c>
      <c r="E32" s="234">
        <f>ROUND(E29*(E30-E31)*10^(-6),3)</f>
        <v>0.10199999999999999</v>
      </c>
      <c r="F32" s="235">
        <f>ROUND(F29*(F30-F31)*10^(-6),3)</f>
        <v>0.10199999999999999</v>
      </c>
    </row>
    <row r="33" spans="1:6" ht="24.95" customHeight="1">
      <c r="A33" s="210"/>
      <c r="B33" s="137" t="s">
        <v>163</v>
      </c>
      <c r="C33" s="234">
        <f>ROUND(C32*100/$E$5*1.9,2)</f>
        <v>0.13</v>
      </c>
      <c r="D33" s="234">
        <f>ROUND(D32*100/$E$5*1.9,2)</f>
        <v>0.25</v>
      </c>
      <c r="E33" s="234">
        <f t="shared" ref="E33" si="5">ROUND(E32*100/$E$5*1.9,2)</f>
        <v>0.25</v>
      </c>
      <c r="F33" s="235">
        <f t="shared" ref="F33" si="6">ROUND(F32*100/$E$5*1.9,2)</f>
        <v>0.25</v>
      </c>
    </row>
    <row r="34" spans="1:6" ht="24.95" customHeight="1">
      <c r="A34" s="210" t="s">
        <v>97</v>
      </c>
      <c r="B34" s="137" t="s">
        <v>100</v>
      </c>
      <c r="C34" s="224">
        <f>'5.전환율에의한 산정'!C26</f>
        <v>546</v>
      </c>
      <c r="D34" s="224">
        <f>'5.전환율에의한 산정'!D26</f>
        <v>1760</v>
      </c>
      <c r="E34" s="224">
        <f>'5.전환율에의한 산정'!E26</f>
        <v>2098</v>
      </c>
      <c r="F34" s="225">
        <f>'5.전환율에의한 산정'!F26</f>
        <v>2098</v>
      </c>
    </row>
    <row r="35" spans="1:6" ht="24.95" customHeight="1">
      <c r="A35" s="210"/>
      <c r="B35" s="137" t="s">
        <v>87</v>
      </c>
      <c r="C35" s="228">
        <v>187.3</v>
      </c>
      <c r="D35" s="228">
        <v>187.3</v>
      </c>
      <c r="E35" s="228">
        <v>187.3</v>
      </c>
      <c r="F35" s="229">
        <v>187.3</v>
      </c>
    </row>
    <row r="36" spans="1:6" ht="24.95" customHeight="1">
      <c r="A36" s="210"/>
      <c r="B36" s="137" t="s">
        <v>88</v>
      </c>
      <c r="C36" s="224">
        <v>10</v>
      </c>
      <c r="D36" s="224">
        <v>10</v>
      </c>
      <c r="E36" s="224">
        <v>10</v>
      </c>
      <c r="F36" s="225">
        <v>10</v>
      </c>
    </row>
    <row r="37" spans="1:6" ht="24.95" customHeight="1">
      <c r="A37" s="210"/>
      <c r="B37" s="137" t="s">
        <v>89</v>
      </c>
      <c r="C37" s="234">
        <f>ROUND(C34*(C35-C36)*10^(-6),3)</f>
        <v>9.7000000000000003E-2</v>
      </c>
      <c r="D37" s="234">
        <f>ROUND(D34*(D35-D36)*10^(-6),3)</f>
        <v>0.312</v>
      </c>
      <c r="E37" s="234">
        <f>ROUND(E34*(E35-E36)*10^(-6),3)</f>
        <v>0.372</v>
      </c>
      <c r="F37" s="235">
        <f>ROUND(F34*(F35-F36)*10^(-6),3)</f>
        <v>0.372</v>
      </c>
    </row>
    <row r="38" spans="1:6" ht="24.95" customHeight="1">
      <c r="A38" s="210"/>
      <c r="B38" s="137" t="s">
        <v>163</v>
      </c>
      <c r="C38" s="234">
        <f>ROUND(C37*100/$E$5*1.9,2)</f>
        <v>0.24</v>
      </c>
      <c r="D38" s="234">
        <f>ROUND(D37*100/$E$5*1.9,2)</f>
        <v>0.76</v>
      </c>
      <c r="E38" s="234">
        <f t="shared" ref="E38" si="7">ROUND(E37*100/$E$5*1.9,2)</f>
        <v>0.91</v>
      </c>
      <c r="F38" s="235">
        <f t="shared" ref="F38" si="8">ROUND(F37*100/$E$5*1.9,2)</f>
        <v>0.91</v>
      </c>
    </row>
    <row r="39" spans="1:6" ht="24.95" customHeight="1">
      <c r="A39" s="190" t="s">
        <v>46</v>
      </c>
      <c r="B39" s="138" t="s">
        <v>100</v>
      </c>
      <c r="C39" s="232">
        <f>C9+C14+C19+C24+C29+C34</f>
        <v>24556</v>
      </c>
      <c r="D39" s="232">
        <f>D9+D14+D19+D24+D29+D34</f>
        <v>29550</v>
      </c>
      <c r="E39" s="232">
        <f>E9+E14+E19+E24+E29+E34</f>
        <v>34338</v>
      </c>
      <c r="F39" s="233">
        <f>F9+F14+F19+F24+F29+F34</f>
        <v>36438</v>
      </c>
    </row>
    <row r="40" spans="1:6" ht="24.95" customHeight="1">
      <c r="A40" s="190"/>
      <c r="B40" s="138" t="s">
        <v>87</v>
      </c>
      <c r="C40" s="232">
        <f t="shared" ref="C40:F40" si="9">C10+C15+C20+C25+C30+C35</f>
        <v>1074.3</v>
      </c>
      <c r="D40" s="232">
        <f t="shared" si="9"/>
        <v>1208.3</v>
      </c>
      <c r="E40" s="232">
        <f t="shared" si="9"/>
        <v>1206.3</v>
      </c>
      <c r="F40" s="233">
        <f t="shared" si="9"/>
        <v>1211.3</v>
      </c>
    </row>
    <row r="41" spans="1:6" ht="24.95" customHeight="1">
      <c r="A41" s="190"/>
      <c r="B41" s="138" t="s">
        <v>88</v>
      </c>
      <c r="C41" s="232">
        <f t="shared" ref="C41:F41" si="10">C11+C16+C21+C26+C31+C36</f>
        <v>60</v>
      </c>
      <c r="D41" s="232">
        <f t="shared" si="10"/>
        <v>60</v>
      </c>
      <c r="E41" s="232">
        <f t="shared" si="10"/>
        <v>60</v>
      </c>
      <c r="F41" s="233">
        <f t="shared" si="10"/>
        <v>60</v>
      </c>
    </row>
    <row r="42" spans="1:6" ht="24.95" customHeight="1">
      <c r="A42" s="190"/>
      <c r="B42" s="138" t="s">
        <v>89</v>
      </c>
      <c r="C42" s="238">
        <f t="shared" ref="C42:F42" si="11">C12+C17+C22+C27+C32+C37</f>
        <v>4.04</v>
      </c>
      <c r="D42" s="238">
        <f t="shared" si="11"/>
        <v>5.133</v>
      </c>
      <c r="E42" s="238">
        <f t="shared" si="11"/>
        <v>5.984</v>
      </c>
      <c r="F42" s="239">
        <f t="shared" si="11"/>
        <v>6.383</v>
      </c>
    </row>
    <row r="43" spans="1:6" ht="24.95" customHeight="1">
      <c r="A43" s="207"/>
      <c r="B43" s="135" t="s">
        <v>163</v>
      </c>
      <c r="C43" s="240">
        <f t="shared" ref="C43:F43" si="12">C13+C18+C23+C28+C33+C38</f>
        <v>9.7200000000000024</v>
      </c>
      <c r="D43" s="240">
        <f t="shared" si="12"/>
        <v>12.26</v>
      </c>
      <c r="E43" s="240">
        <f t="shared" si="12"/>
        <v>14.33</v>
      </c>
      <c r="F43" s="241">
        <f t="shared" si="12"/>
        <v>15.299999999999999</v>
      </c>
    </row>
  </sheetData>
  <mergeCells count="15">
    <mergeCell ref="A24:A28"/>
    <mergeCell ref="A39:A43"/>
    <mergeCell ref="A29:A33"/>
    <mergeCell ref="A34:A38"/>
    <mergeCell ref="I3:N3"/>
    <mergeCell ref="A7:B8"/>
    <mergeCell ref="A9:A13"/>
    <mergeCell ref="A14:A18"/>
    <mergeCell ref="A19:A23"/>
    <mergeCell ref="A4:B4"/>
    <mergeCell ref="A5:B5"/>
    <mergeCell ref="C4:D4"/>
    <mergeCell ref="C5:D5"/>
    <mergeCell ref="E4:F4"/>
    <mergeCell ref="E5:F5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8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Q95"/>
  <sheetViews>
    <sheetView tabSelected="1" view="pageBreakPreview" topLeftCell="A16" zoomScaleNormal="100" zoomScaleSheetLayoutView="100" workbookViewId="0">
      <selection activeCell="D9" sqref="D9"/>
    </sheetView>
  </sheetViews>
  <sheetFormatPr defaultRowHeight="16.5"/>
  <cols>
    <col min="1" max="2" width="7.125" style="6" bestFit="1" customWidth="1"/>
    <col min="3" max="3" width="29" style="6" bestFit="1" customWidth="1"/>
    <col min="4" max="7" width="11.625" style="6" customWidth="1"/>
    <col min="8" max="16384" width="9" style="6"/>
  </cols>
  <sheetData>
    <row r="1" spans="1:17" ht="24" customHeight="1">
      <c r="A1" s="119" t="s">
        <v>156</v>
      </c>
      <c r="B1" s="51"/>
      <c r="C1" s="105"/>
      <c r="D1" s="105"/>
      <c r="E1" s="105"/>
      <c r="F1" s="105"/>
      <c r="G1" s="105"/>
    </row>
    <row r="2" spans="1:17" ht="29.25" customHeight="1">
      <c r="A2" s="41" t="s">
        <v>144</v>
      </c>
      <c r="B2" s="42"/>
      <c r="C2" s="42"/>
      <c r="D2" s="41"/>
      <c r="E2" s="105"/>
      <c r="F2" s="105"/>
      <c r="G2" s="105"/>
    </row>
    <row r="3" spans="1:17" ht="24.95" customHeight="1">
      <c r="A3" s="191" t="s">
        <v>49</v>
      </c>
      <c r="B3" s="173"/>
      <c r="C3" s="173"/>
      <c r="D3" s="120" t="s">
        <v>157</v>
      </c>
      <c r="E3" s="120" t="s">
        <v>147</v>
      </c>
      <c r="F3" s="120" t="s">
        <v>148</v>
      </c>
      <c r="G3" s="121" t="s">
        <v>93</v>
      </c>
    </row>
    <row r="4" spans="1:17" ht="24.95" customHeight="1">
      <c r="A4" s="190" t="s">
        <v>65</v>
      </c>
      <c r="B4" s="217" t="s">
        <v>90</v>
      </c>
      <c r="C4" s="217"/>
      <c r="D4" s="224">
        <v>30000</v>
      </c>
      <c r="E4" s="224">
        <v>30000</v>
      </c>
      <c r="F4" s="224">
        <v>30000</v>
      </c>
      <c r="G4" s="225">
        <v>30000</v>
      </c>
    </row>
    <row r="5" spans="1:17" ht="24.95" customHeight="1">
      <c r="A5" s="190"/>
      <c r="B5" s="218" t="s">
        <v>94</v>
      </c>
      <c r="C5" s="118" t="s">
        <v>95</v>
      </c>
      <c r="D5" s="234">
        <f>'4.원단위에의한산정'!E19</f>
        <v>8.66</v>
      </c>
      <c r="E5" s="234">
        <f>'4.원단위에의한산정'!G19</f>
        <v>10.59</v>
      </c>
      <c r="F5" s="234">
        <f>'4.원단위에의한산정'!I19</f>
        <v>12.85</v>
      </c>
      <c r="G5" s="235">
        <f>'4.원단위에의한산정'!K19</f>
        <v>14.17</v>
      </c>
    </row>
    <row r="6" spans="1:17" ht="24.95" customHeight="1">
      <c r="A6" s="190"/>
      <c r="B6" s="218"/>
      <c r="C6" s="118" t="s">
        <v>52</v>
      </c>
      <c r="D6" s="234">
        <f>'4.원단위에의한산정'!E40</f>
        <v>4.79</v>
      </c>
      <c r="E6" s="234">
        <f>'4.원단위에의한산정'!G40</f>
        <v>5.82</v>
      </c>
      <c r="F6" s="234">
        <f>'4.원단위에의한산정'!I40</f>
        <v>7.04</v>
      </c>
      <c r="G6" s="235">
        <f>'4.원단위에의한산정'!K40</f>
        <v>7.77</v>
      </c>
    </row>
    <row r="7" spans="1:17" ht="24.95" customHeight="1">
      <c r="A7" s="190"/>
      <c r="B7" s="217"/>
      <c r="C7" s="118" t="s">
        <v>91</v>
      </c>
      <c r="D7" s="234">
        <f>'5.전환율에의한 산정'!C17</f>
        <v>6.12</v>
      </c>
      <c r="E7" s="234">
        <f>'5.전환율에의한 산정'!D17</f>
        <v>7.44</v>
      </c>
      <c r="F7" s="234">
        <f>'5.전환율에의한 산정'!E17</f>
        <v>8.98</v>
      </c>
      <c r="G7" s="235">
        <f>'5.전환율에의한 산정'!F17</f>
        <v>9.92</v>
      </c>
    </row>
    <row r="8" spans="1:17" ht="24.95" customHeight="1">
      <c r="A8" s="190"/>
      <c r="B8" s="217"/>
      <c r="C8" s="118" t="s">
        <v>92</v>
      </c>
      <c r="D8" s="234">
        <f>'6.산술식에의한 산정'!C13</f>
        <v>4.53</v>
      </c>
      <c r="E8" s="234">
        <f>'6.산술식에의한 산정'!D13</f>
        <v>6.07</v>
      </c>
      <c r="F8" s="234">
        <f>'6.산술식에의한 산정'!E13</f>
        <v>7.47</v>
      </c>
      <c r="G8" s="235">
        <f>'6.산술식에의한 산정'!F13</f>
        <v>8.36</v>
      </c>
      <c r="J8" s="115"/>
    </row>
    <row r="9" spans="1:17" ht="24.95" customHeight="1">
      <c r="A9" s="190"/>
      <c r="B9" s="217"/>
      <c r="C9" s="118" t="s">
        <v>44</v>
      </c>
      <c r="D9" s="234">
        <f>AVERAGE(D5:D8)</f>
        <v>6.0250000000000004</v>
      </c>
      <c r="E9" s="234">
        <f>AVERAGE(E5:E8)</f>
        <v>7.48</v>
      </c>
      <c r="F9" s="234">
        <f>AVERAGE(F5:F8)</f>
        <v>9.0850000000000009</v>
      </c>
      <c r="G9" s="235">
        <f>AVERAGE(G5:G8)</f>
        <v>10.055</v>
      </c>
      <c r="I9" s="119"/>
    </row>
    <row r="10" spans="1:17" ht="24.95" customHeight="1">
      <c r="A10" s="190" t="s">
        <v>42</v>
      </c>
      <c r="B10" s="217" t="s">
        <v>90</v>
      </c>
      <c r="C10" s="217"/>
      <c r="D10" s="246">
        <v>11000</v>
      </c>
      <c r="E10" s="246">
        <v>11000</v>
      </c>
      <c r="F10" s="246">
        <v>11000</v>
      </c>
      <c r="G10" s="247">
        <v>11000</v>
      </c>
    </row>
    <row r="11" spans="1:17" ht="24.95" customHeight="1">
      <c r="A11" s="190"/>
      <c r="B11" s="218" t="s">
        <v>94</v>
      </c>
      <c r="C11" s="118" t="s">
        <v>95</v>
      </c>
      <c r="D11" s="242">
        <f>'4.원단위에의한산정'!E22</f>
        <v>1.01</v>
      </c>
      <c r="E11" s="242">
        <f>'4.원단위에의한산정'!G22</f>
        <v>1.1499999999999999</v>
      </c>
      <c r="F11" s="242">
        <f>'4.원단위에의한산정'!I22</f>
        <v>1.55</v>
      </c>
      <c r="G11" s="243">
        <f>'4.원단위에의한산정'!K22</f>
        <v>1.57</v>
      </c>
    </row>
    <row r="12" spans="1:17" ht="24.95" customHeight="1">
      <c r="A12" s="190"/>
      <c r="B12" s="218"/>
      <c r="C12" s="118" t="s">
        <v>52</v>
      </c>
      <c r="D12" s="242">
        <f>'4.원단위에의한산정'!E43</f>
        <v>2.98</v>
      </c>
      <c r="E12" s="242">
        <f>'4.원단위에의한산정'!G43</f>
        <v>3.05</v>
      </c>
      <c r="F12" s="242">
        <f>'4.원단위에의한산정'!I43</f>
        <v>3.29</v>
      </c>
      <c r="G12" s="243">
        <f>'4.원단위에의한산정'!K43</f>
        <v>3.3</v>
      </c>
      <c r="K12" s="197"/>
      <c r="L12" s="197"/>
      <c r="M12" s="197"/>
      <c r="N12" s="197"/>
      <c r="O12" s="197"/>
      <c r="P12" s="197"/>
      <c r="Q12" s="197"/>
    </row>
    <row r="13" spans="1:17" ht="24.95" customHeight="1">
      <c r="A13" s="190"/>
      <c r="B13" s="217"/>
      <c r="C13" s="118" t="s">
        <v>91</v>
      </c>
      <c r="D13" s="234">
        <f>'5.전환율에의한 산정'!C19</f>
        <v>3.8</v>
      </c>
      <c r="E13" s="234">
        <f>'5.전환율에의한 산정'!D19</f>
        <v>3.89</v>
      </c>
      <c r="F13" s="234">
        <f>'5.전환율에의한 산정'!E19</f>
        <v>4.2</v>
      </c>
      <c r="G13" s="235">
        <f>'5.전환율에의한 산정'!F19</f>
        <v>4.21</v>
      </c>
    </row>
    <row r="14" spans="1:17" ht="24.95" customHeight="1">
      <c r="A14" s="190"/>
      <c r="B14" s="217"/>
      <c r="C14" s="118" t="s">
        <v>92</v>
      </c>
      <c r="D14" s="234">
        <f>'6.산술식에의한 산정'!C18</f>
        <v>4.16</v>
      </c>
      <c r="E14" s="234">
        <f>'6.산술식에의한 산정'!D18</f>
        <v>4.3</v>
      </c>
      <c r="F14" s="234">
        <f>'6.산술식에의한 산정'!E18</f>
        <v>4.6500000000000004</v>
      </c>
      <c r="G14" s="235">
        <f>'6.산술식에의한 산정'!F18</f>
        <v>4.7300000000000004</v>
      </c>
    </row>
    <row r="15" spans="1:17" ht="24.95" customHeight="1">
      <c r="A15" s="190"/>
      <c r="B15" s="217"/>
      <c r="C15" s="118" t="s">
        <v>44</v>
      </c>
      <c r="D15" s="234">
        <f>AVERAGE(D11:D14)</f>
        <v>2.9874999999999998</v>
      </c>
      <c r="E15" s="234">
        <f>AVERAGE(E11:E14)</f>
        <v>3.0975000000000001</v>
      </c>
      <c r="F15" s="234">
        <f>AVERAGE(F11:F14)</f>
        <v>3.4224999999999999</v>
      </c>
      <c r="G15" s="235">
        <f>AVERAGE(G11:G14)</f>
        <v>3.4525000000000001</v>
      </c>
    </row>
    <row r="16" spans="1:17" ht="24.95" customHeight="1">
      <c r="A16" s="190" t="s">
        <v>69</v>
      </c>
      <c r="B16" s="217" t="s">
        <v>90</v>
      </c>
      <c r="C16" s="217"/>
      <c r="D16" s="246">
        <v>1500</v>
      </c>
      <c r="E16" s="246">
        <v>1500</v>
      </c>
      <c r="F16" s="246">
        <v>1500</v>
      </c>
      <c r="G16" s="247">
        <v>1500</v>
      </c>
    </row>
    <row r="17" spans="1:7" ht="24.95" customHeight="1">
      <c r="A17" s="190"/>
      <c r="B17" s="218" t="s">
        <v>94</v>
      </c>
      <c r="C17" s="118" t="s">
        <v>95</v>
      </c>
      <c r="D17" s="242">
        <f>'4.원단위에의한산정'!E25</f>
        <v>0.55000000000000004</v>
      </c>
      <c r="E17" s="242">
        <f>'4.원단위에의한산정'!G25</f>
        <v>0.74</v>
      </c>
      <c r="F17" s="242">
        <f>'4.원단위에의한산정'!I25</f>
        <v>0.74</v>
      </c>
      <c r="G17" s="243">
        <f>'4.원단위에의한산정'!K25</f>
        <v>0.74</v>
      </c>
    </row>
    <row r="18" spans="1:7" ht="24.95" customHeight="1">
      <c r="A18" s="190"/>
      <c r="B18" s="218"/>
      <c r="C18" s="118" t="s">
        <v>52</v>
      </c>
      <c r="D18" s="242">
        <f>'4.원단위에의한산정'!E46</f>
        <v>0.28000000000000003</v>
      </c>
      <c r="E18" s="242">
        <f>'4.원단위에의한산정'!G46</f>
        <v>0.45</v>
      </c>
      <c r="F18" s="242">
        <f>'4.원단위에의한산정'!I46</f>
        <v>0.45</v>
      </c>
      <c r="G18" s="243">
        <f>'4.원단위에의한산정'!K46</f>
        <v>0.45</v>
      </c>
    </row>
    <row r="19" spans="1:7" ht="24.95" customHeight="1">
      <c r="A19" s="190"/>
      <c r="B19" s="217"/>
      <c r="C19" s="118" t="s">
        <v>91</v>
      </c>
      <c r="D19" s="234">
        <f>'5.전환율에의한 산정'!C21</f>
        <v>0.36</v>
      </c>
      <c r="E19" s="234">
        <f>'5.전환율에의한 산정'!D21</f>
        <v>0.56999999999999995</v>
      </c>
      <c r="F19" s="234">
        <f>'5.전환율에의한 산정'!E21</f>
        <v>0.56999999999999995</v>
      </c>
      <c r="G19" s="235">
        <f>'5.전환율에의한 산정'!F21</f>
        <v>0.57999999999999996</v>
      </c>
    </row>
    <row r="20" spans="1:7" ht="24.95" customHeight="1">
      <c r="A20" s="190"/>
      <c r="B20" s="217"/>
      <c r="C20" s="118" t="s">
        <v>92</v>
      </c>
      <c r="D20" s="234">
        <f>'6.산술식에의한 산정'!C23</f>
        <v>0.14000000000000001</v>
      </c>
      <c r="E20" s="234">
        <f>'6.산술식에의한 산정'!D23</f>
        <v>0.28000000000000003</v>
      </c>
      <c r="F20" s="234">
        <f>'6.산술식에의한 산정'!E23</f>
        <v>0.28000000000000003</v>
      </c>
      <c r="G20" s="235">
        <f>'6.산술식에의한 산정'!F23</f>
        <v>0.28000000000000003</v>
      </c>
    </row>
    <row r="21" spans="1:7" ht="24.95" customHeight="1">
      <c r="A21" s="190"/>
      <c r="B21" s="217"/>
      <c r="C21" s="118" t="s">
        <v>44</v>
      </c>
      <c r="D21" s="234">
        <f>AVERAGE(D17:D20)</f>
        <v>0.33250000000000002</v>
      </c>
      <c r="E21" s="234">
        <f>AVERAGE(E17:E20)</f>
        <v>0.51</v>
      </c>
      <c r="F21" s="234">
        <f>AVERAGE(F17:F20)</f>
        <v>0.51</v>
      </c>
      <c r="G21" s="235">
        <f>AVERAGE(G17:G20)</f>
        <v>0.51249999999999996</v>
      </c>
    </row>
    <row r="22" spans="1:7" ht="24.95" customHeight="1">
      <c r="A22" s="190" t="s">
        <v>70</v>
      </c>
      <c r="B22" s="217" t="s">
        <v>90</v>
      </c>
      <c r="C22" s="217"/>
      <c r="D22" s="246">
        <v>1600</v>
      </c>
      <c r="E22" s="246">
        <v>1600</v>
      </c>
      <c r="F22" s="246">
        <v>1600</v>
      </c>
      <c r="G22" s="247">
        <v>1600</v>
      </c>
    </row>
    <row r="23" spans="1:7" ht="24.95" customHeight="1">
      <c r="A23" s="190"/>
      <c r="B23" s="218" t="s">
        <v>94</v>
      </c>
      <c r="C23" s="118" t="s">
        <v>95</v>
      </c>
      <c r="D23" s="242">
        <f>'4.원단위에의한산정'!E28</f>
        <v>0.05</v>
      </c>
      <c r="E23" s="242">
        <f>'4.원단위에의한산정'!G28</f>
        <v>0.13</v>
      </c>
      <c r="F23" s="242">
        <f>'4.원단위에의한산정'!I28</f>
        <v>0.31</v>
      </c>
      <c r="G23" s="243">
        <f>'4.원단위에의한산정'!K28</f>
        <v>0.31</v>
      </c>
    </row>
    <row r="24" spans="1:7" ht="24.95" customHeight="1">
      <c r="A24" s="190"/>
      <c r="B24" s="218"/>
      <c r="C24" s="118" t="s">
        <v>52</v>
      </c>
      <c r="D24" s="242">
        <f>'4.원단위에의한산정'!E49</f>
        <v>0.35</v>
      </c>
      <c r="E24" s="242">
        <f>'4.원단위에의한산정'!G49</f>
        <v>0.39</v>
      </c>
      <c r="F24" s="242">
        <f>'4.원단위에의한산정'!I49</f>
        <v>0.52</v>
      </c>
      <c r="G24" s="243">
        <f>'4.원단위에의한산정'!K49</f>
        <v>0.52</v>
      </c>
    </row>
    <row r="25" spans="1:7" ht="24.95" customHeight="1">
      <c r="A25" s="190"/>
      <c r="B25" s="217"/>
      <c r="C25" s="118" t="s">
        <v>91</v>
      </c>
      <c r="D25" s="234">
        <f>'5.전환율에의한 산정'!C23</f>
        <v>0.45</v>
      </c>
      <c r="E25" s="234">
        <f>'5.전환율에의한 산정'!D23</f>
        <v>0.5</v>
      </c>
      <c r="F25" s="234">
        <f>'5.전환율에의한 산정'!E23</f>
        <v>0.66</v>
      </c>
      <c r="G25" s="235">
        <f>'5.전환율에의한 산정'!F23</f>
        <v>0.66</v>
      </c>
    </row>
    <row r="26" spans="1:7" ht="24.95" customHeight="1">
      <c r="A26" s="190"/>
      <c r="B26" s="217"/>
      <c r="C26" s="118" t="s">
        <v>92</v>
      </c>
      <c r="D26" s="234">
        <f>'6.산술식에의한 산정'!C28</f>
        <v>0.52</v>
      </c>
      <c r="E26" s="234">
        <f>'6.산술식에의한 산정'!D28</f>
        <v>0.6</v>
      </c>
      <c r="F26" s="234">
        <f>'6.산술식에의한 산정'!E28</f>
        <v>0.77</v>
      </c>
      <c r="G26" s="235">
        <f>'6.산술식에의한 산정'!F28</f>
        <v>0.77</v>
      </c>
    </row>
    <row r="27" spans="1:7" ht="24.95" customHeight="1">
      <c r="A27" s="190"/>
      <c r="B27" s="217"/>
      <c r="C27" s="118" t="s">
        <v>44</v>
      </c>
      <c r="D27" s="234">
        <f>AVERAGE(D23:D26)</f>
        <v>0.34250000000000003</v>
      </c>
      <c r="E27" s="234">
        <f>AVERAGE(E23:E26)</f>
        <v>0.40500000000000003</v>
      </c>
      <c r="F27" s="234">
        <f>AVERAGE(F23:F26)</f>
        <v>0.56500000000000006</v>
      </c>
      <c r="G27" s="235">
        <f>AVERAGE(G23:G26)</f>
        <v>0.56500000000000006</v>
      </c>
    </row>
    <row r="28" spans="1:7" ht="24.95" customHeight="1">
      <c r="A28" s="190" t="s">
        <v>96</v>
      </c>
      <c r="B28" s="217" t="s">
        <v>90</v>
      </c>
      <c r="C28" s="217"/>
      <c r="D28" s="246">
        <v>700</v>
      </c>
      <c r="E28" s="246">
        <v>700</v>
      </c>
      <c r="F28" s="246">
        <v>700</v>
      </c>
      <c r="G28" s="247">
        <v>700</v>
      </c>
    </row>
    <row r="29" spans="1:7" ht="24.95" customHeight="1">
      <c r="A29" s="190"/>
      <c r="B29" s="218" t="s">
        <v>94</v>
      </c>
      <c r="C29" s="118" t="s">
        <v>95</v>
      </c>
      <c r="D29" s="242">
        <f>'4.원단위에의한산정'!E31</f>
        <v>0.34</v>
      </c>
      <c r="E29" s="242">
        <f>'4.원단위에의한산정'!G31</f>
        <v>0.43</v>
      </c>
      <c r="F29" s="242">
        <f>'4.원단위에의한산정'!I31</f>
        <v>0.43</v>
      </c>
      <c r="G29" s="243">
        <f>'4.원단위에의한산정'!K31</f>
        <v>0.43</v>
      </c>
    </row>
    <row r="30" spans="1:7" ht="24.95" customHeight="1">
      <c r="A30" s="190"/>
      <c r="B30" s="218"/>
      <c r="C30" s="118" t="s">
        <v>52</v>
      </c>
      <c r="D30" s="242">
        <f>'4.원단위에의한산정'!E52</f>
        <v>0.13</v>
      </c>
      <c r="E30" s="242">
        <f>'4.원단위에의한산정'!G52</f>
        <v>0.17</v>
      </c>
      <c r="F30" s="242">
        <f>'4.원단위에의한산정'!I52</f>
        <v>0.17</v>
      </c>
      <c r="G30" s="243">
        <f>'4.원단위에의한산정'!K52</f>
        <v>0.17</v>
      </c>
    </row>
    <row r="31" spans="1:7" ht="24.95" customHeight="1">
      <c r="A31" s="190"/>
      <c r="B31" s="217"/>
      <c r="C31" s="118" t="s">
        <v>91</v>
      </c>
      <c r="D31" s="234">
        <f>'5.전환율에의한 산정'!C25</f>
        <v>0.17</v>
      </c>
      <c r="E31" s="234">
        <f>'5.전환율에의한 산정'!D25</f>
        <v>0.21</v>
      </c>
      <c r="F31" s="234">
        <f>'5.전환율에의한 산정'!E25</f>
        <v>0.21</v>
      </c>
      <c r="G31" s="235">
        <f>'5.전환율에의한 산정'!F25</f>
        <v>0.21</v>
      </c>
    </row>
    <row r="32" spans="1:7" ht="24.95" customHeight="1">
      <c r="A32" s="190"/>
      <c r="B32" s="217"/>
      <c r="C32" s="118" t="s">
        <v>92</v>
      </c>
      <c r="D32" s="234">
        <f>'6.산술식에의한 산정'!C33</f>
        <v>0.13</v>
      </c>
      <c r="E32" s="234">
        <f>'6.산술식에의한 산정'!D33</f>
        <v>0.25</v>
      </c>
      <c r="F32" s="234">
        <f>'6.산술식에의한 산정'!E33</f>
        <v>0.25</v>
      </c>
      <c r="G32" s="235">
        <f>'6.산술식에의한 산정'!F33</f>
        <v>0.25</v>
      </c>
    </row>
    <row r="33" spans="1:7" ht="24.95" customHeight="1">
      <c r="A33" s="207"/>
      <c r="B33" s="208"/>
      <c r="C33" s="117" t="s">
        <v>44</v>
      </c>
      <c r="D33" s="236">
        <f>AVERAGE(D29:D32)</f>
        <v>0.1925</v>
      </c>
      <c r="E33" s="236">
        <f>AVERAGE(E29:E32)</f>
        <v>0.26500000000000001</v>
      </c>
      <c r="F33" s="236">
        <f>AVERAGE(F29:F32)</f>
        <v>0.26500000000000001</v>
      </c>
      <c r="G33" s="237">
        <f>AVERAGE(G29:G32)</f>
        <v>0.26500000000000001</v>
      </c>
    </row>
    <row r="34" spans="1:7" ht="24.95" customHeight="1">
      <c r="A34" s="220" t="s">
        <v>97</v>
      </c>
      <c r="B34" s="221" t="s">
        <v>90</v>
      </c>
      <c r="C34" s="221"/>
      <c r="D34" s="248">
        <f>'[2]3. 단계별 시설용량'!$D$3</f>
        <v>1400</v>
      </c>
      <c r="E34" s="248">
        <f>'[2]3. 단계별 시설용량'!$E$3</f>
        <v>2890</v>
      </c>
      <c r="F34" s="248">
        <f>'[2]3. 단계별 시설용량'!$F$3</f>
        <v>3330</v>
      </c>
      <c r="G34" s="249">
        <f>'[2]3. 단계별 시설용량'!$G$3</f>
        <v>3330</v>
      </c>
    </row>
    <row r="35" spans="1:7" ht="24.95" customHeight="1">
      <c r="A35" s="190"/>
      <c r="B35" s="218" t="s">
        <v>94</v>
      </c>
      <c r="C35" s="118" t="s">
        <v>95</v>
      </c>
      <c r="D35" s="242">
        <f>'4.원단위에의한산정'!E34</f>
        <v>0.5</v>
      </c>
      <c r="E35" s="242">
        <f>'4.원단위에의한산정'!G34</f>
        <v>1.75</v>
      </c>
      <c r="F35" s="242">
        <f>'4.원단위에의한산정'!I34</f>
        <v>2.08</v>
      </c>
      <c r="G35" s="243">
        <f>'4.원단위에의한산정'!K34</f>
        <v>2.08</v>
      </c>
    </row>
    <row r="36" spans="1:7" ht="24.95" customHeight="1">
      <c r="A36" s="190"/>
      <c r="B36" s="218"/>
      <c r="C36" s="118" t="s">
        <v>52</v>
      </c>
      <c r="D36" s="242">
        <f>'4.원단위에의한산정'!E55</f>
        <v>0.19</v>
      </c>
      <c r="E36" s="242">
        <f>'4.원단위에의한산정'!G55</f>
        <v>0.63</v>
      </c>
      <c r="F36" s="242">
        <f>'4.원단위에의한산정'!I55</f>
        <v>0.75</v>
      </c>
      <c r="G36" s="243">
        <f>'4.원단위에의한산정'!K55</f>
        <v>0.75</v>
      </c>
    </row>
    <row r="37" spans="1:7" ht="24.95" customHeight="1">
      <c r="A37" s="190"/>
      <c r="B37" s="217"/>
      <c r="C37" s="118" t="s">
        <v>91</v>
      </c>
      <c r="D37" s="234">
        <f>'5.전환율에의한 산정'!C27</f>
        <v>0.25</v>
      </c>
      <c r="E37" s="234">
        <f>'5.전환율에의한 산정'!D27</f>
        <v>0.8</v>
      </c>
      <c r="F37" s="234">
        <f>'5.전환율에의한 산정'!E27</f>
        <v>0.95</v>
      </c>
      <c r="G37" s="235">
        <f>'5.전환율에의한 산정'!F27</f>
        <v>0.95</v>
      </c>
    </row>
    <row r="38" spans="1:7" ht="24.95" customHeight="1">
      <c r="A38" s="190"/>
      <c r="B38" s="217"/>
      <c r="C38" s="118" t="s">
        <v>92</v>
      </c>
      <c r="D38" s="234">
        <f>'6.산술식에의한 산정'!C38</f>
        <v>0.24</v>
      </c>
      <c r="E38" s="234">
        <f>'6.산술식에의한 산정'!D38</f>
        <v>0.76</v>
      </c>
      <c r="F38" s="234">
        <f>'6.산술식에의한 산정'!E38</f>
        <v>0.91</v>
      </c>
      <c r="G38" s="235">
        <f>'6.산술식에의한 산정'!F38</f>
        <v>0.91</v>
      </c>
    </row>
    <row r="39" spans="1:7" ht="24.95" customHeight="1">
      <c r="A39" s="190"/>
      <c r="B39" s="217"/>
      <c r="C39" s="118" t="s">
        <v>44</v>
      </c>
      <c r="D39" s="234">
        <f>AVERAGE(D35:D38)</f>
        <v>0.29499999999999998</v>
      </c>
      <c r="E39" s="234">
        <f>AVERAGE(E35:E38)</f>
        <v>0.98499999999999988</v>
      </c>
      <c r="F39" s="234">
        <f>AVERAGE(F35:F38)</f>
        <v>1.1725000000000001</v>
      </c>
      <c r="G39" s="235">
        <f>AVERAGE(G35:G38)</f>
        <v>1.1725000000000001</v>
      </c>
    </row>
    <row r="40" spans="1:7" ht="24.95" customHeight="1">
      <c r="A40" s="210" t="s">
        <v>46</v>
      </c>
      <c r="B40" s="219"/>
      <c r="C40" s="128" t="s">
        <v>95</v>
      </c>
      <c r="D40" s="242">
        <f>SUM(D5,D11,D17,D23,D29,D35)</f>
        <v>11.110000000000001</v>
      </c>
      <c r="E40" s="242">
        <f t="shared" ref="E40:G40" si="0">SUM(E5,E11,E17,E23,E29,E35)</f>
        <v>14.790000000000001</v>
      </c>
      <c r="F40" s="242">
        <f t="shared" si="0"/>
        <v>17.96</v>
      </c>
      <c r="G40" s="243">
        <f t="shared" si="0"/>
        <v>19.299999999999997</v>
      </c>
    </row>
    <row r="41" spans="1:7" ht="24.95" customHeight="1">
      <c r="A41" s="210"/>
      <c r="B41" s="219"/>
      <c r="C41" s="128" t="s">
        <v>52</v>
      </c>
      <c r="D41" s="242">
        <f t="shared" ref="D41:G41" si="1">SUM(D6,D12,D18,D24,D30,D36)</f>
        <v>8.7199999999999989</v>
      </c>
      <c r="E41" s="242">
        <f t="shared" si="1"/>
        <v>10.510000000000002</v>
      </c>
      <c r="F41" s="242">
        <f t="shared" si="1"/>
        <v>12.219999999999999</v>
      </c>
      <c r="G41" s="243">
        <f t="shared" si="1"/>
        <v>12.959999999999999</v>
      </c>
    </row>
    <row r="42" spans="1:7" ht="24.95" customHeight="1">
      <c r="A42" s="210"/>
      <c r="B42" s="219"/>
      <c r="C42" s="128" t="s">
        <v>91</v>
      </c>
      <c r="D42" s="242">
        <f t="shared" ref="D42:G42" si="2">SUM(D7,D13,D19,D25,D31,D37)</f>
        <v>11.149999999999999</v>
      </c>
      <c r="E42" s="242">
        <f t="shared" si="2"/>
        <v>13.410000000000002</v>
      </c>
      <c r="F42" s="242">
        <f t="shared" si="2"/>
        <v>15.57</v>
      </c>
      <c r="G42" s="243">
        <f t="shared" si="2"/>
        <v>16.53</v>
      </c>
    </row>
    <row r="43" spans="1:7" ht="24.95" customHeight="1">
      <c r="A43" s="210"/>
      <c r="B43" s="219"/>
      <c r="C43" s="128" t="s">
        <v>92</v>
      </c>
      <c r="D43" s="242">
        <f t="shared" ref="D43:G43" si="3">SUM(D8,D14,D20,D26,D32,D38)</f>
        <v>9.7200000000000024</v>
      </c>
      <c r="E43" s="242">
        <f t="shared" si="3"/>
        <v>12.26</v>
      </c>
      <c r="F43" s="242">
        <f t="shared" si="3"/>
        <v>14.33</v>
      </c>
      <c r="G43" s="243">
        <f t="shared" si="3"/>
        <v>15.299999999999999</v>
      </c>
    </row>
    <row r="44" spans="1:7" ht="24.95" customHeight="1">
      <c r="A44" s="211"/>
      <c r="B44" s="184"/>
      <c r="C44" s="116" t="s">
        <v>44</v>
      </c>
      <c r="D44" s="244">
        <f t="shared" ref="D44:G44" si="4">SUM(D9,D15,D21,D27,D33,D39)</f>
        <v>10.174999999999999</v>
      </c>
      <c r="E44" s="244">
        <f t="shared" si="4"/>
        <v>12.7425</v>
      </c>
      <c r="F44" s="244">
        <f t="shared" si="4"/>
        <v>15.02</v>
      </c>
      <c r="G44" s="245">
        <f t="shared" si="4"/>
        <v>16.022500000000001</v>
      </c>
    </row>
    <row r="55" spans="4:7">
      <c r="D55" s="132">
        <v>30000</v>
      </c>
      <c r="E55" s="132">
        <v>30000</v>
      </c>
      <c r="F55" s="132">
        <v>30000</v>
      </c>
      <c r="G55" s="132">
        <v>30000</v>
      </c>
    </row>
    <row r="56" spans="4:7">
      <c r="D56" s="131">
        <v>8.66</v>
      </c>
      <c r="E56" s="131">
        <v>10.59</v>
      </c>
      <c r="F56" s="131">
        <v>12.8</v>
      </c>
      <c r="G56" s="131">
        <v>14.17</v>
      </c>
    </row>
    <row r="57" spans="4:7">
      <c r="D57" s="131">
        <v>5</v>
      </c>
      <c r="E57" s="131">
        <v>6.33</v>
      </c>
      <c r="F57" s="131">
        <v>7.62</v>
      </c>
      <c r="G57" s="131">
        <v>8.41</v>
      </c>
    </row>
    <row r="58" spans="4:7">
      <c r="D58" s="131">
        <v>6.38</v>
      </c>
      <c r="E58" s="131">
        <v>8.08</v>
      </c>
      <c r="F58" s="131">
        <v>9.73</v>
      </c>
      <c r="G58" s="131">
        <v>10.74</v>
      </c>
    </row>
    <row r="59" spans="4:7">
      <c r="D59" s="131">
        <v>4.7300000000000004</v>
      </c>
      <c r="E59" s="131">
        <v>6.59</v>
      </c>
      <c r="F59" s="131">
        <v>8.09</v>
      </c>
      <c r="G59" s="131">
        <v>9.0500000000000007</v>
      </c>
    </row>
    <row r="60" spans="4:7">
      <c r="D60" s="131">
        <v>6.1924999999999999</v>
      </c>
      <c r="E60" s="131">
        <v>7.8975</v>
      </c>
      <c r="F60" s="131">
        <v>9.56</v>
      </c>
      <c r="G60" s="131">
        <v>10.592500000000001</v>
      </c>
    </row>
    <row r="61" spans="4:7">
      <c r="D61" s="132">
        <v>11000</v>
      </c>
      <c r="E61" s="132">
        <v>11000</v>
      </c>
      <c r="F61" s="132">
        <v>11000</v>
      </c>
      <c r="G61" s="132">
        <v>11000</v>
      </c>
    </row>
    <row r="62" spans="4:7">
      <c r="D62" s="131">
        <v>1.01</v>
      </c>
      <c r="E62" s="131">
        <v>1.1499999999999999</v>
      </c>
      <c r="F62" s="131">
        <v>1.55</v>
      </c>
      <c r="G62" s="131">
        <v>1.57</v>
      </c>
    </row>
    <row r="63" spans="4:7">
      <c r="D63" s="131">
        <v>3.28</v>
      </c>
      <c r="E63" s="131">
        <v>3.38</v>
      </c>
      <c r="F63" s="131">
        <v>3.64</v>
      </c>
      <c r="G63" s="131">
        <v>3.65</v>
      </c>
    </row>
    <row r="64" spans="4:7">
      <c r="D64" s="131">
        <v>4.18</v>
      </c>
      <c r="E64" s="131">
        <v>4.3099999999999996</v>
      </c>
      <c r="F64" s="131">
        <v>4.6500000000000004</v>
      </c>
      <c r="G64" s="131">
        <v>4.66</v>
      </c>
    </row>
    <row r="65" spans="4:7">
      <c r="D65" s="131">
        <v>4.58</v>
      </c>
      <c r="E65" s="131">
        <v>4.7699999999999996</v>
      </c>
      <c r="F65" s="131">
        <v>5.14</v>
      </c>
      <c r="G65" s="131">
        <v>5.23</v>
      </c>
    </row>
    <row r="66" spans="4:7">
      <c r="D66" s="131">
        <v>3.2624999999999997</v>
      </c>
      <c r="E66" s="131">
        <v>3.4024999999999999</v>
      </c>
      <c r="F66" s="131">
        <v>3.7450000000000001</v>
      </c>
      <c r="G66" s="131">
        <v>3.7774999999999999</v>
      </c>
    </row>
    <row r="67" spans="4:7">
      <c r="D67" s="132">
        <v>1500</v>
      </c>
      <c r="E67" s="132">
        <v>1500</v>
      </c>
      <c r="F67" s="132">
        <v>1500</v>
      </c>
      <c r="G67" s="132">
        <v>1500</v>
      </c>
    </row>
    <row r="68" spans="4:7">
      <c r="D68" s="131">
        <v>0.55000000000000004</v>
      </c>
      <c r="E68" s="131">
        <v>0.74</v>
      </c>
      <c r="F68" s="131">
        <v>0.74</v>
      </c>
      <c r="G68" s="131">
        <v>0.74</v>
      </c>
    </row>
    <row r="69" spans="4:7">
      <c r="D69" s="131">
        <v>0.28000000000000003</v>
      </c>
      <c r="E69" s="131">
        <v>0.45</v>
      </c>
      <c r="F69" s="131">
        <v>0.45</v>
      </c>
      <c r="G69" s="131">
        <v>0.45</v>
      </c>
    </row>
    <row r="70" spans="4:7">
      <c r="D70" s="131">
        <v>0.36</v>
      </c>
      <c r="E70" s="131">
        <v>0.56999999999999995</v>
      </c>
      <c r="F70" s="131">
        <v>0.56999999999999995</v>
      </c>
      <c r="G70" s="131">
        <v>0.57999999999999996</v>
      </c>
    </row>
    <row r="71" spans="4:7">
      <c r="D71" s="131">
        <v>0.14000000000000001</v>
      </c>
      <c r="E71" s="131">
        <v>0.28000000000000003</v>
      </c>
      <c r="F71" s="131">
        <v>0.28000000000000003</v>
      </c>
      <c r="G71" s="131">
        <v>0.28000000000000003</v>
      </c>
    </row>
    <row r="72" spans="4:7">
      <c r="D72" s="131">
        <v>0.33250000000000002</v>
      </c>
      <c r="E72" s="131">
        <v>0.51</v>
      </c>
      <c r="F72" s="131">
        <v>0.51</v>
      </c>
      <c r="G72" s="131">
        <v>0.51249999999999996</v>
      </c>
    </row>
    <row r="73" spans="4:7">
      <c r="D73" s="132">
        <v>1600</v>
      </c>
      <c r="E73" s="132">
        <v>1600</v>
      </c>
      <c r="F73" s="132">
        <v>1600</v>
      </c>
      <c r="G73" s="132">
        <v>1600</v>
      </c>
    </row>
    <row r="74" spans="4:7">
      <c r="D74" s="131">
        <v>0.05</v>
      </c>
      <c r="E74" s="131">
        <v>0.08</v>
      </c>
      <c r="F74" s="131">
        <v>0.26</v>
      </c>
      <c r="G74" s="131">
        <v>0.26</v>
      </c>
    </row>
    <row r="75" spans="4:7">
      <c r="D75" s="131">
        <v>0.39</v>
      </c>
      <c r="E75" s="131">
        <v>0.41</v>
      </c>
      <c r="F75" s="131">
        <v>0.53</v>
      </c>
      <c r="G75" s="131">
        <v>0.53</v>
      </c>
    </row>
    <row r="76" spans="4:7">
      <c r="D76" s="131">
        <v>0.49</v>
      </c>
      <c r="E76" s="131">
        <v>0.52</v>
      </c>
      <c r="F76" s="131">
        <v>0.68</v>
      </c>
      <c r="G76" s="131">
        <v>0.68</v>
      </c>
    </row>
    <row r="77" spans="4:7">
      <c r="D77" s="131">
        <v>0.56999999999999995</v>
      </c>
      <c r="E77" s="131">
        <v>0.62</v>
      </c>
      <c r="F77" s="131">
        <v>0.79</v>
      </c>
      <c r="G77" s="131">
        <v>0.79</v>
      </c>
    </row>
    <row r="78" spans="4:7">
      <c r="D78" s="131">
        <v>0.375</v>
      </c>
      <c r="E78" s="131">
        <v>0.40749999999999997</v>
      </c>
      <c r="F78" s="131">
        <v>0.56500000000000006</v>
      </c>
      <c r="G78" s="131">
        <v>0.56500000000000006</v>
      </c>
    </row>
    <row r="79" spans="4:7">
      <c r="D79" s="132">
        <v>700</v>
      </c>
      <c r="E79" s="132">
        <v>700</v>
      </c>
      <c r="F79" s="132">
        <v>700</v>
      </c>
      <c r="G79" s="132">
        <v>700</v>
      </c>
    </row>
    <row r="80" spans="4:7">
      <c r="D80" s="131">
        <v>0.34</v>
      </c>
      <c r="E80" s="131">
        <v>0.36</v>
      </c>
      <c r="F80" s="131">
        <v>0.36</v>
      </c>
      <c r="G80" s="131">
        <v>0.36</v>
      </c>
    </row>
    <row r="81" spans="4:7">
      <c r="D81" s="131">
        <v>0.13</v>
      </c>
      <c r="E81" s="131">
        <v>0.14000000000000001</v>
      </c>
      <c r="F81" s="131">
        <v>0.14000000000000001</v>
      </c>
      <c r="G81" s="131">
        <v>0.14000000000000001</v>
      </c>
    </row>
    <row r="82" spans="4:7">
      <c r="D82" s="131">
        <v>0.17</v>
      </c>
      <c r="E82" s="131">
        <v>0.18</v>
      </c>
      <c r="F82" s="131">
        <v>0.18</v>
      </c>
      <c r="G82" s="131">
        <v>0.18</v>
      </c>
    </row>
    <row r="83" spans="4:7">
      <c r="D83" s="131">
        <v>0.13</v>
      </c>
      <c r="E83" s="131">
        <v>0.21</v>
      </c>
      <c r="F83" s="131">
        <v>0.21</v>
      </c>
      <c r="G83" s="131">
        <v>0.21</v>
      </c>
    </row>
    <row r="84" spans="4:7">
      <c r="D84" s="131">
        <v>0.1925</v>
      </c>
      <c r="E84" s="131">
        <v>0.22249999999999998</v>
      </c>
      <c r="F84" s="131">
        <v>0.22249999999999998</v>
      </c>
      <c r="G84" s="131">
        <v>0.22249999999999998</v>
      </c>
    </row>
    <row r="85" spans="4:7">
      <c r="D85" s="132">
        <v>1250</v>
      </c>
      <c r="E85" s="132">
        <v>3595</v>
      </c>
      <c r="F85" s="132">
        <v>4245</v>
      </c>
      <c r="G85" s="132">
        <v>4245</v>
      </c>
    </row>
    <row r="86" spans="4:7">
      <c r="D86" s="131">
        <v>0.46</v>
      </c>
      <c r="E86" s="131">
        <v>2.19</v>
      </c>
      <c r="F86" s="131">
        <v>2.6</v>
      </c>
      <c r="G86" s="131">
        <v>2.6</v>
      </c>
    </row>
    <row r="87" spans="4:7">
      <c r="D87" s="131">
        <v>0.23</v>
      </c>
      <c r="E87" s="131">
        <v>0.89</v>
      </c>
      <c r="F87" s="131">
        <v>1.07</v>
      </c>
      <c r="G87" s="131">
        <v>1.07</v>
      </c>
    </row>
    <row r="88" spans="4:7">
      <c r="D88" s="131">
        <v>0.28999999999999998</v>
      </c>
      <c r="E88" s="131">
        <v>1.1399999999999999</v>
      </c>
      <c r="F88" s="131">
        <v>1.37</v>
      </c>
      <c r="G88" s="131">
        <v>1.37</v>
      </c>
    </row>
    <row r="89" spans="4:7">
      <c r="D89" s="131">
        <v>0.28000000000000003</v>
      </c>
      <c r="E89" s="131">
        <v>1.08</v>
      </c>
      <c r="F89" s="131">
        <v>1.3</v>
      </c>
      <c r="G89" s="131">
        <v>1.3</v>
      </c>
    </row>
    <row r="90" spans="4:7">
      <c r="D90" s="131">
        <v>0.315</v>
      </c>
      <c r="E90" s="131">
        <v>1.325</v>
      </c>
      <c r="F90" s="131">
        <v>1.585</v>
      </c>
      <c r="G90" s="131">
        <v>1.585</v>
      </c>
    </row>
    <row r="91" spans="4:7">
      <c r="D91" s="131">
        <v>11.070000000000002</v>
      </c>
      <c r="E91" s="131">
        <v>15.11</v>
      </c>
      <c r="F91" s="131">
        <v>18.310000000000002</v>
      </c>
      <c r="G91" s="131">
        <v>19.700000000000003</v>
      </c>
    </row>
    <row r="92" spans="4:7">
      <c r="D92" s="131">
        <v>9.31</v>
      </c>
      <c r="E92" s="131">
        <v>11.600000000000001</v>
      </c>
      <c r="F92" s="131">
        <v>13.45</v>
      </c>
      <c r="G92" s="131">
        <v>14.25</v>
      </c>
    </row>
    <row r="93" spans="4:7">
      <c r="D93" s="131">
        <v>11.869999999999997</v>
      </c>
      <c r="E93" s="131">
        <v>14.8</v>
      </c>
      <c r="F93" s="131">
        <v>17.18</v>
      </c>
      <c r="G93" s="131">
        <v>18.21</v>
      </c>
    </row>
    <row r="94" spans="4:7">
      <c r="D94" s="131">
        <v>10.430000000000001</v>
      </c>
      <c r="E94" s="131">
        <v>13.549999999999999</v>
      </c>
      <c r="F94" s="131">
        <v>15.810000000000002</v>
      </c>
      <c r="G94" s="131">
        <v>16.860000000000003</v>
      </c>
    </row>
    <row r="95" spans="4:7">
      <c r="D95" s="131">
        <v>10.67</v>
      </c>
      <c r="E95" s="131">
        <v>13.765000000000001</v>
      </c>
      <c r="F95" s="131">
        <v>16.1875</v>
      </c>
      <c r="G95" s="131">
        <v>17.254999999999999</v>
      </c>
    </row>
  </sheetData>
  <mergeCells count="21">
    <mergeCell ref="A3:C3"/>
    <mergeCell ref="A4:A9"/>
    <mergeCell ref="K12:Q12"/>
    <mergeCell ref="A40:B44"/>
    <mergeCell ref="A22:A27"/>
    <mergeCell ref="B22:C22"/>
    <mergeCell ref="B23:B27"/>
    <mergeCell ref="A28:A33"/>
    <mergeCell ref="B28:C28"/>
    <mergeCell ref="B29:B33"/>
    <mergeCell ref="A16:A21"/>
    <mergeCell ref="B16:C16"/>
    <mergeCell ref="B17:B21"/>
    <mergeCell ref="A34:A39"/>
    <mergeCell ref="B34:C34"/>
    <mergeCell ref="B35:B39"/>
    <mergeCell ref="B4:C4"/>
    <mergeCell ref="B5:B9"/>
    <mergeCell ref="A10:A15"/>
    <mergeCell ref="B10:C10"/>
    <mergeCell ref="B11:B1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1.월별찌꺼기발생량</vt:lpstr>
      <vt:lpstr>2.년도별찌꺼기처리현황</vt:lpstr>
      <vt:lpstr>3.년도별 발생추이</vt:lpstr>
      <vt:lpstr>4.원단위에의한산정</vt:lpstr>
      <vt:lpstr>5.전환율에의한 산정</vt:lpstr>
      <vt:lpstr>6.산술식에의한 산정</vt:lpstr>
      <vt:lpstr>7.적용</vt:lpstr>
      <vt:lpstr>'1.월별찌꺼기발생량'!Print_Area</vt:lpstr>
      <vt:lpstr>'2.년도별찌꺼기처리현황'!Print_Area</vt:lpstr>
      <vt:lpstr>'3.년도별 발생추이'!Print_Area</vt:lpstr>
      <vt:lpstr>'4.원단위에의한산정'!Print_Area</vt:lpstr>
      <vt:lpstr>'5.전환율에의한 산정'!Print_Area</vt:lpstr>
      <vt:lpstr>'6.산술식에의한 산정'!Print_Area</vt:lpstr>
      <vt:lpstr>'7.적용'!Print_Area</vt:lpstr>
      <vt:lpstr>'6.산술식에의한 산정'!Print_Titles</vt:lpstr>
      <vt:lpstr>'7.적용'!Print_Titles</vt:lpstr>
    </vt:vector>
  </TitlesOfParts>
  <Company>선진엔지니어링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kimdaehwan</dc:creator>
  <cp:lastModifiedBy>선진</cp:lastModifiedBy>
  <cp:lastPrinted>2010-06-15T07:51:08Z</cp:lastPrinted>
  <dcterms:created xsi:type="dcterms:W3CDTF">2009-11-24T08:12:11Z</dcterms:created>
  <dcterms:modified xsi:type="dcterms:W3CDTF">2010-09-13T05:34:49Z</dcterms:modified>
</cp:coreProperties>
</file>