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025" yWindow="-15" windowWidth="5790" windowHeight="11475" tabRatio="799" activeTab="5"/>
  </bookViews>
  <sheets>
    <sheet name="2.1 총괄" sheetId="24" r:id="rId1"/>
    <sheet name="2.2 공공하수처리시설" sheetId="2" r:id="rId2"/>
    <sheet name="2.3 슬러지처리시설" sheetId="31" r:id="rId3"/>
    <sheet name="2.4 분뇨처리시설" sheetId="32" state="hidden" r:id="rId4"/>
    <sheet name="2.4 하수관로" sheetId="33" r:id="rId5"/>
    <sheet name="2.4.1 관로시설" sheetId="34" r:id="rId6"/>
    <sheet name="2.4.2 펌프시설" sheetId="35" r:id="rId7"/>
  </sheets>
  <definedNames>
    <definedName name="_xlnm.Print_Area" localSheetId="0">'2.1 총괄'!$A$1:$F$8</definedName>
    <definedName name="_xlnm.Print_Area" localSheetId="1">'2.2 공공하수처리시설'!$A$1:$H$22</definedName>
    <definedName name="_xlnm.Print_Area" localSheetId="2">'2.3 슬러지처리시설'!$A$1:$S$57</definedName>
    <definedName name="_xlnm.Print_Area" localSheetId="3">'2.4 분뇨처리시설'!$A$1:$H$18</definedName>
    <definedName name="_xlnm.Print_Area" localSheetId="4">'2.4 하수관로'!$A$1:$H$13</definedName>
    <definedName name="_xlnm.Print_Area" localSheetId="5">'2.4.1 관로시설'!$A$1:$I$20</definedName>
    <definedName name="_xlnm.Print_Area" localSheetId="6">'2.4.2 펌프시설'!$A$1:$L$66</definedName>
    <definedName name="_xlnm.Print_Titles" localSheetId="6">'2.4.2 펌프시설'!$20:$21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4" l="1"/>
  <c r="F12" i="34" l="1"/>
  <c r="G18" i="2" l="1"/>
  <c r="F18" i="2"/>
  <c r="E18" i="2"/>
  <c r="D18" i="2"/>
  <c r="E21" i="2"/>
  <c r="D21" i="2"/>
  <c r="C18" i="2" l="1"/>
  <c r="F6" i="24"/>
  <c r="E6" i="24"/>
  <c r="D6" i="24"/>
  <c r="C6" i="24"/>
  <c r="J53" i="31" l="1"/>
  <c r="N52" i="31"/>
  <c r="L52" i="31"/>
  <c r="J52" i="31"/>
  <c r="H52" i="31"/>
  <c r="N51" i="31"/>
  <c r="N53" i="31" s="1"/>
  <c r="L51" i="31"/>
  <c r="L53" i="31" s="1"/>
  <c r="J51" i="31"/>
  <c r="H51" i="31"/>
  <c r="H53" i="31" s="1"/>
  <c r="K58" i="35"/>
  <c r="F58" i="35"/>
  <c r="H58" i="35" s="1"/>
  <c r="K55" i="35"/>
  <c r="H55" i="35"/>
  <c r="G55" i="35"/>
  <c r="I55" i="35" s="1"/>
  <c r="F55" i="35"/>
  <c r="K54" i="35"/>
  <c r="G54" i="35"/>
  <c r="I54" i="35" s="1"/>
  <c r="F54" i="35"/>
  <c r="H54" i="35" s="1"/>
  <c r="K53" i="35"/>
  <c r="F53" i="35"/>
  <c r="G53" i="35" s="1"/>
  <c r="I53" i="35" s="1"/>
  <c r="K52" i="35"/>
  <c r="F52" i="35"/>
  <c r="H52" i="35" s="1"/>
  <c r="K51" i="35"/>
  <c r="F51" i="35"/>
  <c r="H51" i="35" s="1"/>
  <c r="K50" i="35"/>
  <c r="F50" i="35"/>
  <c r="G50" i="35" s="1"/>
  <c r="I50" i="35" s="1"/>
  <c r="K49" i="35"/>
  <c r="H49" i="35"/>
  <c r="F49" i="35"/>
  <c r="G49" i="35" s="1"/>
  <c r="I49" i="35" s="1"/>
  <c r="K48" i="35"/>
  <c r="H48" i="35"/>
  <c r="G48" i="35"/>
  <c r="I48" i="35" s="1"/>
  <c r="F48" i="35"/>
  <c r="K47" i="35"/>
  <c r="F47" i="35"/>
  <c r="H47" i="35" s="1"/>
  <c r="K46" i="35"/>
  <c r="F46" i="35"/>
  <c r="G46" i="35" s="1"/>
  <c r="I46" i="35" s="1"/>
  <c r="K33" i="35"/>
  <c r="F33" i="35"/>
  <c r="H33" i="35" s="1"/>
  <c r="K32" i="35"/>
  <c r="F32" i="35"/>
  <c r="G32" i="35" s="1"/>
  <c r="I32" i="35" s="1"/>
  <c r="K31" i="35"/>
  <c r="F31" i="35"/>
  <c r="H31" i="35" s="1"/>
  <c r="K30" i="35"/>
  <c r="H30" i="35"/>
  <c r="J30" i="35" s="1"/>
  <c r="L30" i="35" s="1"/>
  <c r="F30" i="35"/>
  <c r="G30" i="35" s="1"/>
  <c r="I30" i="35" s="1"/>
  <c r="K29" i="35"/>
  <c r="H29" i="35"/>
  <c r="J29" i="35" s="1"/>
  <c r="L29" i="35" s="1"/>
  <c r="G29" i="35"/>
  <c r="I29" i="35" s="1"/>
  <c r="F29" i="35"/>
  <c r="K28" i="35"/>
  <c r="G28" i="35"/>
  <c r="I28" i="35" s="1"/>
  <c r="F28" i="35"/>
  <c r="H28" i="35" s="1"/>
  <c r="K27" i="35"/>
  <c r="F27" i="35"/>
  <c r="H27" i="35" s="1"/>
  <c r="K26" i="35"/>
  <c r="H26" i="35"/>
  <c r="J26" i="35" s="1"/>
  <c r="L26" i="35" s="1"/>
  <c r="F26" i="35"/>
  <c r="G26" i="35" s="1"/>
  <c r="I26" i="35" s="1"/>
  <c r="K25" i="35"/>
  <c r="H25" i="35"/>
  <c r="G25" i="35"/>
  <c r="I25" i="35" s="1"/>
  <c r="F25" i="35"/>
  <c r="K24" i="35"/>
  <c r="F24" i="35"/>
  <c r="G24" i="35" s="1"/>
  <c r="I24" i="35" s="1"/>
  <c r="K23" i="35"/>
  <c r="F23" i="35"/>
  <c r="H23" i="35" s="1"/>
  <c r="K22" i="35"/>
  <c r="H22" i="35"/>
  <c r="F22" i="35"/>
  <c r="G22" i="35" s="1"/>
  <c r="I22" i="35" s="1"/>
  <c r="F21" i="2" l="1"/>
  <c r="E20" i="2"/>
  <c r="D20" i="2"/>
  <c r="F53" i="31"/>
  <c r="J58" i="35"/>
  <c r="L58" i="35" s="1"/>
  <c r="J55" i="35"/>
  <c r="L55" i="35" s="1"/>
  <c r="G58" i="35"/>
  <c r="I58" i="35" s="1"/>
  <c r="J54" i="35"/>
  <c r="L54" i="35" s="1"/>
  <c r="G52" i="35"/>
  <c r="I52" i="35" s="1"/>
  <c r="J52" i="35" s="1"/>
  <c r="L52" i="35" s="1"/>
  <c r="H53" i="35"/>
  <c r="J53" i="35" s="1"/>
  <c r="L53" i="35" s="1"/>
  <c r="J49" i="35"/>
  <c r="L49" i="35" s="1"/>
  <c r="J47" i="35"/>
  <c r="L47" i="35" s="1"/>
  <c r="J48" i="35"/>
  <c r="L48" i="35" s="1"/>
  <c r="G47" i="35"/>
  <c r="I47" i="35" s="1"/>
  <c r="H46" i="35"/>
  <c r="J46" i="35" s="1"/>
  <c r="L46" i="35" s="1"/>
  <c r="H50" i="35"/>
  <c r="J50" i="35" s="1"/>
  <c r="L50" i="35" s="1"/>
  <c r="G51" i="35"/>
  <c r="I51" i="35" s="1"/>
  <c r="J51" i="35" s="1"/>
  <c r="L51" i="35" s="1"/>
  <c r="J28" i="35"/>
  <c r="L28" i="35" s="1"/>
  <c r="J22" i="35"/>
  <c r="L22" i="35" s="1"/>
  <c r="J25" i="35"/>
  <c r="L25" i="35" s="1"/>
  <c r="J27" i="35"/>
  <c r="L27" i="35" s="1"/>
  <c r="G23" i="35"/>
  <c r="I23" i="35" s="1"/>
  <c r="J23" i="35" s="1"/>
  <c r="L23" i="35" s="1"/>
  <c r="H24" i="35"/>
  <c r="J24" i="35" s="1"/>
  <c r="L24" i="35" s="1"/>
  <c r="G27" i="35"/>
  <c r="I27" i="35" s="1"/>
  <c r="G31" i="35"/>
  <c r="I31" i="35" s="1"/>
  <c r="J31" i="35" s="1"/>
  <c r="L31" i="35" s="1"/>
  <c r="H32" i="35"/>
  <c r="J32" i="35" s="1"/>
  <c r="L32" i="35" s="1"/>
  <c r="G33" i="35"/>
  <c r="I33" i="35" s="1"/>
  <c r="J33" i="35" s="1"/>
  <c r="L33" i="35" s="1"/>
  <c r="F20" i="2" l="1"/>
  <c r="G20" i="2" l="1"/>
  <c r="G21" i="2"/>
  <c r="K44" i="35"/>
  <c r="K43" i="35"/>
  <c r="K42" i="35"/>
  <c r="K41" i="35"/>
  <c r="K40" i="35"/>
  <c r="F44" i="35"/>
  <c r="G44" i="35" s="1"/>
  <c r="F43" i="35"/>
  <c r="G43" i="35" s="1"/>
  <c r="F42" i="35"/>
  <c r="G42" i="35" s="1"/>
  <c r="F41" i="35"/>
  <c r="G41" i="35" s="1"/>
  <c r="F40" i="35"/>
  <c r="H40" i="35" s="1"/>
  <c r="H44" i="35" l="1"/>
  <c r="H43" i="35"/>
  <c r="H42" i="35"/>
  <c r="H41" i="35"/>
  <c r="G40" i="35"/>
  <c r="H56" i="31"/>
  <c r="N55" i="31" l="1"/>
  <c r="L55" i="31"/>
  <c r="J55" i="31"/>
  <c r="H55" i="31"/>
  <c r="M3" i="34" l="1"/>
  <c r="Y6" i="34"/>
  <c r="N15" i="33" l="1"/>
  <c r="E65" i="35" l="1"/>
  <c r="G65" i="35" s="1"/>
  <c r="K34" i="35"/>
  <c r="K35" i="35"/>
  <c r="K36" i="35"/>
  <c r="K37" i="35"/>
  <c r="K38" i="35"/>
  <c r="K39" i="35"/>
  <c r="F34" i="35"/>
  <c r="H34" i="35" s="1"/>
  <c r="F35" i="35"/>
  <c r="H35" i="35" s="1"/>
  <c r="F36" i="35"/>
  <c r="H36" i="35" s="1"/>
  <c r="F37" i="35"/>
  <c r="G37" i="35" s="1"/>
  <c r="F38" i="35"/>
  <c r="H38" i="35" s="1"/>
  <c r="F39" i="35"/>
  <c r="H39" i="35" s="1"/>
  <c r="H37" i="35" l="1"/>
  <c r="G38" i="35"/>
  <c r="G34" i="35"/>
  <c r="G36" i="35"/>
  <c r="G39" i="35"/>
  <c r="G35" i="35"/>
  <c r="E11" i="33"/>
  <c r="I65" i="35"/>
  <c r="D11" i="33"/>
  <c r="F11" i="33" l="1"/>
  <c r="K65" i="35"/>
  <c r="G11" i="33" s="1"/>
  <c r="G14" i="35" l="1"/>
  <c r="G15" i="35"/>
  <c r="G16" i="35"/>
  <c r="G17" i="35"/>
  <c r="G13" i="35"/>
  <c r="M3" i="35"/>
  <c r="F16" i="34"/>
  <c r="F18" i="34" s="1"/>
  <c r="E9" i="33" s="1"/>
  <c r="E18" i="34"/>
  <c r="D9" i="33" s="1"/>
  <c r="E14" i="34"/>
  <c r="F19" i="34" l="1"/>
  <c r="E10" i="33" s="1"/>
  <c r="G16" i="34"/>
  <c r="H16" i="34" s="1"/>
  <c r="H18" i="34" s="1"/>
  <c r="H19" i="34" s="1"/>
  <c r="G10" i="33" s="1"/>
  <c r="I44" i="35"/>
  <c r="J44" i="35" s="1"/>
  <c r="L44" i="35" s="1"/>
  <c r="I42" i="35"/>
  <c r="J42" i="35" s="1"/>
  <c r="L42" i="35" s="1"/>
  <c r="I41" i="35"/>
  <c r="J41" i="35" s="1"/>
  <c r="L41" i="35" s="1"/>
  <c r="I43" i="35"/>
  <c r="J43" i="35" s="1"/>
  <c r="L43" i="35" s="1"/>
  <c r="I40" i="35"/>
  <c r="J40" i="35" s="1"/>
  <c r="L40" i="35" s="1"/>
  <c r="E19" i="34"/>
  <c r="D10" i="33" s="1"/>
  <c r="E22" i="34"/>
  <c r="E23" i="34" s="1"/>
  <c r="G18" i="34"/>
  <c r="D7" i="33"/>
  <c r="E15" i="34"/>
  <c r="D8" i="33" s="1"/>
  <c r="F14" i="34"/>
  <c r="I34" i="35"/>
  <c r="J34" i="35" s="1"/>
  <c r="L34" i="35" s="1"/>
  <c r="I38" i="35"/>
  <c r="J38" i="35" s="1"/>
  <c r="L38" i="35" s="1"/>
  <c r="I37" i="35"/>
  <c r="J37" i="35" s="1"/>
  <c r="L37" i="35" s="1"/>
  <c r="I36" i="35"/>
  <c r="J36" i="35" s="1"/>
  <c r="L36" i="35" s="1"/>
  <c r="I39" i="35"/>
  <c r="J39" i="35" s="1"/>
  <c r="L39" i="35" s="1"/>
  <c r="I35" i="35"/>
  <c r="J35" i="35" s="1"/>
  <c r="L35" i="35" s="1"/>
  <c r="G12" i="34"/>
  <c r="G9" i="33" l="1"/>
  <c r="F9" i="33"/>
  <c r="G19" i="34"/>
  <c r="F10" i="33" s="1"/>
  <c r="C10" i="33" s="1"/>
  <c r="E7" i="33"/>
  <c r="F15" i="34"/>
  <c r="E8" i="33" s="1"/>
  <c r="L60" i="35"/>
  <c r="G14" i="34"/>
  <c r="H12" i="34"/>
  <c r="H14" i="34" s="1"/>
  <c r="I66" i="35" l="1"/>
  <c r="K66" i="35" s="1"/>
  <c r="E66" i="35"/>
  <c r="G66" i="35" s="1"/>
  <c r="G7" i="33"/>
  <c r="H15" i="34"/>
  <c r="G8" i="33" s="1"/>
  <c r="G15" i="34"/>
  <c r="F8" i="33" s="1"/>
  <c r="F7" i="33"/>
  <c r="D14" i="34"/>
  <c r="D18" i="34"/>
  <c r="G16" i="32"/>
  <c r="F16" i="32"/>
  <c r="E16" i="32"/>
  <c r="D16" i="32"/>
  <c r="C10" i="32"/>
  <c r="B10" i="32"/>
  <c r="D9" i="32"/>
  <c r="D8" i="32"/>
  <c r="D7" i="32"/>
  <c r="D43" i="31"/>
  <c r="D44" i="31"/>
  <c r="D42" i="31"/>
  <c r="C45" i="31"/>
  <c r="B45" i="31"/>
  <c r="G16" i="2"/>
  <c r="F16" i="2"/>
  <c r="E16" i="2"/>
  <c r="D16" i="2"/>
  <c r="G14" i="2"/>
  <c r="F14" i="2"/>
  <c r="E14" i="2"/>
  <c r="D14" i="2"/>
  <c r="G12" i="2"/>
  <c r="F12" i="2"/>
  <c r="E12" i="2"/>
  <c r="D12" i="2"/>
  <c r="G10" i="2"/>
  <c r="F10" i="2"/>
  <c r="E10" i="2"/>
  <c r="D10" i="2"/>
  <c r="E22" i="2" l="1"/>
  <c r="G22" i="2"/>
  <c r="D22" i="2"/>
  <c r="F22" i="2"/>
  <c r="D12" i="33"/>
  <c r="C16" i="2"/>
  <c r="C8" i="33"/>
  <c r="E12" i="33"/>
  <c r="D19" i="34"/>
  <c r="D15" i="34"/>
  <c r="C12" i="2"/>
  <c r="C14" i="2"/>
  <c r="C20" i="2"/>
  <c r="D10" i="32"/>
  <c r="D17" i="32" s="1"/>
  <c r="D18" i="32" s="1"/>
  <c r="G17" i="32"/>
  <c r="G18" i="32" s="1"/>
  <c r="D45" i="31"/>
  <c r="C10" i="2"/>
  <c r="C22" i="2" l="1"/>
  <c r="H57" i="31"/>
  <c r="L57" i="31"/>
  <c r="J57" i="31"/>
  <c r="N57" i="31"/>
  <c r="F12" i="33"/>
  <c r="G12" i="33"/>
  <c r="E17" i="32"/>
  <c r="E18" i="32" s="1"/>
  <c r="F17" i="32"/>
  <c r="F18" i="32" s="1"/>
  <c r="C18" i="32"/>
  <c r="F57" i="31" l="1"/>
  <c r="C66" i="35"/>
  <c r="C12" i="33"/>
  <c r="D5" i="24"/>
  <c r="E5" i="24"/>
  <c r="F5" i="24"/>
  <c r="C5" i="24"/>
  <c r="B6" i="24" l="1"/>
  <c r="B5" i="24"/>
  <c r="Q16" i="34" l="1"/>
  <c r="H9" i="34" s="1"/>
  <c r="O16" i="34"/>
  <c r="P16" i="34"/>
  <c r="N16" i="34" l="1"/>
  <c r="E10" i="34" s="1"/>
  <c r="F8" i="34" s="1"/>
  <c r="F22" i="34" s="1"/>
  <c r="F23" i="34" s="1"/>
  <c r="E24" i="34" l="1"/>
  <c r="E11" i="34"/>
  <c r="D5" i="33"/>
  <c r="F10" i="34"/>
  <c r="G8" i="34" s="1"/>
  <c r="G22" i="34" s="1"/>
  <c r="G23" i="34" s="1"/>
  <c r="E20" i="34" l="1"/>
  <c r="D6" i="33"/>
  <c r="E5" i="33"/>
  <c r="G10" i="34"/>
  <c r="H8" i="34" s="1"/>
  <c r="H22" i="34" s="1"/>
  <c r="H23" i="34" s="1"/>
  <c r="F11" i="34"/>
  <c r="F20" i="34" l="1"/>
  <c r="E6" i="33"/>
  <c r="E13" i="33" s="1"/>
  <c r="D7" i="24" s="1"/>
  <c r="D8" i="24" s="1"/>
  <c r="D13" i="33"/>
  <c r="C7" i="24" s="1"/>
  <c r="F5" i="33"/>
  <c r="G11" i="34"/>
  <c r="H10" i="34"/>
  <c r="D10" i="34" s="1"/>
  <c r="G5" i="33" l="1"/>
  <c r="H11" i="34"/>
  <c r="D11" i="34" s="1"/>
  <c r="D20" i="34" s="1"/>
  <c r="C8" i="24"/>
  <c r="F6" i="33"/>
  <c r="F13" i="33" s="1"/>
  <c r="E7" i="24" s="1"/>
  <c r="E8" i="24" s="1"/>
  <c r="G20" i="34"/>
  <c r="G6" i="33" l="1"/>
  <c r="G13" i="33" s="1"/>
  <c r="F7" i="24" s="1"/>
  <c r="F8" i="24" s="1"/>
  <c r="H20" i="34"/>
  <c r="B7" i="24" l="1"/>
  <c r="C6" i="33"/>
  <c r="B8" i="24"/>
  <c r="C13" i="33" l="1"/>
  <c r="C14" i="33"/>
</calcChain>
</file>

<file path=xl/sharedStrings.xml><?xml version="1.0" encoding="utf-8"?>
<sst xmlns="http://schemas.openxmlformats.org/spreadsheetml/2006/main" count="406" uniqueCount="270">
  <si>
    <t>(단위 : ㎥/일, 백만원)</t>
    <phoneticPr fontId="8" type="noConversion"/>
  </si>
  <si>
    <t>구분</t>
    <phoneticPr fontId="8" type="noConversion"/>
  </si>
  <si>
    <t>2020년</t>
    <phoneticPr fontId="8" type="noConversion"/>
  </si>
  <si>
    <t>2025년</t>
    <phoneticPr fontId="8" type="noConversion"/>
  </si>
  <si>
    <t>2030년</t>
    <phoneticPr fontId="8" type="noConversion"/>
  </si>
  <si>
    <t>2035년</t>
    <phoneticPr fontId="8" type="noConversion"/>
  </si>
  <si>
    <t>비고</t>
    <phoneticPr fontId="8" type="noConversion"/>
  </si>
  <si>
    <t>계</t>
    <phoneticPr fontId="4" type="noConversion"/>
  </si>
  <si>
    <t>1단계</t>
    <phoneticPr fontId="4" type="noConversion"/>
  </si>
  <si>
    <t>구분</t>
    <phoneticPr fontId="4" type="noConversion"/>
  </si>
  <si>
    <t>구분</t>
    <phoneticPr fontId="4" type="noConversion"/>
  </si>
  <si>
    <t>2020년</t>
    <phoneticPr fontId="4" type="noConversion"/>
  </si>
  <si>
    <t>2025년</t>
    <phoneticPr fontId="4" type="noConversion"/>
  </si>
  <si>
    <t>2030년</t>
    <phoneticPr fontId="4" type="noConversion"/>
  </si>
  <si>
    <t>2035년</t>
    <phoneticPr fontId="4" type="noConversion"/>
  </si>
  <si>
    <t>(단위:백만원)</t>
    <phoneticPr fontId="4" type="noConversion"/>
  </si>
  <si>
    <t>공공하수처리시설</t>
    <phoneticPr fontId="4" type="noConversion"/>
  </si>
  <si>
    <t>슬러지처리시설</t>
    <phoneticPr fontId="4" type="noConversion"/>
  </si>
  <si>
    <t>하수관로시설</t>
    <phoneticPr fontId="4" type="noConversion"/>
  </si>
  <si>
    <t>계</t>
    <phoneticPr fontId="4" type="noConversion"/>
  </si>
  <si>
    <t>1) 산정기준</t>
    <phoneticPr fontId="5" type="noConversion"/>
  </si>
  <si>
    <t xml:space="preserve"> - "하수처리시설 소요비용 연구(2010.11, 환경부)”에서 제시된 용량별 유지관리비용 함수식 적용</t>
    <phoneticPr fontId="8" type="noConversion"/>
  </si>
  <si>
    <t>2) 유지관리비 산정</t>
    <phoneticPr fontId="5" type="noConversion"/>
  </si>
  <si>
    <t>계</t>
    <phoneticPr fontId="4" type="noConversion"/>
  </si>
  <si>
    <t>서산</t>
    <phoneticPr fontId="4" type="noConversion"/>
  </si>
  <si>
    <t>시설용량</t>
    <phoneticPr fontId="4" type="noConversion"/>
  </si>
  <si>
    <t>유지관리비</t>
    <phoneticPr fontId="4" type="noConversion"/>
  </si>
  <si>
    <t>소규모</t>
    <phoneticPr fontId="4" type="noConversion"/>
  </si>
  <si>
    <r>
      <t xml:space="preserve"> - 유지관리비(백만원) = 349.66 x Q</t>
    </r>
    <r>
      <rPr>
        <vertAlign val="superscript"/>
        <sz val="9"/>
        <color rgb="FF000000"/>
        <rFont val="맑은 고딕"/>
        <family val="3"/>
        <charset val="129"/>
      </rPr>
      <t xml:space="preserve">0.7931 </t>
    </r>
    <r>
      <rPr>
        <sz val="9"/>
        <color rgb="FF000000"/>
        <rFont val="맑은 고딕"/>
        <family val="3"/>
        <charset val="129"/>
      </rPr>
      <t>x 1.101(물가상승률)</t>
    </r>
    <phoneticPr fontId="8" type="noConversion"/>
  </si>
  <si>
    <t>2) 슬러지처리비용 분석</t>
    <phoneticPr fontId="5" type="noConversion"/>
  </si>
  <si>
    <t>처리량(톤)</t>
    <phoneticPr fontId="4" type="noConversion"/>
  </si>
  <si>
    <t>처리비용
(백만원)</t>
    <phoneticPr fontId="4" type="noConversion"/>
  </si>
  <si>
    <t>톤당처리비용
(원/톤)</t>
    <phoneticPr fontId="4" type="noConversion"/>
  </si>
  <si>
    <t>비고</t>
    <phoneticPr fontId="4" type="noConversion"/>
  </si>
  <si>
    <t>2012년</t>
    <phoneticPr fontId="4" type="noConversion"/>
  </si>
  <si>
    <t>2013년</t>
    <phoneticPr fontId="4" type="noConversion"/>
  </si>
  <si>
    <t>2014년</t>
    <phoneticPr fontId="4" type="noConversion"/>
  </si>
  <si>
    <t>평균</t>
    <phoneticPr fontId="4" type="noConversion"/>
  </si>
  <si>
    <t>2) 슬러지처리시설 유지관리비</t>
    <phoneticPr fontId="5" type="noConversion"/>
  </si>
  <si>
    <t>(단위 : 톤/일, 백만원)</t>
    <phoneticPr fontId="8" type="noConversion"/>
  </si>
  <si>
    <t>처리량(톤/일)</t>
    <phoneticPr fontId="4" type="noConversion"/>
  </si>
  <si>
    <t>처리량(톤/년)</t>
    <phoneticPr fontId="4" type="noConversion"/>
  </si>
  <si>
    <t>단가(원/톤)</t>
    <phoneticPr fontId="4" type="noConversion"/>
  </si>
  <si>
    <t>단계별 5년</t>
    <phoneticPr fontId="4" type="noConversion"/>
  </si>
  <si>
    <t>2.4 분뇨처리시설</t>
    <phoneticPr fontId="5" type="noConversion"/>
  </si>
  <si>
    <t xml:space="preserve"> - 최근 3년간 분뇨처리비용 분석을 통한 톤당 처리단가 분석 적용</t>
    <phoneticPr fontId="8" type="noConversion"/>
  </si>
  <si>
    <t>오수관로</t>
    <phoneticPr fontId="4" type="noConversion"/>
  </si>
  <si>
    <t>우수관로</t>
    <phoneticPr fontId="4" type="noConversion"/>
  </si>
  <si>
    <t>펌프시설</t>
    <phoneticPr fontId="4" type="noConversion"/>
  </si>
  <si>
    <t>합류식관로</t>
    <phoneticPr fontId="4" type="noConversion"/>
  </si>
  <si>
    <t>계획연장(m)</t>
    <phoneticPr fontId="4" type="noConversion"/>
  </si>
  <si>
    <t>유지관리비</t>
    <phoneticPr fontId="4" type="noConversion"/>
  </si>
  <si>
    <t>개소</t>
    <phoneticPr fontId="4" type="noConversion"/>
  </si>
  <si>
    <t>기존관로(m)</t>
    <phoneticPr fontId="4" type="noConversion"/>
  </si>
  <si>
    <t>신규관로(m)</t>
    <phoneticPr fontId="4" type="noConversion"/>
  </si>
  <si>
    <t>유지관리
대상관로</t>
    <phoneticPr fontId="4" type="noConversion"/>
  </si>
  <si>
    <t>2) 관로시설 유지관리비</t>
    <phoneticPr fontId="5" type="noConversion"/>
  </si>
  <si>
    <t xml:space="preserve"> - 전력비 = 기본요금 + 사용요금</t>
    <phoneticPr fontId="4" type="noConversion"/>
  </si>
  <si>
    <t xml:space="preserve"> - 유지관리비 : 전력비 + 유지수선비로 산정</t>
    <phoneticPr fontId="4" type="noConversion"/>
  </si>
  <si>
    <t xml:space="preserve"> - 기본요금 = 총동력(kW) x 원/kW x 12개월</t>
    <phoneticPr fontId="4" type="noConversion"/>
  </si>
  <si>
    <t xml:space="preserve"> - 사용요금 = 사용동력(kWh) x 원/kWh</t>
    <phoneticPr fontId="4" type="noConversion"/>
  </si>
  <si>
    <t xml:space="preserve"> - 사용동력(kWh) = 총동력(kW) x 24시간 x 365일</t>
    <phoneticPr fontId="4" type="noConversion"/>
  </si>
  <si>
    <t xml:space="preserve"> - 유지수선비 : 맨홀펌프장 공사비의 0.5% ( 맨홀펌프장 공사비는 예산안편성기준(2016년) 함수식 적용)</t>
    <phoneticPr fontId="4" type="noConversion"/>
  </si>
  <si>
    <t>전력량 요금(원/kWh)</t>
    <phoneticPr fontId="4" type="noConversion"/>
  </si>
  <si>
    <t>여름철</t>
    <phoneticPr fontId="4" type="noConversion"/>
  </si>
  <si>
    <t>봄·가을철</t>
    <phoneticPr fontId="4" type="noConversion"/>
  </si>
  <si>
    <t>겨울철</t>
    <phoneticPr fontId="4" type="noConversion"/>
  </si>
  <si>
    <t>기본요금
(원/kW)</t>
    <phoneticPr fontId="4" type="noConversion"/>
  </si>
  <si>
    <t>저압전력</t>
    <phoneticPr fontId="4" type="noConversion"/>
  </si>
  <si>
    <t>고압A</t>
    <phoneticPr fontId="4" type="noConversion"/>
  </si>
  <si>
    <t>고압B</t>
    <phoneticPr fontId="4" type="noConversion"/>
  </si>
  <si>
    <t>선택Ⅰ</t>
    <phoneticPr fontId="4" type="noConversion"/>
  </si>
  <si>
    <t>선택Ⅱ</t>
    <phoneticPr fontId="4" type="noConversion"/>
  </si>
  <si>
    <t>처리구역</t>
    <phoneticPr fontId="4" type="noConversion"/>
  </si>
  <si>
    <t>펌프장명</t>
    <phoneticPr fontId="4" type="noConversion"/>
  </si>
  <si>
    <t>단계</t>
    <phoneticPr fontId="4" type="noConversion"/>
  </si>
  <si>
    <t>펌프용량
(㎥/min)</t>
    <phoneticPr fontId="4" type="noConversion"/>
  </si>
  <si>
    <t>양정
(m)</t>
    <phoneticPr fontId="4" type="noConversion"/>
  </si>
  <si>
    <t>동력
(kW)</t>
    <phoneticPr fontId="4" type="noConversion"/>
  </si>
  <si>
    <t>사용전력
(kWh/년)</t>
    <phoneticPr fontId="4" type="noConversion"/>
  </si>
  <si>
    <t>3) 유지관리비 계산</t>
    <phoneticPr fontId="5" type="noConversion"/>
  </si>
  <si>
    <t>전력비(원/년)</t>
    <phoneticPr fontId="4" type="noConversion"/>
  </si>
  <si>
    <t>기본요금
(원)</t>
    <phoneticPr fontId="4" type="noConversion"/>
  </si>
  <si>
    <t>사용요금
(원)</t>
    <phoneticPr fontId="4" type="noConversion"/>
  </si>
  <si>
    <t>전력비계
(원/년)</t>
    <phoneticPr fontId="4" type="noConversion"/>
  </si>
  <si>
    <t>유지
관리비
(원/년)</t>
    <phoneticPr fontId="4" type="noConversion"/>
  </si>
  <si>
    <t>유지
수선비
(원/년)</t>
    <phoneticPr fontId="4" type="noConversion"/>
  </si>
  <si>
    <t>유지관리비 계</t>
    <phoneticPr fontId="4" type="noConversion"/>
  </si>
  <si>
    <t>펌프장(개소)</t>
    <phoneticPr fontId="4" type="noConversion"/>
  </si>
  <si>
    <t>4) 유지관리비</t>
    <phoneticPr fontId="5" type="noConversion"/>
  </si>
  <si>
    <t>(단위 : 백만원)</t>
    <phoneticPr fontId="4" type="noConversion"/>
  </si>
  <si>
    <t>1단계</t>
    <phoneticPr fontId="4" type="noConversion"/>
  </si>
  <si>
    <t>2단계</t>
  </si>
  <si>
    <t>3단계</t>
  </si>
  <si>
    <t>4단계</t>
  </si>
  <si>
    <t>서산</t>
    <phoneticPr fontId="4" type="noConversion"/>
  </si>
  <si>
    <t>대산</t>
    <phoneticPr fontId="4" type="noConversion"/>
  </si>
  <si>
    <t>운산</t>
    <phoneticPr fontId="4" type="noConversion"/>
  </si>
  <si>
    <t>대로</t>
    <phoneticPr fontId="4" type="noConversion"/>
  </si>
  <si>
    <t>용현</t>
    <phoneticPr fontId="4" type="noConversion"/>
  </si>
  <si>
    <t>소규모</t>
    <phoneticPr fontId="4" type="noConversion"/>
  </si>
  <si>
    <t>내용파악안됨</t>
    <phoneticPr fontId="4" type="noConversion"/>
  </si>
  <si>
    <t>설계자료</t>
    <phoneticPr fontId="4" type="noConversion"/>
  </si>
  <si>
    <t>어송</t>
    <phoneticPr fontId="4" type="noConversion"/>
  </si>
  <si>
    <t>어송2</t>
    <phoneticPr fontId="4" type="noConversion"/>
  </si>
  <si>
    <t>기포</t>
    <phoneticPr fontId="4" type="noConversion"/>
  </si>
  <si>
    <t>신창</t>
    <phoneticPr fontId="4" type="noConversion"/>
  </si>
  <si>
    <t>구분</t>
    <phoneticPr fontId="4" type="noConversion"/>
  </si>
  <si>
    <t>계</t>
    <phoneticPr fontId="4" type="noConversion"/>
  </si>
  <si>
    <t>&lt;신규관로&gt;</t>
    <phoneticPr fontId="4" type="noConversion"/>
  </si>
  <si>
    <t>관로유지관리비 원/m</t>
    <phoneticPr fontId="4" type="noConversion"/>
  </si>
  <si>
    <t>2) 전력비 산정기준(산업용전력(갑) 요금기준)</t>
    <phoneticPr fontId="5" type="noConversion"/>
  </si>
  <si>
    <t>가. 총괄(하수관로)</t>
    <phoneticPr fontId="5" type="noConversion"/>
  </si>
  <si>
    <t>나. 관로시설</t>
    <phoneticPr fontId="5" type="noConversion"/>
  </si>
  <si>
    <t>다. 펌프시설</t>
    <phoneticPr fontId="5" type="noConversion"/>
  </si>
  <si>
    <t>구 분</t>
  </si>
  <si>
    <t>산출 근거</t>
  </si>
  <si>
    <t>비 고</t>
  </si>
  <si>
    <t>준설 회수</t>
  </si>
  <si>
    <r>
      <t>1</t>
    </r>
    <r>
      <rPr>
        <sz val="10.5"/>
        <color rgb="FF000000"/>
        <rFont val="맑은 고딕"/>
        <family val="3"/>
        <charset val="129"/>
        <scheme val="minor"/>
      </rPr>
      <t>회</t>
    </r>
    <r>
      <rPr>
        <sz val="10.5"/>
        <color rgb="FF000000"/>
        <rFont val="HY신명조"/>
        <family val="1"/>
        <charset val="129"/>
      </rPr>
      <t>/</t>
    </r>
    <r>
      <rPr>
        <sz val="10.5"/>
        <color rgb="FF000000"/>
        <rFont val="맑은 고딕"/>
        <family val="3"/>
        <charset val="129"/>
        <scheme val="minor"/>
      </rPr>
      <t>년 시행</t>
    </r>
  </si>
  <si>
    <r>
      <t>1</t>
    </r>
    <r>
      <rPr>
        <b/>
        <sz val="10.5"/>
        <color rgb="FF000000"/>
        <rFont val="맑은 고딕"/>
        <family val="3"/>
        <charset val="129"/>
        <scheme val="minor"/>
      </rPr>
      <t>조 구성인원</t>
    </r>
  </si>
  <si>
    <r>
      <t>4</t>
    </r>
    <r>
      <rPr>
        <sz val="10.5"/>
        <color rgb="FF000000"/>
        <rFont val="맑은 고딕"/>
        <family val="3"/>
        <charset val="129"/>
        <scheme val="minor"/>
      </rPr>
      <t>인</t>
    </r>
    <r>
      <rPr>
        <sz val="10.5"/>
        <color rgb="FF000000"/>
        <rFont val="HY신명조"/>
        <family val="1"/>
        <charset val="129"/>
      </rPr>
      <t>(</t>
    </r>
    <r>
      <rPr>
        <sz val="10.5"/>
        <color rgb="FF000000"/>
        <rFont val="맑은 고딕"/>
        <family val="3"/>
        <charset val="129"/>
        <scheme val="minor"/>
      </rPr>
      <t xml:space="preserve">특별인부 </t>
    </r>
    <r>
      <rPr>
        <sz val="10.5"/>
        <color rgb="FF000000"/>
        <rFont val="HY신명조"/>
        <family val="1"/>
        <charset val="129"/>
      </rPr>
      <t>3</t>
    </r>
    <r>
      <rPr>
        <sz val="10.5"/>
        <color rgb="FF000000"/>
        <rFont val="맑은 고딕"/>
        <family val="3"/>
        <charset val="129"/>
        <scheme val="minor"/>
      </rPr>
      <t>인</t>
    </r>
    <r>
      <rPr>
        <sz val="10.5"/>
        <color rgb="FF000000"/>
        <rFont val="HY신명조"/>
        <family val="1"/>
        <charset val="129"/>
      </rPr>
      <t xml:space="preserve">, </t>
    </r>
    <r>
      <rPr>
        <sz val="10.5"/>
        <color rgb="FF000000"/>
        <rFont val="맑은 고딕"/>
        <family val="3"/>
        <charset val="129"/>
        <scheme val="minor"/>
      </rPr>
      <t xml:space="preserve">보통인부 </t>
    </r>
    <r>
      <rPr>
        <sz val="10.5"/>
        <color rgb="FF000000"/>
        <rFont val="HY신명조"/>
        <family val="1"/>
        <charset val="129"/>
      </rPr>
      <t>1</t>
    </r>
    <r>
      <rPr>
        <sz val="10.5"/>
        <color rgb="FF000000"/>
        <rFont val="맑은 고딕"/>
        <family val="3"/>
        <charset val="129"/>
        <scheme val="minor"/>
      </rPr>
      <t>인</t>
    </r>
    <r>
      <rPr>
        <sz val="10.5"/>
        <color rgb="FF000000"/>
        <rFont val="HY신명조"/>
        <family val="1"/>
        <charset val="129"/>
      </rPr>
      <t>)</t>
    </r>
  </si>
  <si>
    <r>
      <t>1</t>
    </r>
    <r>
      <rPr>
        <b/>
        <sz val="10.5"/>
        <color rgb="FF000000"/>
        <rFont val="맑은 고딕"/>
        <family val="3"/>
        <charset val="129"/>
        <scheme val="minor"/>
      </rPr>
      <t xml:space="preserve">일 </t>
    </r>
    <r>
      <rPr>
        <b/>
        <sz val="10.5"/>
        <color rgb="FF000000"/>
        <rFont val="HY신명조"/>
        <family val="1"/>
        <charset val="129"/>
      </rPr>
      <t>1</t>
    </r>
    <r>
      <rPr>
        <b/>
        <sz val="10.5"/>
        <color rgb="FF000000"/>
        <rFont val="맑은 고딕"/>
        <family val="3"/>
        <charset val="129"/>
        <scheme val="minor"/>
      </rPr>
      <t>조 준설능력</t>
    </r>
  </si>
  <si>
    <r>
      <t>200m/</t>
    </r>
    <r>
      <rPr>
        <sz val="10.5"/>
        <color rgb="FF000000"/>
        <rFont val="맑은 고딕"/>
        <family val="3"/>
        <charset val="129"/>
        <scheme val="minor"/>
      </rPr>
      <t>조･일</t>
    </r>
  </si>
  <si>
    <r>
      <t>1</t>
    </r>
    <r>
      <rPr>
        <b/>
        <sz val="10.5"/>
        <color rgb="FF000000"/>
        <rFont val="맑은 고딕"/>
        <family val="3"/>
        <charset val="129"/>
        <scheme val="minor"/>
      </rPr>
      <t xml:space="preserve">일 </t>
    </r>
    <r>
      <rPr>
        <b/>
        <sz val="10.5"/>
        <color rgb="FF000000"/>
        <rFont val="HY신명조"/>
        <family val="1"/>
        <charset val="129"/>
      </rPr>
      <t>1</t>
    </r>
    <r>
      <rPr>
        <b/>
        <sz val="10.5"/>
        <color rgb="FF000000"/>
        <rFont val="맑은 고딕"/>
        <family val="3"/>
        <charset val="129"/>
        <scheme val="minor"/>
      </rPr>
      <t>조 인건비</t>
    </r>
  </si>
  <si>
    <r>
      <t xml:space="preserve">준설기 </t>
    </r>
    <r>
      <rPr>
        <b/>
        <sz val="10.5"/>
        <color rgb="FF000000"/>
        <rFont val="HY신명조"/>
        <family val="1"/>
        <charset val="129"/>
      </rPr>
      <t>1</t>
    </r>
    <r>
      <rPr>
        <b/>
        <sz val="10.5"/>
        <color rgb="FF000000"/>
        <rFont val="맑은 고딕"/>
        <family val="3"/>
        <charset val="129"/>
        <scheme val="minor"/>
      </rPr>
      <t>대당 연간 작업능력</t>
    </r>
  </si>
  <si>
    <r>
      <t>200m/</t>
    </r>
    <r>
      <rPr>
        <sz val="10.5"/>
        <color rgb="FF000000"/>
        <rFont val="맑은 고딕"/>
        <family val="3"/>
        <charset val="129"/>
        <scheme val="minor"/>
      </rPr>
      <t xml:space="preserve">일 </t>
    </r>
    <r>
      <rPr>
        <sz val="10.5"/>
        <color rgb="FF000000"/>
        <rFont val="HY신명조"/>
        <family val="1"/>
        <charset val="129"/>
      </rPr>
      <t>× 250</t>
    </r>
    <r>
      <rPr>
        <sz val="10.5"/>
        <color rgb="FF000000"/>
        <rFont val="맑은 고딕"/>
        <family val="3"/>
        <charset val="129"/>
        <scheme val="minor"/>
      </rPr>
      <t>일</t>
    </r>
    <r>
      <rPr>
        <sz val="10.5"/>
        <color rgb="FF000000"/>
        <rFont val="HY신명조"/>
        <family val="1"/>
        <charset val="129"/>
      </rPr>
      <t>/</t>
    </r>
    <r>
      <rPr>
        <sz val="10.5"/>
        <color rgb="FF000000"/>
        <rFont val="맑은 고딕"/>
        <family val="3"/>
        <charset val="129"/>
        <scheme val="minor"/>
      </rPr>
      <t xml:space="preserve">년 </t>
    </r>
    <r>
      <rPr>
        <sz val="10.5"/>
        <color rgb="FF000000"/>
        <rFont val="HY신명조"/>
        <family val="1"/>
        <charset val="129"/>
      </rPr>
      <t>= 50,000m/</t>
    </r>
    <r>
      <rPr>
        <sz val="10.5"/>
        <color rgb="FF000000"/>
        <rFont val="맑은 고딕"/>
        <family val="3"/>
        <charset val="129"/>
        <scheme val="minor"/>
      </rPr>
      <t>년</t>
    </r>
  </si>
  <si>
    <t>준설기 대당 가격</t>
  </si>
  <si>
    <r>
      <t>245,000,000</t>
    </r>
    <r>
      <rPr>
        <sz val="10.5"/>
        <color rgb="FF000000"/>
        <rFont val="맑은 고딕"/>
        <family val="3"/>
        <charset val="129"/>
        <scheme val="minor"/>
      </rPr>
      <t>원</t>
    </r>
    <r>
      <rPr>
        <sz val="10.5"/>
        <color rgb="FF000000"/>
        <rFont val="HY신명조"/>
        <family val="1"/>
        <charset val="129"/>
      </rPr>
      <t>/</t>
    </r>
    <r>
      <rPr>
        <sz val="10.5"/>
        <color rgb="FF000000"/>
        <rFont val="맑은 고딕"/>
        <family val="3"/>
        <charset val="129"/>
        <scheme val="minor"/>
      </rPr>
      <t>대</t>
    </r>
  </si>
  <si>
    <t>준설기 감가상각비 및 유지관리비</t>
  </si>
  <si>
    <r>
      <t>15%/</t>
    </r>
    <r>
      <rPr>
        <sz val="10.5"/>
        <color rgb="FF000000"/>
        <rFont val="맑은 고딕"/>
        <family val="3"/>
        <charset val="129"/>
        <scheme val="minor"/>
      </rPr>
      <t>년</t>
    </r>
  </si>
  <si>
    <t>준설 단가</t>
  </si>
  <si>
    <t>소요 인건비</t>
  </si>
  <si>
    <t>준설기 유지관리비</t>
  </si>
  <si>
    <r>
      <t>(245,000,000</t>
    </r>
    <r>
      <rPr>
        <sz val="10.5"/>
        <color rgb="FF000000"/>
        <rFont val="맑은 고딕"/>
        <family val="3"/>
        <charset val="129"/>
        <scheme val="minor"/>
      </rPr>
      <t>원</t>
    </r>
    <r>
      <rPr>
        <sz val="10.5"/>
        <color rgb="FF000000"/>
        <rFont val="HY신명조"/>
        <family val="1"/>
        <charset val="129"/>
      </rPr>
      <t>/</t>
    </r>
    <r>
      <rPr>
        <sz val="10.5"/>
        <color rgb="FF000000"/>
        <rFont val="맑은 고딕"/>
        <family val="3"/>
        <charset val="129"/>
        <scheme val="minor"/>
      </rPr>
      <t>대</t>
    </r>
    <r>
      <rPr>
        <sz val="10.5"/>
        <color rgb="FF000000"/>
        <rFont val="HY신명조"/>
        <family val="1"/>
        <charset val="129"/>
      </rPr>
      <t>×1</t>
    </r>
    <r>
      <rPr>
        <sz val="10.5"/>
        <color rgb="FF000000"/>
        <rFont val="맑은 고딕"/>
        <family val="3"/>
        <charset val="129"/>
        <scheme val="minor"/>
      </rPr>
      <t>대</t>
    </r>
    <r>
      <rPr>
        <sz val="10.5"/>
        <color rgb="FF000000"/>
        <rFont val="HY신명조"/>
        <family val="1"/>
        <charset val="129"/>
      </rPr>
      <t>×15%/</t>
    </r>
    <r>
      <rPr>
        <sz val="10.5"/>
        <color rgb="FF000000"/>
        <rFont val="맑은 고딕"/>
        <family val="3"/>
        <charset val="129"/>
        <scheme val="minor"/>
      </rPr>
      <t>년</t>
    </r>
    <r>
      <rPr>
        <sz val="10.5"/>
        <color rgb="FF000000"/>
        <rFont val="HY신명조"/>
        <family val="1"/>
        <charset val="129"/>
      </rPr>
      <t>) / (50,000m/</t>
    </r>
    <r>
      <rPr>
        <sz val="10.5"/>
        <color rgb="FF000000"/>
        <rFont val="맑은 고딕"/>
        <family val="3"/>
        <charset val="129"/>
        <scheme val="minor"/>
      </rPr>
      <t>년</t>
    </r>
    <r>
      <rPr>
        <sz val="10.5"/>
        <color rgb="FF000000"/>
        <rFont val="HY신명조"/>
        <family val="1"/>
        <charset val="129"/>
      </rPr>
      <t>) = 735</t>
    </r>
    <r>
      <rPr>
        <sz val="10.5"/>
        <color rgb="FF000000"/>
        <rFont val="맑은 고딕"/>
        <family val="3"/>
        <charset val="129"/>
        <scheme val="minor"/>
      </rPr>
      <t>원</t>
    </r>
    <r>
      <rPr>
        <sz val="10.5"/>
        <color rgb="FF000000"/>
        <rFont val="HY신명조"/>
        <family val="1"/>
        <charset val="129"/>
      </rPr>
      <t>/m</t>
    </r>
    <r>
      <rPr>
        <sz val="10.5"/>
        <color rgb="FF000000"/>
        <rFont val="맑은 고딕"/>
        <family val="3"/>
        <charset val="129"/>
        <scheme val="minor"/>
      </rPr>
      <t>･년</t>
    </r>
  </si>
  <si>
    <t>계</t>
  </si>
  <si>
    <r>
      <t xml:space="preserve">◦ 관거공사비의 </t>
    </r>
    <r>
      <rPr>
        <sz val="11"/>
        <color rgb="FF000000"/>
        <rFont val="HY신명조"/>
        <family val="1"/>
        <charset val="129"/>
      </rPr>
      <t xml:space="preserve">0.6% </t>
    </r>
    <r>
      <rPr>
        <sz val="11"/>
        <color rgb="FF000000"/>
        <rFont val="맑은 고딕"/>
        <family val="3"/>
        <charset val="129"/>
        <scheme val="minor"/>
      </rPr>
      <t xml:space="preserve">적용 </t>
    </r>
  </si>
  <si>
    <r>
      <t>- m</t>
    </r>
    <r>
      <rPr>
        <sz val="11"/>
        <color rgb="FF000000"/>
        <rFont val="맑은 고딕"/>
        <family val="3"/>
        <charset val="129"/>
        <scheme val="minor"/>
      </rPr>
      <t>당 관거 공사비</t>
    </r>
    <r>
      <rPr>
        <sz val="11"/>
        <color rgb="FF000000"/>
        <rFont val="HY신명조"/>
        <family val="1"/>
        <charset val="129"/>
      </rPr>
      <t xml:space="preserve">(D300 </t>
    </r>
    <r>
      <rPr>
        <sz val="11"/>
        <color rgb="FF000000"/>
        <rFont val="맑은 고딕"/>
        <family val="3"/>
        <charset val="129"/>
        <scheme val="minor"/>
      </rPr>
      <t>기준</t>
    </r>
    <r>
      <rPr>
        <sz val="11"/>
        <color rgb="FF000000"/>
        <rFont val="HY신명조"/>
        <family val="1"/>
        <charset val="129"/>
      </rPr>
      <t>) : 500,000</t>
    </r>
    <r>
      <rPr>
        <sz val="11"/>
        <color rgb="FF000000"/>
        <rFont val="맑은 고딕"/>
        <family val="3"/>
        <charset val="129"/>
        <scheme val="minor"/>
      </rPr>
      <t>원</t>
    </r>
    <r>
      <rPr>
        <sz val="11"/>
        <color rgb="FF000000"/>
        <rFont val="HY신명조"/>
        <family val="1"/>
        <charset val="129"/>
      </rPr>
      <t>/m</t>
    </r>
  </si>
  <si>
    <r>
      <t xml:space="preserve">- </t>
    </r>
    <r>
      <rPr>
        <sz val="11"/>
        <color rgb="FF000000"/>
        <rFont val="맑은 고딕"/>
        <family val="3"/>
        <charset val="129"/>
        <scheme val="minor"/>
      </rPr>
      <t xml:space="preserve">관거 보수비 </t>
    </r>
    <r>
      <rPr>
        <sz val="11"/>
        <color rgb="FF000000"/>
        <rFont val="HY신명조"/>
        <family val="1"/>
        <charset val="129"/>
      </rPr>
      <t>: 500,000</t>
    </r>
    <r>
      <rPr>
        <sz val="11"/>
        <color rgb="FF000000"/>
        <rFont val="맑은 고딕"/>
        <family val="3"/>
        <charset val="129"/>
        <scheme val="minor"/>
      </rPr>
      <t>원</t>
    </r>
    <r>
      <rPr>
        <sz val="11"/>
        <color rgb="FF000000"/>
        <rFont val="HY신명조"/>
        <family val="1"/>
        <charset val="129"/>
      </rPr>
      <t>/m × 0.6% = 3,000</t>
    </r>
    <r>
      <rPr>
        <sz val="11"/>
        <color rgb="FF000000"/>
        <rFont val="맑은 고딕"/>
        <family val="3"/>
        <charset val="129"/>
        <scheme val="minor"/>
      </rPr>
      <t>원</t>
    </r>
    <r>
      <rPr>
        <sz val="11"/>
        <color rgb="FF000000"/>
        <rFont val="HY신명조"/>
        <family val="1"/>
        <charset val="129"/>
      </rPr>
      <t>/m</t>
    </r>
    <r>
      <rPr>
        <sz val="11"/>
        <color rgb="FF000000"/>
        <rFont val="맑은 고딕"/>
        <family val="3"/>
        <charset val="129"/>
        <scheme val="minor"/>
      </rPr>
      <t>･년</t>
    </r>
  </si>
  <si>
    <r>
      <t>487,000</t>
    </r>
    <r>
      <rPr>
        <sz val="10.5"/>
        <color rgb="FF000000"/>
        <rFont val="맑은 고딕"/>
        <family val="3"/>
        <charset val="129"/>
        <scheme val="minor"/>
      </rPr>
      <t>원</t>
    </r>
    <r>
      <rPr>
        <sz val="10.5"/>
        <color rgb="FF000000"/>
        <rFont val="HY신명조"/>
        <family val="1"/>
        <charset val="129"/>
      </rPr>
      <t>/</t>
    </r>
    <r>
      <rPr>
        <sz val="10.5"/>
        <color rgb="FF000000"/>
        <rFont val="맑은 고딕"/>
        <family val="3"/>
        <charset val="129"/>
        <scheme val="minor"/>
      </rPr>
      <t>조</t>
    </r>
    <r>
      <rPr>
        <sz val="10.5"/>
        <color rgb="FF000000"/>
        <rFont val="맑은 고딕"/>
        <family val="3"/>
        <charset val="128"/>
        <scheme val="minor"/>
      </rPr>
      <t>･</t>
    </r>
    <r>
      <rPr>
        <sz val="10.5"/>
        <color rgb="FF000000"/>
        <rFont val="맑은 고딕"/>
        <family val="3"/>
        <charset val="129"/>
        <scheme val="minor"/>
      </rPr>
      <t xml:space="preserve">일 </t>
    </r>
    <r>
      <rPr>
        <sz val="10.5"/>
        <color rgb="FF000000"/>
        <rFont val="HY신명조"/>
        <family val="1"/>
        <charset val="129"/>
      </rPr>
      <t>(128,126</t>
    </r>
    <r>
      <rPr>
        <sz val="10.5"/>
        <color rgb="FF000000"/>
        <rFont val="맑은 고딕"/>
        <family val="3"/>
        <charset val="129"/>
        <scheme val="minor"/>
      </rPr>
      <t>원</t>
    </r>
    <r>
      <rPr>
        <sz val="10.5"/>
        <color rgb="FF000000"/>
        <rFont val="HY신명조"/>
        <family val="1"/>
        <charset val="129"/>
      </rPr>
      <t>/</t>
    </r>
    <r>
      <rPr>
        <sz val="10.5"/>
        <color rgb="FF000000"/>
        <rFont val="맑은 고딕"/>
        <family val="3"/>
        <charset val="129"/>
        <scheme val="minor"/>
      </rPr>
      <t>인</t>
    </r>
    <r>
      <rPr>
        <sz val="10.5"/>
        <color rgb="FF000000"/>
        <rFont val="HY신명조"/>
        <family val="1"/>
        <charset val="129"/>
      </rPr>
      <t>×3</t>
    </r>
    <r>
      <rPr>
        <sz val="10.5"/>
        <color rgb="FF000000"/>
        <rFont val="맑은 고딕"/>
        <family val="3"/>
        <charset val="129"/>
        <scheme val="minor"/>
      </rPr>
      <t>인</t>
    </r>
    <r>
      <rPr>
        <sz val="10.5"/>
        <color rgb="FF000000"/>
        <rFont val="HY신명조"/>
        <family val="1"/>
        <charset val="129"/>
      </rPr>
      <t>+102,628</t>
    </r>
    <r>
      <rPr>
        <sz val="10.5"/>
        <color rgb="FF000000"/>
        <rFont val="맑은 고딕"/>
        <family val="3"/>
        <charset val="129"/>
        <scheme val="minor"/>
      </rPr>
      <t>원</t>
    </r>
    <r>
      <rPr>
        <sz val="10.5"/>
        <color rgb="FF000000"/>
        <rFont val="HY신명조"/>
        <family val="1"/>
        <charset val="129"/>
      </rPr>
      <t>/</t>
    </r>
    <r>
      <rPr>
        <sz val="10.5"/>
        <color rgb="FF000000"/>
        <rFont val="맑은 고딕"/>
        <family val="3"/>
        <charset val="129"/>
        <scheme val="minor"/>
      </rPr>
      <t>인</t>
    </r>
    <r>
      <rPr>
        <sz val="10.5"/>
        <color rgb="FF000000"/>
        <rFont val="HY신명조"/>
        <family val="1"/>
        <charset val="129"/>
      </rPr>
      <t>×1</t>
    </r>
    <r>
      <rPr>
        <sz val="10.5"/>
        <color rgb="FF000000"/>
        <rFont val="맑은 고딕"/>
        <family val="3"/>
        <charset val="129"/>
        <scheme val="minor"/>
      </rPr>
      <t>인</t>
    </r>
    <r>
      <rPr>
        <sz val="10.5"/>
        <color rgb="FF000000"/>
        <rFont val="HY신명조"/>
        <family val="1"/>
        <charset val="129"/>
      </rPr>
      <t>)</t>
    </r>
    <phoneticPr fontId="4" type="noConversion"/>
  </si>
  <si>
    <r>
      <t>(487,000</t>
    </r>
    <r>
      <rPr>
        <sz val="10.5"/>
        <color rgb="FF000000"/>
        <rFont val="맑은 고딕"/>
        <family val="3"/>
        <charset val="129"/>
        <scheme val="minor"/>
      </rPr>
      <t>원</t>
    </r>
    <r>
      <rPr>
        <sz val="10.5"/>
        <color rgb="FF000000"/>
        <rFont val="HY신명조"/>
        <family val="1"/>
        <charset val="129"/>
      </rPr>
      <t>/</t>
    </r>
    <r>
      <rPr>
        <sz val="10.5"/>
        <color rgb="FF000000"/>
        <rFont val="맑은 고딕"/>
        <family val="3"/>
        <charset val="129"/>
        <scheme val="minor"/>
      </rPr>
      <t>조</t>
    </r>
    <r>
      <rPr>
        <sz val="10.5"/>
        <color rgb="FF000000"/>
        <rFont val="맑은 고딕"/>
        <family val="3"/>
        <charset val="128"/>
        <scheme val="minor"/>
      </rPr>
      <t>･</t>
    </r>
    <r>
      <rPr>
        <sz val="10.5"/>
        <color rgb="FF000000"/>
        <rFont val="맑은 고딕"/>
        <family val="3"/>
        <charset val="129"/>
        <scheme val="minor"/>
      </rPr>
      <t>일</t>
    </r>
    <r>
      <rPr>
        <sz val="10.5"/>
        <color rgb="FF000000"/>
        <rFont val="HY신명조"/>
        <family val="1"/>
        <charset val="129"/>
      </rPr>
      <t>×250</t>
    </r>
    <r>
      <rPr>
        <sz val="10.5"/>
        <color rgb="FF000000"/>
        <rFont val="맑은 고딕"/>
        <family val="3"/>
        <charset val="129"/>
        <scheme val="minor"/>
      </rPr>
      <t>일</t>
    </r>
    <r>
      <rPr>
        <sz val="10.5"/>
        <color rgb="FF000000"/>
        <rFont val="HY신명조"/>
        <family val="1"/>
        <charset val="129"/>
      </rPr>
      <t>/</t>
    </r>
    <r>
      <rPr>
        <sz val="10.5"/>
        <color rgb="FF000000"/>
        <rFont val="맑은 고딕"/>
        <family val="3"/>
        <charset val="129"/>
        <scheme val="minor"/>
      </rPr>
      <t>년</t>
    </r>
    <r>
      <rPr>
        <sz val="10.5"/>
        <color rgb="FF000000"/>
        <rFont val="HY신명조"/>
        <family val="1"/>
        <charset val="129"/>
      </rPr>
      <t>×1</t>
    </r>
    <r>
      <rPr>
        <sz val="10.5"/>
        <color rgb="FF000000"/>
        <rFont val="맑은 고딕"/>
        <family val="3"/>
        <charset val="129"/>
        <scheme val="minor"/>
      </rPr>
      <t>조</t>
    </r>
    <r>
      <rPr>
        <sz val="10.5"/>
        <color rgb="FF000000"/>
        <rFont val="HY신명조"/>
        <family val="1"/>
        <charset val="129"/>
      </rPr>
      <t>) / (50,000m/</t>
    </r>
    <r>
      <rPr>
        <sz val="10.5"/>
        <color rgb="FF000000"/>
        <rFont val="맑은 고딕"/>
        <family val="3"/>
        <charset val="129"/>
        <scheme val="minor"/>
      </rPr>
      <t>년</t>
    </r>
    <r>
      <rPr>
        <sz val="10.5"/>
        <color rgb="FF000000"/>
        <rFont val="HY신명조"/>
        <family val="1"/>
        <charset val="129"/>
      </rPr>
      <t>) = 2,435</t>
    </r>
    <r>
      <rPr>
        <sz val="10.5"/>
        <color rgb="FF000000"/>
        <rFont val="맑은 고딕"/>
        <family val="3"/>
        <charset val="129"/>
        <scheme val="minor"/>
      </rPr>
      <t>원</t>
    </r>
    <r>
      <rPr>
        <sz val="10.5"/>
        <color rgb="FF000000"/>
        <rFont val="HY신명조"/>
        <family val="1"/>
        <charset val="129"/>
      </rPr>
      <t>/m</t>
    </r>
    <r>
      <rPr>
        <sz val="10.5"/>
        <color rgb="FF000000"/>
        <rFont val="맑은 고딕"/>
        <family val="3"/>
        <charset val="128"/>
        <scheme val="minor"/>
      </rPr>
      <t>･</t>
    </r>
    <r>
      <rPr>
        <sz val="10.5"/>
        <color rgb="FF000000"/>
        <rFont val="맑은 고딕"/>
        <family val="3"/>
        <charset val="129"/>
        <scheme val="minor"/>
      </rPr>
      <t>년</t>
    </r>
    <phoneticPr fontId="4" type="noConversion"/>
  </si>
  <si>
    <r>
      <t>3,170</t>
    </r>
    <r>
      <rPr>
        <b/>
        <sz val="10.5"/>
        <color rgb="FF000000"/>
        <rFont val="맑은 고딕"/>
        <family val="3"/>
        <charset val="129"/>
        <scheme val="minor"/>
      </rPr>
      <t>원</t>
    </r>
    <r>
      <rPr>
        <b/>
        <sz val="10.5"/>
        <color rgb="FF000000"/>
        <rFont val="HY신명조"/>
        <family val="1"/>
        <charset val="129"/>
      </rPr>
      <t>/m</t>
    </r>
    <r>
      <rPr>
        <b/>
        <sz val="10.5"/>
        <color rgb="FF000000"/>
        <rFont val="맑은 고딕"/>
        <family val="3"/>
        <charset val="128"/>
        <scheme val="minor"/>
      </rPr>
      <t>･</t>
    </r>
    <r>
      <rPr>
        <b/>
        <sz val="10.5"/>
        <color rgb="FF000000"/>
        <rFont val="맑은 고딕"/>
        <family val="3"/>
        <charset val="129"/>
        <scheme val="minor"/>
      </rPr>
      <t>년</t>
    </r>
    <phoneticPr fontId="4" type="noConversion"/>
  </si>
  <si>
    <t xml:space="preserve"> - m당 준설비, 보수비로 산정 ( 준설비 : 3,170원/m·년, 보수비 3,000원/m·년 적용)</t>
    <phoneticPr fontId="4" type="noConversion"/>
  </si>
  <si>
    <t>음성</t>
    <phoneticPr fontId="4" type="noConversion"/>
  </si>
  <si>
    <t>금왕</t>
    <phoneticPr fontId="4" type="noConversion"/>
  </si>
  <si>
    <t>대소</t>
    <phoneticPr fontId="4" type="noConversion"/>
  </si>
  <si>
    <t>생극</t>
    <phoneticPr fontId="4" type="noConversion"/>
  </si>
  <si>
    <t>생극</t>
    <phoneticPr fontId="4" type="noConversion"/>
  </si>
  <si>
    <r>
      <rPr>
        <b/>
        <sz val="9"/>
        <rFont val="굴림체"/>
        <family val="3"/>
      </rPr>
      <t>구  분</t>
    </r>
  </si>
  <si>
    <r>
      <rPr>
        <b/>
        <sz val="9"/>
        <rFont val="굴림체"/>
        <family val="3"/>
      </rPr>
      <t>연간운영비 산출내역</t>
    </r>
  </si>
  <si>
    <r>
      <rPr>
        <b/>
        <sz val="9"/>
        <rFont val="굴림체"/>
        <family val="3"/>
      </rPr>
      <t>금액(원/년)</t>
    </r>
  </si>
  <si>
    <r>
      <rPr>
        <b/>
        <sz val="9"/>
        <rFont val="굴림체"/>
        <family val="3"/>
      </rPr>
      <t>비고</t>
    </r>
  </si>
  <si>
    <r>
      <rPr>
        <sz val="9"/>
        <rFont val="굴림체"/>
        <family val="3"/>
      </rPr>
      <t>인 건 비</t>
    </r>
  </si>
  <si>
    <r>
      <rPr>
        <sz val="9"/>
        <rFont val="굴림체"/>
        <family val="3"/>
      </rPr>
      <t>직접인건비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</si>
  <si>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운영팀장 : 특급기술자 1인×264,374원/일×300일/년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</si>
  <si>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관리팀 : 고급기술자 2인×221,318원/일×300일/년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</si>
  <si>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운영/정비팀 : 중급숙련기술자 7인×148,624원/일×300일/년</t>
    </r>
  </si>
  <si>
    <r>
      <rPr>
        <sz val="9"/>
        <rFont val="굴림체"/>
        <family val="3"/>
      </rPr>
      <t>소   계</t>
    </r>
  </si>
  <si>
    <r>
      <rPr>
        <sz val="9"/>
        <rFont val="굴림체"/>
        <family val="3"/>
      </rPr>
      <t>관 리 비</t>
    </r>
  </si>
  <si>
    <r>
      <rPr>
        <sz val="9"/>
        <rFont val="굴림체"/>
        <family val="3"/>
      </rPr>
      <t>복리후생비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</si>
  <si>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인건비의 20%(건강보험료,국민연금,산재보험,중식비 등)</t>
    </r>
  </si>
  <si>
    <r>
      <rPr>
        <sz val="9"/>
        <rFont val="굴림체"/>
        <family val="3"/>
      </rPr>
      <t>안전관리비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</si>
  <si>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정규직원 10인×338,733원/월.인</t>
    </r>
  </si>
  <si>
    <r>
      <rPr>
        <sz val="9"/>
        <rFont val="굴림체"/>
        <family val="3"/>
      </rPr>
      <t>교육훈련비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</si>
  <si>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정규직원 10인×0.5회/1년×748,400원/일</t>
    </r>
  </si>
  <si>
    <r>
      <rPr>
        <sz val="9"/>
        <rFont val="굴림체"/>
        <family val="3"/>
      </rPr>
      <t>국내출장비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</si>
  <si>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정규직원 10인×2회/인×108,400원/일</t>
    </r>
  </si>
  <si>
    <r>
      <rPr>
        <sz val="9"/>
        <rFont val="굴림체"/>
        <family val="3"/>
      </rPr>
      <t>회의비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</si>
  <si>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4회/년×3인/회×200,000원/일</t>
    </r>
  </si>
  <si>
    <r>
      <rPr>
        <sz val="9"/>
        <rFont val="굴림체"/>
        <family val="3"/>
      </rPr>
      <t>통신 및 우편비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</si>
  <si>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157,000원/월×12월/년</t>
    </r>
  </si>
  <si>
    <r>
      <rPr>
        <sz val="9"/>
        <rFont val="굴림체"/>
        <family val="3"/>
      </rPr>
      <t>소모품비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</si>
  <si>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정규직원 10인×12개월/년×32,800원/월.인</t>
    </r>
  </si>
  <si>
    <r>
      <rPr>
        <sz val="9"/>
        <rFont val="굴림체"/>
        <family val="3"/>
      </rPr>
      <t>홍보비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</si>
  <si>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고정비의 중 홍보비를 제외한 금액×0.5%</t>
    </r>
  </si>
  <si>
    <r>
      <rPr>
        <sz val="9"/>
        <rFont val="굴림체"/>
        <family val="3"/>
      </rPr>
      <t>기타비용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</si>
  <si>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65,251(휴일 근무수당)원/일×48회/월×12월/년</t>
    </r>
  </si>
  <si>
    <r>
      <rPr>
        <b/>
        <sz val="9"/>
        <rFont val="굴림체"/>
        <family val="3"/>
      </rPr>
      <t>고정비 합계 - ①</t>
    </r>
  </si>
  <si>
    <r>
      <rPr>
        <sz val="9"/>
        <rFont val="굴림체"/>
        <family val="3"/>
      </rPr>
      <t>보수비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</si>
  <si>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기계, 전기공사비의 0.5%</t>
    </r>
  </si>
  <si>
    <r>
      <rPr>
        <sz val="9"/>
        <rFont val="굴림체"/>
        <family val="3"/>
      </rPr>
      <t>전력비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</si>
  <si>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기본요금: 400kW×8,320원/kWh×12월/년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</si>
  <si>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사용요금: 6,487.05kWh×300일/년×93.6원/kWh</t>
    </r>
  </si>
  <si>
    <r>
      <rPr>
        <sz val="9"/>
        <rFont val="굴림체"/>
        <family val="3"/>
      </rPr>
      <t>연료비(LNG)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</si>
  <si>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111.8 Nm</t>
    </r>
    <r>
      <rPr>
        <vertAlign val="superscript"/>
        <sz val="9"/>
        <rFont val="굴림체"/>
        <family val="3"/>
      </rPr>
      <t>3</t>
    </r>
    <r>
      <rPr>
        <sz val="9"/>
        <rFont val="굴림체"/>
        <family val="3"/>
      </rPr>
      <t>/hr×24 hr/일×300일/년×745원/Nm3</t>
    </r>
  </si>
  <si>
    <r>
      <rPr>
        <sz val="9"/>
        <rFont val="굴림체"/>
        <family val="3"/>
      </rPr>
      <t>용수비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</si>
  <si>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26.4 m</t>
    </r>
    <r>
      <rPr>
        <vertAlign val="superscript"/>
        <sz val="9"/>
        <rFont val="굴림체"/>
        <family val="3"/>
      </rPr>
      <t>3</t>
    </r>
    <r>
      <rPr>
        <sz val="9"/>
        <rFont val="굴림체"/>
        <family val="3"/>
      </rPr>
      <t>/일×300 일/년 = 7,920 m3/년(구간별요금 상이)</t>
    </r>
  </si>
  <si>
    <r>
      <rPr>
        <sz val="9"/>
        <rFont val="굴림체"/>
        <family val="3"/>
      </rPr>
      <t>약품 비</t>
    </r>
  </si>
  <si>
    <r>
      <rPr>
        <sz val="8"/>
        <rFont val="굴림체"/>
        <family val="3"/>
      </rPr>
      <t>차아염소산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</si>
  <si>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19.2kg/일×235원/kg×300일/년</t>
    </r>
  </si>
  <si>
    <r>
      <rPr>
        <sz val="9"/>
        <rFont val="굴림체"/>
        <family val="3"/>
      </rPr>
      <t>청관제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</si>
  <si>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11.3kg/일×3,000원/kg×300일/년</t>
    </r>
  </si>
  <si>
    <r>
      <rPr>
        <sz val="9"/>
        <rFont val="굴림체"/>
        <family val="3"/>
      </rPr>
      <t>측정 및 검사수수료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</si>
  <si>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정기검사, 측정비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</si>
  <si>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변동비의 1.0%</t>
    </r>
  </si>
  <si>
    <r>
      <rPr>
        <b/>
        <sz val="9"/>
        <rFont val="굴림체"/>
        <family val="3"/>
      </rPr>
      <t>변동비 합계 - ②</t>
    </r>
  </si>
  <si>
    <r>
      <rPr>
        <sz val="9"/>
        <rFont val="굴림체"/>
        <family val="3"/>
      </rPr>
      <t>운영대행자 이윤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</si>
  <si>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고정비의 5.0%</t>
    </r>
  </si>
  <si>
    <r>
      <rPr>
        <sz val="9"/>
        <rFont val="굴림체"/>
        <family val="3"/>
      </rPr>
      <t>부가가치세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</si>
  <si>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(고정비+변동비+운영대행자이윤)×10%</t>
    </r>
  </si>
  <si>
    <r>
      <rPr>
        <sz val="9"/>
        <rFont val="굴림체"/>
        <family val="3"/>
      </rPr>
      <t>기타제세공과금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</si>
  <si>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보험료 등</t>
    </r>
  </si>
  <si>
    <r>
      <rPr>
        <b/>
        <sz val="9"/>
        <rFont val="굴림체"/>
        <family val="3"/>
      </rPr>
      <t>부대비용 합계 - ③</t>
    </r>
  </si>
  <si>
    <r>
      <rPr>
        <b/>
        <sz val="9"/>
        <rFont val="굴림체"/>
        <family val="3"/>
      </rPr>
      <t>총 계</t>
    </r>
  </si>
  <si>
    <r>
      <rPr>
        <sz val="9"/>
        <rFont val="굴림체"/>
        <family val="3"/>
      </rPr>
      <t>40톤 기준 - ④</t>
    </r>
  </si>
  <si>
    <r>
      <rPr>
        <sz val="9"/>
        <rFont val="굴림체"/>
        <family val="3"/>
      </rPr>
      <t>①+②+③</t>
    </r>
  </si>
  <si>
    <r>
      <rPr>
        <sz val="9"/>
        <rFont val="굴림체"/>
        <family val="3"/>
      </rPr>
      <t>20톤 기준 - ⑤</t>
    </r>
  </si>
  <si>
    <r>
      <rPr>
        <sz val="9"/>
        <rFont val="굴림체"/>
        <family val="3"/>
      </rPr>
      <t>④÷2</t>
    </r>
  </si>
  <si>
    <r>
      <rPr>
        <sz val="9"/>
        <rFont val="굴림체"/>
        <family val="3"/>
      </rPr>
      <t>수익(부산물 판매비)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</si>
  <si>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5.1 톤/일×300일×15,000원</t>
    </r>
  </si>
  <si>
    <r>
      <rPr>
        <b/>
        <sz val="9"/>
        <rFont val="굴림체"/>
        <family val="3"/>
      </rPr>
      <t>수익 합계 - ⑥</t>
    </r>
  </si>
  <si>
    <r>
      <rPr>
        <b/>
        <sz val="9"/>
        <rFont val="굴림체"/>
        <family val="3"/>
      </rPr>
      <t>톤당 운영비</t>
    </r>
  </si>
  <si>
    <r>
      <rPr>
        <sz val="9"/>
        <rFont val="한컴바탕"/>
        <family val="1"/>
      </rPr>
      <t>∘</t>
    </r>
    <r>
      <rPr>
        <sz val="9"/>
        <rFont val="굴림체"/>
        <family val="3"/>
      </rPr>
      <t>(연간운영비 총계⑤ - 수익⑥) ÷  (20톤/일 × 300일/년)</t>
    </r>
  </si>
  <si>
    <t>변
동
비</t>
    <phoneticPr fontId="4" type="noConversion"/>
  </si>
  <si>
    <t>부대
비용</t>
    <phoneticPr fontId="4" type="noConversion"/>
  </si>
  <si>
    <t>금왕</t>
    <phoneticPr fontId="4" type="noConversion"/>
  </si>
  <si>
    <t>마재</t>
  </si>
  <si>
    <t>영청골1</t>
  </si>
  <si>
    <t>영청골2</t>
  </si>
  <si>
    <t>조룡미</t>
  </si>
  <si>
    <t>소당이</t>
  </si>
  <si>
    <t>고려그린</t>
  </si>
  <si>
    <t>방금이</t>
  </si>
  <si>
    <t>부영A</t>
  </si>
  <si>
    <t>중방골</t>
  </si>
  <si>
    <t>산수화A</t>
  </si>
  <si>
    <t>서보산업</t>
  </si>
  <si>
    <t>감곡</t>
    <phoneticPr fontId="4" type="noConversion"/>
  </si>
  <si>
    <t>특별인부</t>
    <phoneticPr fontId="4" type="noConversion"/>
  </si>
  <si>
    <t>보통인부</t>
    <phoneticPr fontId="4" type="noConversion"/>
  </si>
  <si>
    <t xml:space="preserve"> - 음성군 하수찌거기 처리시설 증설사업 운영관리비 적용</t>
    <phoneticPr fontId="8" type="noConversion"/>
  </si>
  <si>
    <t>용계</t>
    <phoneticPr fontId="4" type="noConversion"/>
  </si>
  <si>
    <t>기존</t>
    <phoneticPr fontId="4" type="noConversion"/>
  </si>
  <si>
    <t>정생</t>
    <phoneticPr fontId="4" type="noConversion"/>
  </si>
  <si>
    <t>JSP-2</t>
    <phoneticPr fontId="4" type="noConversion"/>
  </si>
  <si>
    <t>1단계</t>
    <phoneticPr fontId="4" type="noConversion"/>
  </si>
  <si>
    <t>JSP-3</t>
  </si>
  <si>
    <t>JSP-4</t>
  </si>
  <si>
    <t>JSP-5</t>
  </si>
  <si>
    <t>KHP-1</t>
    <phoneticPr fontId="4" type="noConversion"/>
  </si>
  <si>
    <t>NSP-1</t>
    <phoneticPr fontId="4" type="noConversion"/>
  </si>
  <si>
    <t>NSP-2</t>
  </si>
  <si>
    <t>NSP-3</t>
  </si>
  <si>
    <t>NSP-4</t>
  </si>
  <si>
    <t>NSP-5</t>
  </si>
  <si>
    <t>생극</t>
    <phoneticPr fontId="4" type="noConversion"/>
  </si>
  <si>
    <t>생극1</t>
    <phoneticPr fontId="4" type="noConversion"/>
  </si>
  <si>
    <t>생극2</t>
    <phoneticPr fontId="4" type="noConversion"/>
  </si>
  <si>
    <t>생극-3</t>
    <phoneticPr fontId="4" type="noConversion"/>
  </si>
  <si>
    <t>생극-4</t>
  </si>
  <si>
    <t>생극-5</t>
  </si>
  <si>
    <t>3단계</t>
    <phoneticPr fontId="4" type="noConversion"/>
  </si>
  <si>
    <t>오향1</t>
    <phoneticPr fontId="4" type="noConversion"/>
  </si>
  <si>
    <t>오향2</t>
    <phoneticPr fontId="4" type="noConversion"/>
  </si>
  <si>
    <t>감곡-1</t>
    <phoneticPr fontId="4" type="noConversion"/>
  </si>
  <si>
    <t>한벌</t>
    <phoneticPr fontId="4" type="noConversion"/>
  </si>
  <si>
    <t>문촌</t>
    <phoneticPr fontId="4" type="noConversion"/>
  </si>
  <si>
    <t>음성</t>
    <phoneticPr fontId="4" type="noConversion"/>
  </si>
  <si>
    <t>처리량(톤/일)</t>
    <phoneticPr fontId="4" type="noConversion"/>
  </si>
  <si>
    <t>처리량(톤/년)</t>
    <phoneticPr fontId="4" type="noConversion"/>
  </si>
  <si>
    <t>단가(원/톤)</t>
    <phoneticPr fontId="4" type="noConversion"/>
  </si>
  <si>
    <t>유지관리비</t>
    <phoneticPr fontId="4" type="noConversion"/>
  </si>
  <si>
    <t>단계별 5년</t>
    <phoneticPr fontId="4" type="noConversion"/>
  </si>
  <si>
    <t>맹동</t>
    <phoneticPr fontId="4" type="noConversion"/>
  </si>
  <si>
    <t>6.2 유지관리비</t>
  </si>
  <si>
    <t>6.2.1 유지관리비 총괄</t>
  </si>
  <si>
    <t>6.2.2 공공하수처리시설</t>
  </si>
  <si>
    <t>6.2.3 슬러지처리시설</t>
  </si>
  <si>
    <t>6.2.4 하수관로</t>
  </si>
  <si>
    <t>고
정
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</si>
</sst>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_-* #,##0.00_-;\-* #,##0.00_-;_-* &quot;-&quot;_-;_-@_-"/>
    <numFmt numFmtId="177" formatCode="_-* #,##0_-;\-* #,##0_-;_-* &quot;-&quot;??_-;_-@_-"/>
    <numFmt numFmtId="178" formatCode="_-* #,##0.0_-;\-* #,##0.0_-;_-* &quot;-&quot;_-;_-@_-"/>
    <numFmt numFmtId="179" formatCode="_-* #,##0.000_-;\-* #,##0.000_-;_-* &quot;-&quot;_-;_-@_-"/>
    <numFmt numFmtId="180" formatCode="#,###;\-#,###;\-;@"/>
    <numFmt numFmtId="181" formatCode="#,###.0;\-#,###.0;\-;@"/>
  </numFmts>
  <fonts count="3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1"/>
      <name val="돋움"/>
      <family val="3"/>
      <charset val="129"/>
    </font>
    <font>
      <sz val="10"/>
      <color rgb="FF000000"/>
      <name val="맑은 고딕"/>
      <family val="3"/>
      <charset val="129"/>
      <scheme val="minor"/>
    </font>
    <font>
      <vertAlign val="superscript"/>
      <sz val="9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sz val="7"/>
      <color rgb="FF000000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.5"/>
      <color rgb="FF000000"/>
      <name val="맑은 고딕"/>
      <family val="3"/>
      <charset val="129"/>
      <scheme val="minor"/>
    </font>
    <font>
      <sz val="10.5"/>
      <color rgb="FF000000"/>
      <name val="맑은 고딕"/>
      <family val="3"/>
      <charset val="129"/>
      <scheme val="minor"/>
    </font>
    <font>
      <sz val="10.5"/>
      <color rgb="FF000000"/>
      <name val="HY신명조"/>
      <family val="1"/>
      <charset val="129"/>
    </font>
    <font>
      <b/>
      <sz val="10.5"/>
      <color rgb="FF000000"/>
      <name val="HY신명조"/>
      <family val="1"/>
      <charset val="129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HY신명조"/>
      <family val="1"/>
      <charset val="129"/>
    </font>
    <font>
      <sz val="10.5"/>
      <color rgb="FF000000"/>
      <name val="맑은 고딕"/>
      <family val="3"/>
      <charset val="128"/>
      <scheme val="minor"/>
    </font>
    <font>
      <b/>
      <sz val="10.5"/>
      <color rgb="FF000000"/>
      <name val="맑은 고딕"/>
      <family val="3"/>
      <charset val="128"/>
      <scheme val="minor"/>
    </font>
    <font>
      <b/>
      <sz val="9"/>
      <name val="굴림체"/>
      <family val="3"/>
      <charset val="129"/>
    </font>
    <font>
      <b/>
      <sz val="9"/>
      <name val="굴림체"/>
      <family val="3"/>
    </font>
    <font>
      <sz val="9"/>
      <name val="굴림체"/>
      <family val="3"/>
      <charset val="129"/>
    </font>
    <font>
      <sz val="9"/>
      <name val="굴림체"/>
      <family val="3"/>
    </font>
    <font>
      <sz val="9"/>
      <name val="한컴바탕"/>
      <family val="1"/>
    </font>
    <font>
      <sz val="9"/>
      <color rgb="FF000000"/>
      <name val="굴림체"/>
      <family val="2"/>
    </font>
    <font>
      <b/>
      <sz val="9"/>
      <color rgb="FF000000"/>
      <name val="굴림체"/>
      <family val="2"/>
    </font>
    <font>
      <vertAlign val="superscript"/>
      <sz val="9"/>
      <name val="굴림체"/>
      <family val="3"/>
    </font>
    <font>
      <sz val="8"/>
      <name val="굴림체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D8D8D8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808080"/>
      </right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/>
      <right/>
      <top style="thick">
        <color rgb="FF808080"/>
      </top>
      <bottom style="thin">
        <color rgb="FF808080"/>
      </bottom>
      <diagonal/>
    </border>
    <border>
      <left/>
      <right style="thin">
        <color rgb="FF808080"/>
      </right>
      <top style="thick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10" fillId="0" borderId="0">
      <alignment vertical="center"/>
    </xf>
    <xf numFmtId="9" fontId="1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387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Border="1" applyAlignment="1">
      <alignment vertical="center"/>
    </xf>
    <xf numFmtId="41" fontId="6" fillId="0" borderId="1" xfId="1" applyFont="1" applyBorder="1" applyAlignment="1">
      <alignment horizontal="center" vertical="center"/>
    </xf>
    <xf numFmtId="41" fontId="6" fillId="0" borderId="1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3" fontId="7" fillId="0" borderId="0" xfId="2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41" fontId="7" fillId="0" borderId="1" xfId="1" quotePrefix="1" applyFont="1" applyBorder="1" applyAlignment="1">
      <alignment horizontal="left" vertical="center"/>
    </xf>
    <xf numFmtId="41" fontId="7" fillId="0" borderId="1" xfId="0" quotePrefix="1" applyNumberFormat="1" applyFont="1" applyBorder="1" applyAlignment="1">
      <alignment horizontal="left" vertical="center"/>
    </xf>
    <xf numFmtId="177" fontId="6" fillId="0" borderId="1" xfId="2" applyNumberFormat="1" applyFont="1" applyBorder="1" applyAlignment="1">
      <alignment vertical="center"/>
    </xf>
    <xf numFmtId="178" fontId="13" fillId="0" borderId="1" xfId="1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0" fontId="7" fillId="0" borderId="25" xfId="0" quotePrefix="1" applyFont="1" applyFill="1" applyBorder="1" applyAlignment="1">
      <alignment horizontal="center" vertical="center"/>
    </xf>
    <xf numFmtId="0" fontId="7" fillId="0" borderId="26" xfId="0" quotePrefix="1" applyFont="1" applyFill="1" applyBorder="1" applyAlignment="1">
      <alignment horizontal="center" vertical="center"/>
    </xf>
    <xf numFmtId="41" fontId="6" fillId="0" borderId="10" xfId="1" applyFont="1" applyBorder="1" applyAlignment="1">
      <alignment vertical="center"/>
    </xf>
    <xf numFmtId="41" fontId="6" fillId="2" borderId="10" xfId="1" applyFont="1" applyFill="1" applyBorder="1" applyAlignment="1">
      <alignment vertical="center"/>
    </xf>
    <xf numFmtId="41" fontId="6" fillId="2" borderId="13" xfId="1" applyFont="1" applyFill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11" fillId="2" borderId="10" xfId="3" applyFont="1" applyFill="1" applyBorder="1" applyAlignment="1">
      <alignment horizontal="center" vertical="center"/>
    </xf>
    <xf numFmtId="0" fontId="11" fillId="2" borderId="13" xfId="3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41" fontId="7" fillId="0" borderId="9" xfId="1" quotePrefix="1" applyFont="1" applyBorder="1" applyAlignment="1">
      <alignment horizontal="left" vertical="center"/>
    </xf>
    <xf numFmtId="177" fontId="6" fillId="0" borderId="9" xfId="2" applyNumberFormat="1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41" fontId="7" fillId="0" borderId="12" xfId="1" quotePrefix="1" applyFont="1" applyBorder="1" applyAlignment="1">
      <alignment horizontal="left" vertical="center"/>
    </xf>
    <xf numFmtId="177" fontId="6" fillId="0" borderId="12" xfId="2" applyNumberFormat="1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41" fontId="7" fillId="0" borderId="15" xfId="1" quotePrefix="1" applyFont="1" applyBorder="1" applyAlignment="1">
      <alignment horizontal="left" vertical="center"/>
    </xf>
    <xf numFmtId="177" fontId="6" fillId="0" borderId="15" xfId="2" applyNumberFormat="1" applyFont="1" applyBorder="1" applyAlignment="1">
      <alignment vertical="center"/>
    </xf>
    <xf numFmtId="0" fontId="6" fillId="0" borderId="16" xfId="2" applyFont="1" applyBorder="1" applyAlignment="1">
      <alignment vertical="center"/>
    </xf>
    <xf numFmtId="0" fontId="7" fillId="0" borderId="18" xfId="0" quotePrefix="1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7" fillId="0" borderId="20" xfId="0" quotePrefix="1" applyFont="1" applyBorder="1" applyAlignment="1">
      <alignment horizontal="center" vertical="center"/>
    </xf>
    <xf numFmtId="41" fontId="7" fillId="0" borderId="21" xfId="1" quotePrefix="1" applyFont="1" applyBorder="1" applyAlignment="1">
      <alignment horizontal="left" vertical="center"/>
    </xf>
    <xf numFmtId="41" fontId="7" fillId="0" borderId="22" xfId="1" quotePrefix="1" applyFont="1" applyBorder="1" applyAlignment="1">
      <alignment horizontal="left" vertical="center"/>
    </xf>
    <xf numFmtId="41" fontId="7" fillId="0" borderId="23" xfId="0" quotePrefix="1" applyNumberFormat="1" applyFont="1" applyBorder="1" applyAlignment="1">
      <alignment horizontal="left" vertic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  <xf numFmtId="178" fontId="16" fillId="0" borderId="9" xfId="1" applyNumberFormat="1" applyFont="1" applyBorder="1" applyAlignment="1">
      <alignment vertical="center"/>
    </xf>
    <xf numFmtId="178" fontId="16" fillId="0" borderId="10" xfId="1" applyNumberFormat="1" applyFont="1" applyBorder="1" applyAlignment="1">
      <alignment vertical="center"/>
    </xf>
    <xf numFmtId="178" fontId="16" fillId="0" borderId="12" xfId="1" applyNumberFormat="1" applyFont="1" applyBorder="1" applyAlignment="1">
      <alignment vertical="center"/>
    </xf>
    <xf numFmtId="178" fontId="16" fillId="0" borderId="13" xfId="1" applyNumberFormat="1" applyFont="1" applyBorder="1" applyAlignment="1">
      <alignment vertical="center"/>
    </xf>
    <xf numFmtId="41" fontId="18" fillId="0" borderId="22" xfId="1" quotePrefix="1" applyFont="1" applyBorder="1" applyAlignment="1">
      <alignment horizontal="left" vertical="center"/>
    </xf>
    <xf numFmtId="41" fontId="18" fillId="0" borderId="23" xfId="1" quotePrefix="1" applyFont="1" applyBorder="1" applyAlignment="1">
      <alignment horizontal="left" vertical="center"/>
    </xf>
    <xf numFmtId="0" fontId="18" fillId="0" borderId="10" xfId="0" quotePrefix="1" applyFont="1" applyBorder="1" applyAlignment="1">
      <alignment horizontal="center" vertical="center"/>
    </xf>
    <xf numFmtId="0" fontId="18" fillId="0" borderId="13" xfId="0" quotePrefix="1" applyFont="1" applyBorder="1" applyAlignment="1">
      <alignment horizontal="center" vertical="center"/>
    </xf>
    <xf numFmtId="41" fontId="18" fillId="0" borderId="21" xfId="1" quotePrefix="1" applyFont="1" applyBorder="1" applyAlignment="1">
      <alignment horizontal="left" vertical="center"/>
    </xf>
    <xf numFmtId="178" fontId="16" fillId="0" borderId="15" xfId="1" applyNumberFormat="1" applyFont="1" applyBorder="1" applyAlignment="1">
      <alignment vertical="center"/>
    </xf>
    <xf numFmtId="178" fontId="16" fillId="0" borderId="16" xfId="1" applyNumberFormat="1" applyFont="1" applyBorder="1" applyAlignment="1">
      <alignment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179" fontId="16" fillId="0" borderId="9" xfId="0" applyNumberFormat="1" applyFont="1" applyFill="1" applyBorder="1" applyAlignment="1">
      <alignment horizontal="center" vertical="center"/>
    </xf>
    <xf numFmtId="41" fontId="18" fillId="0" borderId="9" xfId="1" quotePrefix="1" applyFont="1" applyBorder="1" applyAlignment="1">
      <alignment vertical="center"/>
    </xf>
    <xf numFmtId="41" fontId="16" fillId="0" borderId="10" xfId="1" applyFont="1" applyBorder="1" applyAlignment="1">
      <alignment vertical="center"/>
    </xf>
    <xf numFmtId="0" fontId="16" fillId="0" borderId="12" xfId="2" applyFont="1" applyBorder="1" applyAlignment="1">
      <alignment horizontal="center" vertical="center" wrapText="1"/>
    </xf>
    <xf numFmtId="0" fontId="9" fillId="0" borderId="28" xfId="2" applyFont="1" applyBorder="1" applyAlignment="1">
      <alignment vertical="center"/>
    </xf>
    <xf numFmtId="0" fontId="18" fillId="0" borderId="9" xfId="0" quotePrefix="1" applyFont="1" applyFill="1" applyBorder="1" applyAlignment="1">
      <alignment horizontal="center" vertical="center"/>
    </xf>
    <xf numFmtId="176" fontId="18" fillId="0" borderId="22" xfId="1" quotePrefix="1" applyNumberFormat="1" applyFont="1" applyFill="1" applyBorder="1" applyAlignment="1">
      <alignment vertical="center"/>
    </xf>
    <xf numFmtId="41" fontId="6" fillId="0" borderId="1" xfId="2" applyNumberFormat="1" applyFont="1" applyBorder="1" applyAlignment="1">
      <alignment horizontal="center" vertical="center"/>
    </xf>
    <xf numFmtId="41" fontId="6" fillId="0" borderId="1" xfId="2" applyNumberFormat="1" applyFont="1" applyBorder="1" applyAlignment="1">
      <alignment vertical="center"/>
    </xf>
    <xf numFmtId="0" fontId="20" fillId="0" borderId="1" xfId="2" applyFont="1" applyBorder="1" applyAlignment="1">
      <alignment horizontal="center" vertical="center"/>
    </xf>
    <xf numFmtId="0" fontId="18" fillId="0" borderId="5" xfId="0" quotePrefix="1" applyFont="1" applyFill="1" applyBorder="1" applyAlignment="1">
      <alignment horizontal="center" vertical="center"/>
    </xf>
    <xf numFmtId="0" fontId="18" fillId="0" borderId="7" xfId="0" quotePrefix="1" applyFont="1" applyFill="1" applyBorder="1" applyAlignment="1">
      <alignment horizontal="center" vertical="center"/>
    </xf>
    <xf numFmtId="176" fontId="18" fillId="0" borderId="27" xfId="1" quotePrefix="1" applyNumberFormat="1" applyFont="1" applyFill="1" applyBorder="1" applyAlignment="1">
      <alignment vertical="center"/>
    </xf>
    <xf numFmtId="179" fontId="16" fillId="0" borderId="5" xfId="0" applyNumberFormat="1" applyFont="1" applyFill="1" applyBorder="1" applyAlignment="1">
      <alignment horizontal="center" vertical="center"/>
    </xf>
    <xf numFmtId="41" fontId="18" fillId="0" borderId="5" xfId="1" quotePrefix="1" applyFont="1" applyBorder="1" applyAlignment="1">
      <alignment vertical="center"/>
    </xf>
    <xf numFmtId="41" fontId="16" fillId="0" borderId="7" xfId="1" applyFont="1" applyBorder="1" applyAlignment="1">
      <alignment vertical="center"/>
    </xf>
    <xf numFmtId="0" fontId="18" fillId="0" borderId="10" xfId="0" quotePrefix="1" applyFont="1" applyFill="1" applyBorder="1" applyAlignment="1">
      <alignment horizontal="center" vertical="center"/>
    </xf>
    <xf numFmtId="41" fontId="6" fillId="0" borderId="0" xfId="2" applyNumberFormat="1" applyFont="1" applyAlignment="1">
      <alignment vertical="center"/>
    </xf>
    <xf numFmtId="3" fontId="13" fillId="0" borderId="0" xfId="0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vertical="center"/>
    </xf>
    <xf numFmtId="0" fontId="22" fillId="3" borderId="30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179" fontId="16" fillId="0" borderId="53" xfId="0" applyNumberFormat="1" applyFont="1" applyFill="1" applyBorder="1" applyAlignment="1">
      <alignment horizontal="center" vertical="center"/>
    </xf>
    <xf numFmtId="41" fontId="18" fillId="0" borderId="53" xfId="1" quotePrefix="1" applyFont="1" applyFill="1" applyBorder="1" applyAlignment="1">
      <alignment vertical="center"/>
    </xf>
    <xf numFmtId="41" fontId="16" fillId="0" borderId="54" xfId="1" applyFont="1" applyFill="1" applyBorder="1" applyAlignment="1">
      <alignment vertical="center"/>
    </xf>
    <xf numFmtId="0" fontId="16" fillId="0" borderId="56" xfId="2" applyFont="1" applyFill="1" applyBorder="1" applyAlignment="1">
      <alignment horizontal="center" vertical="center"/>
    </xf>
    <xf numFmtId="178" fontId="18" fillId="0" borderId="56" xfId="1" quotePrefix="1" applyNumberFormat="1" applyFont="1" applyFill="1" applyBorder="1" applyAlignment="1">
      <alignment vertical="center"/>
    </xf>
    <xf numFmtId="179" fontId="16" fillId="0" borderId="56" xfId="0" applyNumberFormat="1" applyFont="1" applyFill="1" applyBorder="1" applyAlignment="1">
      <alignment horizontal="center" vertical="center"/>
    </xf>
    <xf numFmtId="41" fontId="18" fillId="0" borderId="56" xfId="1" quotePrefix="1" applyFont="1" applyFill="1" applyBorder="1" applyAlignment="1">
      <alignment vertical="center"/>
    </xf>
    <xf numFmtId="41" fontId="16" fillId="0" borderId="57" xfId="1" applyFont="1" applyFill="1" applyBorder="1" applyAlignment="1">
      <alignment vertical="center"/>
    </xf>
    <xf numFmtId="178" fontId="18" fillId="0" borderId="59" xfId="1" quotePrefix="1" applyNumberFormat="1" applyFont="1" applyFill="1" applyBorder="1" applyAlignment="1">
      <alignment vertical="center"/>
    </xf>
    <xf numFmtId="179" fontId="16" fillId="0" borderId="59" xfId="0" applyNumberFormat="1" applyFont="1" applyFill="1" applyBorder="1" applyAlignment="1">
      <alignment horizontal="center" vertical="center"/>
    </xf>
    <xf numFmtId="41" fontId="18" fillId="0" borderId="59" xfId="1" quotePrefix="1" applyFont="1" applyFill="1" applyBorder="1" applyAlignment="1">
      <alignment vertical="center"/>
    </xf>
    <xf numFmtId="41" fontId="16" fillId="0" borderId="60" xfId="1" applyFont="1" applyFill="1" applyBorder="1" applyAlignment="1">
      <alignment vertical="center"/>
    </xf>
    <xf numFmtId="176" fontId="16" fillId="0" borderId="62" xfId="1" applyNumberFormat="1" applyFont="1" applyFill="1" applyBorder="1" applyAlignment="1">
      <alignment horizontal="center" vertical="center"/>
    </xf>
    <xf numFmtId="176" fontId="16" fillId="0" borderId="63" xfId="1" applyNumberFormat="1" applyFont="1" applyFill="1" applyBorder="1" applyAlignment="1">
      <alignment horizontal="center" vertical="center"/>
    </xf>
    <xf numFmtId="0" fontId="18" fillId="0" borderId="57" xfId="0" quotePrefix="1" applyFont="1" applyFill="1" applyBorder="1" applyAlignment="1">
      <alignment horizontal="center" vertical="center"/>
    </xf>
    <xf numFmtId="180" fontId="7" fillId="0" borderId="9" xfId="1" quotePrefix="1" applyNumberFormat="1" applyFont="1" applyFill="1" applyBorder="1" applyAlignment="1">
      <alignment horizontal="center" vertical="center"/>
    </xf>
    <xf numFmtId="180" fontId="7" fillId="0" borderId="21" xfId="1" quotePrefix="1" applyNumberFormat="1" applyFont="1" applyFill="1" applyBorder="1" applyAlignment="1">
      <alignment horizontal="center" vertical="center"/>
    </xf>
    <xf numFmtId="180" fontId="7" fillId="0" borderId="15" xfId="1" quotePrefix="1" applyNumberFormat="1" applyFont="1" applyFill="1" applyBorder="1" applyAlignment="1">
      <alignment horizontal="center" vertical="center"/>
    </xf>
    <xf numFmtId="180" fontId="7" fillId="0" borderId="16" xfId="1" quotePrefix="1" applyNumberFormat="1" applyFont="1" applyFill="1" applyBorder="1" applyAlignment="1">
      <alignment horizontal="center" vertical="center"/>
    </xf>
    <xf numFmtId="180" fontId="7" fillId="0" borderId="22" xfId="1" quotePrefix="1" applyNumberFormat="1" applyFont="1" applyFill="1" applyBorder="1" applyAlignment="1">
      <alignment horizontal="center" vertical="center"/>
    </xf>
    <xf numFmtId="180" fontId="7" fillId="0" borderId="10" xfId="1" quotePrefix="1" applyNumberFormat="1" applyFont="1" applyFill="1" applyBorder="1" applyAlignment="1">
      <alignment horizontal="center" vertical="center"/>
    </xf>
    <xf numFmtId="180" fontId="7" fillId="0" borderId="23" xfId="1" quotePrefix="1" applyNumberFormat="1" applyFont="1" applyFill="1" applyBorder="1" applyAlignment="1">
      <alignment horizontal="center" vertical="center"/>
    </xf>
    <xf numFmtId="180" fontId="7" fillId="0" borderId="12" xfId="1" quotePrefix="1" applyNumberFormat="1" applyFont="1" applyFill="1" applyBorder="1" applyAlignment="1">
      <alignment horizontal="center" vertical="center"/>
    </xf>
    <xf numFmtId="180" fontId="7" fillId="0" borderId="13" xfId="1" quotePrefix="1" applyNumberFormat="1" applyFont="1" applyFill="1" applyBorder="1" applyAlignment="1">
      <alignment horizontal="center" vertical="center"/>
    </xf>
    <xf numFmtId="180" fontId="6" fillId="0" borderId="9" xfId="1" applyNumberFormat="1" applyFont="1" applyBorder="1" applyAlignment="1">
      <alignment horizontal="center" vertical="center"/>
    </xf>
    <xf numFmtId="180" fontId="11" fillId="2" borderId="9" xfId="1" applyNumberFormat="1" applyFont="1" applyFill="1" applyBorder="1" applyAlignment="1">
      <alignment horizontal="center" vertical="center"/>
    </xf>
    <xf numFmtId="180" fontId="11" fillId="2" borderId="12" xfId="1" applyNumberFormat="1" applyFont="1" applyFill="1" applyBorder="1" applyAlignment="1">
      <alignment horizontal="center" vertical="center"/>
    </xf>
    <xf numFmtId="180" fontId="6" fillId="0" borderId="9" xfId="2" applyNumberFormat="1" applyFont="1" applyBorder="1" applyAlignment="1">
      <alignment horizontal="center" vertical="center"/>
    </xf>
    <xf numFmtId="41" fontId="18" fillId="0" borderId="5" xfId="1" quotePrefix="1" applyFont="1" applyFill="1" applyBorder="1" applyAlignment="1">
      <alignment vertical="center"/>
    </xf>
    <xf numFmtId="41" fontId="18" fillId="0" borderId="9" xfId="1" quotePrefix="1" applyFont="1" applyFill="1" applyBorder="1" applyAlignment="1">
      <alignment vertical="center"/>
    </xf>
    <xf numFmtId="0" fontId="18" fillId="0" borderId="12" xfId="0" quotePrefix="1" applyFont="1" applyFill="1" applyBorder="1" applyAlignment="1">
      <alignment horizontal="center" vertical="center"/>
    </xf>
    <xf numFmtId="0" fontId="18" fillId="0" borderId="13" xfId="0" quotePrefix="1" applyFont="1" applyFill="1" applyBorder="1" applyAlignment="1">
      <alignment horizontal="center" vertical="center"/>
    </xf>
    <xf numFmtId="176" fontId="18" fillId="0" borderId="23" xfId="1" quotePrefix="1" applyNumberFormat="1" applyFont="1" applyFill="1" applyBorder="1" applyAlignment="1">
      <alignment vertical="center"/>
    </xf>
    <xf numFmtId="41" fontId="18" fillId="0" borderId="12" xfId="1" quotePrefix="1" applyFont="1" applyFill="1" applyBorder="1" applyAlignment="1">
      <alignment vertical="center"/>
    </xf>
    <xf numFmtId="179" fontId="16" fillId="0" borderId="12" xfId="0" applyNumberFormat="1" applyFont="1" applyFill="1" applyBorder="1" applyAlignment="1">
      <alignment horizontal="center" vertical="center"/>
    </xf>
    <xf numFmtId="41" fontId="18" fillId="0" borderId="12" xfId="1" quotePrefix="1" applyFont="1" applyBorder="1" applyAlignment="1">
      <alignment vertical="center"/>
    </xf>
    <xf numFmtId="41" fontId="16" fillId="0" borderId="13" xfId="1" applyFont="1" applyBorder="1" applyAlignment="1">
      <alignment vertical="center"/>
    </xf>
    <xf numFmtId="180" fontId="7" fillId="0" borderId="12" xfId="1" quotePrefix="1" applyNumberFormat="1" applyFont="1" applyBorder="1" applyAlignment="1">
      <alignment horizontal="center" vertical="center"/>
    </xf>
    <xf numFmtId="0" fontId="16" fillId="0" borderId="82" xfId="2" applyFont="1" applyFill="1" applyBorder="1" applyAlignment="1">
      <alignment horizontal="center" vertical="center"/>
    </xf>
    <xf numFmtId="0" fontId="18" fillId="0" borderId="83" xfId="0" quotePrefix="1" applyFont="1" applyFill="1" applyBorder="1" applyAlignment="1">
      <alignment horizontal="center" vertical="center"/>
    </xf>
    <xf numFmtId="176" fontId="16" fillId="0" borderId="84" xfId="1" applyNumberFormat="1" applyFont="1" applyFill="1" applyBorder="1" applyAlignment="1">
      <alignment horizontal="center" vertical="center"/>
    </xf>
    <xf numFmtId="178" fontId="18" fillId="0" borderId="82" xfId="1" quotePrefix="1" applyNumberFormat="1" applyFont="1" applyFill="1" applyBorder="1" applyAlignment="1">
      <alignment vertical="center"/>
    </xf>
    <xf numFmtId="179" fontId="16" fillId="0" borderId="82" xfId="0" applyNumberFormat="1" applyFont="1" applyFill="1" applyBorder="1" applyAlignment="1">
      <alignment horizontal="center" vertical="center"/>
    </xf>
    <xf numFmtId="41" fontId="18" fillId="0" borderId="82" xfId="1" quotePrefix="1" applyFont="1" applyFill="1" applyBorder="1" applyAlignment="1">
      <alignment vertical="center"/>
    </xf>
    <xf numFmtId="41" fontId="16" fillId="0" borderId="85" xfId="1" applyFont="1" applyFill="1" applyBorder="1" applyAlignment="1">
      <alignment vertical="center"/>
    </xf>
    <xf numFmtId="41" fontId="16" fillId="0" borderId="87" xfId="1" applyFont="1" applyFill="1" applyBorder="1" applyAlignment="1">
      <alignment vertical="center"/>
    </xf>
    <xf numFmtId="0" fontId="16" fillId="0" borderId="79" xfId="2" applyFont="1" applyFill="1" applyBorder="1" applyAlignment="1">
      <alignment horizontal="center" vertical="center"/>
    </xf>
    <xf numFmtId="0" fontId="18" fillId="0" borderId="80" xfId="0" quotePrefix="1" applyFont="1" applyFill="1" applyBorder="1" applyAlignment="1">
      <alignment horizontal="center" vertical="center"/>
    </xf>
    <xf numFmtId="176" fontId="16" fillId="0" borderId="78" xfId="1" applyNumberFormat="1" applyFont="1" applyFill="1" applyBorder="1" applyAlignment="1">
      <alignment horizontal="center" vertical="center"/>
    </xf>
    <xf numFmtId="178" fontId="18" fillId="0" borderId="79" xfId="1" quotePrefix="1" applyNumberFormat="1" applyFont="1" applyFill="1" applyBorder="1" applyAlignment="1">
      <alignment vertical="center"/>
    </xf>
    <xf numFmtId="179" fontId="16" fillId="0" borderId="79" xfId="0" applyNumberFormat="1" applyFont="1" applyFill="1" applyBorder="1" applyAlignment="1">
      <alignment horizontal="center" vertical="center"/>
    </xf>
    <xf numFmtId="41" fontId="18" fillId="0" borderId="79" xfId="1" quotePrefix="1" applyFont="1" applyFill="1" applyBorder="1" applyAlignment="1">
      <alignment vertical="center"/>
    </xf>
    <xf numFmtId="41" fontId="16" fillId="0" borderId="92" xfId="1" applyFont="1" applyFill="1" applyBorder="1" applyAlignment="1">
      <alignment vertical="center"/>
    </xf>
    <xf numFmtId="0" fontId="18" fillId="0" borderId="82" xfId="0" quotePrefix="1" applyFont="1" applyFill="1" applyBorder="1" applyAlignment="1">
      <alignment horizontal="center" vertical="center"/>
    </xf>
    <xf numFmtId="41" fontId="16" fillId="0" borderId="83" xfId="1" applyFont="1" applyFill="1" applyBorder="1" applyAlignment="1">
      <alignment vertical="center"/>
    </xf>
    <xf numFmtId="0" fontId="18" fillId="0" borderId="56" xfId="0" quotePrefix="1" applyFont="1" applyFill="1" applyBorder="1" applyAlignment="1">
      <alignment horizontal="center" vertical="center"/>
    </xf>
    <xf numFmtId="0" fontId="18" fillId="0" borderId="79" xfId="0" quotePrefix="1" applyFont="1" applyFill="1" applyBorder="1" applyAlignment="1">
      <alignment horizontal="center" vertical="center"/>
    </xf>
    <xf numFmtId="41" fontId="16" fillId="0" borderId="80" xfId="1" applyFont="1" applyFill="1" applyBorder="1" applyAlignment="1">
      <alignment vertical="center"/>
    </xf>
    <xf numFmtId="0" fontId="18" fillId="0" borderId="53" xfId="0" quotePrefix="1" applyFont="1" applyFill="1" applyBorder="1" applyAlignment="1">
      <alignment horizontal="center" vertical="center"/>
    </xf>
    <xf numFmtId="0" fontId="18" fillId="0" borderId="96" xfId="0" quotePrefix="1" applyFont="1" applyFill="1" applyBorder="1" applyAlignment="1">
      <alignment vertical="center"/>
    </xf>
    <xf numFmtId="0" fontId="18" fillId="0" borderId="97" xfId="0" quotePrefix="1" applyFont="1" applyFill="1" applyBorder="1" applyAlignment="1">
      <alignment vertical="center"/>
    </xf>
    <xf numFmtId="41" fontId="19" fillId="0" borderId="98" xfId="1" applyFont="1" applyFill="1" applyBorder="1" applyAlignment="1">
      <alignment vertical="center"/>
    </xf>
    <xf numFmtId="176" fontId="18" fillId="0" borderId="84" xfId="1" quotePrefix="1" applyNumberFormat="1" applyFont="1" applyFill="1" applyBorder="1" applyAlignment="1">
      <alignment vertical="center"/>
    </xf>
    <xf numFmtId="176" fontId="18" fillId="0" borderId="62" xfId="1" quotePrefix="1" applyNumberFormat="1" applyFont="1" applyFill="1" applyBorder="1" applyAlignment="1">
      <alignment vertical="center"/>
    </xf>
    <xf numFmtId="176" fontId="18" fillId="0" borderId="78" xfId="1" quotePrefix="1" applyNumberFormat="1" applyFont="1" applyFill="1" applyBorder="1" applyAlignment="1">
      <alignment vertical="center"/>
    </xf>
    <xf numFmtId="176" fontId="18" fillId="0" borderId="61" xfId="1" quotePrefix="1" applyNumberFormat="1" applyFont="1" applyFill="1" applyBorder="1" applyAlignment="1">
      <alignment vertical="center"/>
    </xf>
    <xf numFmtId="0" fontId="18" fillId="0" borderId="85" xfId="0" quotePrefix="1" applyFont="1" applyFill="1" applyBorder="1" applyAlignment="1">
      <alignment horizontal="center" vertical="center"/>
    </xf>
    <xf numFmtId="0" fontId="18" fillId="0" borderId="87" xfId="0" quotePrefix="1" applyFont="1" applyFill="1" applyBorder="1" applyAlignment="1">
      <alignment horizontal="center" vertical="center"/>
    </xf>
    <xf numFmtId="0" fontId="18" fillId="0" borderId="92" xfId="0" quotePrefix="1" applyFont="1" applyFill="1" applyBorder="1" applyAlignment="1">
      <alignment horizontal="center" vertical="center"/>
    </xf>
    <xf numFmtId="0" fontId="18" fillId="0" borderId="100" xfId="0" quotePrefix="1" applyFont="1" applyFill="1" applyBorder="1" applyAlignment="1">
      <alignment horizontal="center" vertical="center"/>
    </xf>
    <xf numFmtId="0" fontId="18" fillId="0" borderId="89" xfId="0" quotePrefix="1" applyFont="1" applyFill="1" applyBorder="1" applyAlignment="1">
      <alignment horizontal="center" vertical="center"/>
    </xf>
    <xf numFmtId="0" fontId="18" fillId="0" borderId="90" xfId="0" quotePrefix="1" applyFont="1" applyFill="1" applyBorder="1" applyAlignment="1">
      <alignment horizontal="center" vertical="center"/>
    </xf>
    <xf numFmtId="41" fontId="6" fillId="0" borderId="9" xfId="1" applyFont="1" applyFill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41" fontId="6" fillId="0" borderId="12" xfId="1" quotePrefix="1" applyFont="1" applyBorder="1" applyAlignment="1">
      <alignment horizontal="left" vertical="center"/>
    </xf>
    <xf numFmtId="0" fontId="7" fillId="0" borderId="0" xfId="0" quotePrefix="1" applyFont="1" applyBorder="1" applyAlignment="1">
      <alignment horizontal="left" vertical="center"/>
    </xf>
    <xf numFmtId="0" fontId="6" fillId="0" borderId="94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6" fillId="0" borderId="17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7" fillId="0" borderId="17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41" fontId="6" fillId="0" borderId="6" xfId="1" quotePrefix="1" applyFont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41" fontId="6" fillId="0" borderId="8" xfId="1" quotePrefix="1" applyFont="1" applyBorder="1" applyAlignment="1">
      <alignment horizontal="center" vertical="center"/>
    </xf>
    <xf numFmtId="41" fontId="6" fillId="0" borderId="11" xfId="1" quotePrefix="1" applyFont="1" applyBorder="1" applyAlignment="1">
      <alignment horizontal="left" vertical="center"/>
    </xf>
    <xf numFmtId="180" fontId="7" fillId="0" borderId="6" xfId="0" quotePrefix="1" applyNumberFormat="1" applyFont="1" applyBorder="1" applyAlignment="1">
      <alignment horizontal="center" vertical="center"/>
    </xf>
    <xf numFmtId="180" fontId="6" fillId="0" borderId="5" xfId="2" applyNumberFormat="1" applyFont="1" applyBorder="1" applyAlignment="1">
      <alignment horizontal="center" vertical="center"/>
    </xf>
    <xf numFmtId="180" fontId="7" fillId="0" borderId="8" xfId="0" quotePrefix="1" applyNumberFormat="1" applyFont="1" applyBorder="1" applyAlignment="1">
      <alignment horizontal="center" vertical="center"/>
    </xf>
    <xf numFmtId="180" fontId="7" fillId="0" borderId="11" xfId="1" quotePrefix="1" applyNumberFormat="1" applyFont="1" applyBorder="1" applyAlignment="1">
      <alignment horizontal="center" vertical="center"/>
    </xf>
    <xf numFmtId="180" fontId="6" fillId="0" borderId="6" xfId="1" applyNumberFormat="1" applyFont="1" applyBorder="1" applyAlignment="1">
      <alignment horizontal="center" vertical="center"/>
    </xf>
    <xf numFmtId="180" fontId="6" fillId="0" borderId="5" xfId="1" applyNumberFormat="1" applyFont="1" applyBorder="1" applyAlignment="1">
      <alignment horizontal="center" vertical="center"/>
    </xf>
    <xf numFmtId="41" fontId="6" fillId="0" borderId="7" xfId="1" applyFont="1" applyBorder="1" applyAlignment="1">
      <alignment vertical="center"/>
    </xf>
    <xf numFmtId="180" fontId="6" fillId="0" borderId="8" xfId="1" applyNumberFormat="1" applyFont="1" applyBorder="1" applyAlignment="1">
      <alignment horizontal="center" vertical="center"/>
    </xf>
    <xf numFmtId="180" fontId="11" fillId="2" borderId="8" xfId="1" applyNumberFormat="1" applyFont="1" applyFill="1" applyBorder="1" applyAlignment="1">
      <alignment horizontal="center" vertical="center"/>
    </xf>
    <xf numFmtId="180" fontId="11" fillId="2" borderId="11" xfId="1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11" fillId="2" borderId="11" xfId="3" applyFont="1" applyFill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65" xfId="2" applyFont="1" applyBorder="1" applyAlignment="1">
      <alignment horizontal="center" vertical="center"/>
    </xf>
    <xf numFmtId="180" fontId="6" fillId="0" borderId="79" xfId="1" applyNumberFormat="1" applyFont="1" applyFill="1" applyBorder="1" applyAlignment="1">
      <alignment horizontal="center" vertical="center"/>
    </xf>
    <xf numFmtId="41" fontId="6" fillId="0" borderId="79" xfId="1" applyFont="1" applyFill="1" applyBorder="1" applyAlignment="1">
      <alignment horizontal="center" vertical="center"/>
    </xf>
    <xf numFmtId="41" fontId="6" fillId="0" borderId="80" xfId="1" applyFont="1" applyFill="1" applyBorder="1" applyAlignment="1">
      <alignment horizontal="center" vertical="center"/>
    </xf>
    <xf numFmtId="0" fontId="6" fillId="0" borderId="5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5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59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181" fontId="6" fillId="0" borderId="69" xfId="2" applyNumberFormat="1" applyFont="1" applyFill="1" applyBorder="1" applyAlignment="1">
      <alignment horizontal="center" vertical="center"/>
    </xf>
    <xf numFmtId="181" fontId="6" fillId="0" borderId="67" xfId="2" applyNumberFormat="1" applyFont="1" applyFill="1" applyBorder="1" applyAlignment="1">
      <alignment horizontal="center" vertical="center"/>
    </xf>
    <xf numFmtId="181" fontId="21" fillId="0" borderId="67" xfId="1" applyNumberFormat="1" applyFont="1" applyFill="1" applyBorder="1" applyAlignment="1">
      <alignment horizontal="center" vertical="center" wrapText="1"/>
    </xf>
    <xf numFmtId="0" fontId="6" fillId="0" borderId="67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181" fontId="6" fillId="0" borderId="62" xfId="1" applyNumberFormat="1" applyFont="1" applyFill="1" applyBorder="1" applyAlignment="1">
      <alignment horizontal="center" vertical="center"/>
    </xf>
    <xf numFmtId="181" fontId="6" fillId="0" borderId="56" xfId="1" applyNumberFormat="1" applyFont="1" applyFill="1" applyBorder="1" applyAlignment="1">
      <alignment horizontal="center" vertical="center"/>
    </xf>
    <xf numFmtId="181" fontId="13" fillId="0" borderId="56" xfId="1" applyNumberFormat="1" applyFont="1" applyFill="1" applyBorder="1" applyAlignment="1">
      <alignment horizontal="center" vertical="center" wrapText="1"/>
    </xf>
    <xf numFmtId="41" fontId="6" fillId="0" borderId="56" xfId="1" applyFont="1" applyFill="1" applyBorder="1" applyAlignment="1">
      <alignment vertical="center"/>
    </xf>
    <xf numFmtId="41" fontId="6" fillId="0" borderId="57" xfId="1" applyFont="1" applyFill="1" applyBorder="1" applyAlignment="1">
      <alignment vertical="center"/>
    </xf>
    <xf numFmtId="180" fontId="6" fillId="0" borderId="62" xfId="1" applyNumberFormat="1" applyFont="1" applyFill="1" applyBorder="1" applyAlignment="1">
      <alignment horizontal="center" vertical="center"/>
    </xf>
    <xf numFmtId="180" fontId="6" fillId="0" borderId="56" xfId="1" applyNumberFormat="1" applyFont="1" applyFill="1" applyBorder="1" applyAlignment="1">
      <alignment horizontal="center" vertical="center"/>
    </xf>
    <xf numFmtId="180" fontId="13" fillId="0" borderId="64" xfId="1" applyNumberFormat="1" applyFont="1" applyFill="1" applyBorder="1" applyAlignment="1">
      <alignment horizontal="center" vertical="center" wrapText="1"/>
    </xf>
    <xf numFmtId="180" fontId="13" fillId="0" borderId="62" xfId="1" applyNumberFormat="1" applyFont="1" applyFill="1" applyBorder="1" applyAlignment="1">
      <alignment horizontal="center" vertical="center" wrapText="1"/>
    </xf>
    <xf numFmtId="180" fontId="13" fillId="0" borderId="56" xfId="1" applyNumberFormat="1" applyFont="1" applyFill="1" applyBorder="1" applyAlignment="1">
      <alignment horizontal="center" vertical="center" wrapText="1"/>
    </xf>
    <xf numFmtId="0" fontId="6" fillId="0" borderId="60" xfId="2" applyFont="1" applyFill="1" applyBorder="1" applyAlignment="1">
      <alignment horizontal="center" vertical="center"/>
    </xf>
    <xf numFmtId="180" fontId="6" fillId="0" borderId="78" xfId="1" applyNumberFormat="1" applyFont="1" applyFill="1" applyBorder="1" applyAlignment="1">
      <alignment horizontal="center" vertical="center"/>
    </xf>
    <xf numFmtId="0" fontId="6" fillId="0" borderId="74" xfId="2" applyFont="1" applyFill="1" applyBorder="1" applyAlignment="1">
      <alignment horizontal="center" vertical="center"/>
    </xf>
    <xf numFmtId="181" fontId="21" fillId="0" borderId="53" xfId="1" applyNumberFormat="1" applyFont="1" applyFill="1" applyBorder="1" applyAlignment="1">
      <alignment horizontal="center" vertical="center" wrapText="1"/>
    </xf>
    <xf numFmtId="180" fontId="6" fillId="0" borderId="59" xfId="1" applyNumberFormat="1" applyFont="1" applyFill="1" applyBorder="1" applyAlignment="1">
      <alignment horizontal="center" vertical="center"/>
    </xf>
    <xf numFmtId="181" fontId="6" fillId="0" borderId="52" xfId="2" applyNumberFormat="1" applyFont="1" applyFill="1" applyBorder="1" applyAlignment="1">
      <alignment horizontal="center" vertical="center"/>
    </xf>
    <xf numFmtId="181" fontId="6" fillId="0" borderId="53" xfId="2" applyNumberFormat="1" applyFont="1" applyFill="1" applyBorder="1" applyAlignment="1">
      <alignment horizontal="center" vertical="center"/>
    </xf>
    <xf numFmtId="181" fontId="6" fillId="0" borderId="55" xfId="1" applyNumberFormat="1" applyFont="1" applyFill="1" applyBorder="1" applyAlignment="1">
      <alignment horizontal="center" vertical="center"/>
    </xf>
    <xf numFmtId="180" fontId="6" fillId="0" borderId="55" xfId="1" applyNumberFormat="1" applyFont="1" applyFill="1" applyBorder="1" applyAlignment="1">
      <alignment horizontal="center" vertical="center"/>
    </xf>
    <xf numFmtId="180" fontId="6" fillId="0" borderId="58" xfId="1" applyNumberFormat="1" applyFont="1" applyFill="1" applyBorder="1" applyAlignment="1">
      <alignment horizontal="center" vertical="center"/>
    </xf>
    <xf numFmtId="3" fontId="35" fillId="0" borderId="41" xfId="0" applyNumberFormat="1" applyFont="1" applyFill="1" applyBorder="1" applyAlignment="1">
      <alignment horizontal="right" vertical="center" shrinkToFit="1"/>
    </xf>
    <xf numFmtId="3" fontId="35" fillId="0" borderId="40" xfId="0" applyNumberFormat="1" applyFont="1" applyFill="1" applyBorder="1" applyAlignment="1">
      <alignment horizontal="right" vertical="center" shrinkToFit="1"/>
    </xf>
    <xf numFmtId="0" fontId="6" fillId="0" borderId="76" xfId="2" applyFont="1" applyFill="1" applyBorder="1" applyAlignment="1">
      <alignment horizontal="center" vertical="center"/>
    </xf>
    <xf numFmtId="0" fontId="6" fillId="0" borderId="64" xfId="2" applyFont="1" applyFill="1" applyBorder="1" applyAlignment="1">
      <alignment horizontal="center" vertical="center"/>
    </xf>
    <xf numFmtId="0" fontId="6" fillId="0" borderId="77" xfId="2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 wrapText="1"/>
    </xf>
    <xf numFmtId="0" fontId="30" fillId="0" borderId="40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3" fontId="36" fillId="0" borderId="41" xfId="0" applyNumberFormat="1" applyFont="1" applyFill="1" applyBorder="1" applyAlignment="1">
      <alignment horizontal="right" vertical="center" shrinkToFit="1"/>
    </xf>
    <xf numFmtId="3" fontId="36" fillId="0" borderId="40" xfId="0" applyNumberFormat="1" applyFont="1" applyFill="1" applyBorder="1" applyAlignment="1">
      <alignment horizontal="right" vertical="center" shrinkToFit="1"/>
    </xf>
    <xf numFmtId="0" fontId="6" fillId="0" borderId="66" xfId="2" applyFont="1" applyFill="1" applyBorder="1" applyAlignment="1">
      <alignment horizontal="center" vertical="center"/>
    </xf>
    <xf numFmtId="0" fontId="6" fillId="0" borderId="70" xfId="2" applyFont="1" applyFill="1" applyBorder="1" applyAlignment="1">
      <alignment horizontal="center" vertical="center"/>
    </xf>
    <xf numFmtId="0" fontId="6" fillId="0" borderId="71" xfId="2" applyFont="1" applyFill="1" applyBorder="1" applyAlignment="1">
      <alignment horizontal="center" vertical="center"/>
    </xf>
    <xf numFmtId="0" fontId="6" fillId="0" borderId="72" xfId="2" applyFont="1" applyFill="1" applyBorder="1" applyAlignment="1">
      <alignment horizontal="center" vertical="center"/>
    </xf>
    <xf numFmtId="0" fontId="6" fillId="0" borderId="75" xfId="2" applyFont="1" applyFill="1" applyBorder="1" applyAlignment="1">
      <alignment horizontal="center" vertical="center"/>
    </xf>
    <xf numFmtId="0" fontId="6" fillId="0" borderId="73" xfId="2" applyFont="1" applyFill="1" applyBorder="1" applyAlignment="1">
      <alignment horizontal="center" vertical="center"/>
    </xf>
    <xf numFmtId="41" fontId="6" fillId="0" borderId="59" xfId="1" applyFont="1" applyFill="1" applyBorder="1" applyAlignment="1">
      <alignment horizontal="center" vertical="center"/>
    </xf>
    <xf numFmtId="41" fontId="6" fillId="0" borderId="60" xfId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left" vertical="center" wrapText="1"/>
    </xf>
    <xf numFmtId="0" fontId="0" fillId="0" borderId="39" xfId="0" applyFill="1" applyBorder="1" applyAlignment="1">
      <alignment horizontal="left" vertical="center" wrapText="1"/>
    </xf>
    <xf numFmtId="0" fontId="0" fillId="0" borderId="40" xfId="0" applyFill="1" applyBorder="1" applyAlignment="1">
      <alignment horizontal="left" vertical="center" wrapText="1"/>
    </xf>
    <xf numFmtId="0" fontId="32" fillId="0" borderId="41" xfId="0" applyFont="1" applyFill="1" applyBorder="1" applyAlignment="1">
      <alignment horizontal="center" vertical="center" wrapText="1"/>
    </xf>
    <xf numFmtId="0" fontId="30" fillId="0" borderId="45" xfId="0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 wrapText="1"/>
    </xf>
    <xf numFmtId="0" fontId="30" fillId="0" borderId="49" xfId="0" applyFont="1" applyFill="1" applyBorder="1" applyAlignment="1">
      <alignment horizontal="center" vertical="center" wrapText="1"/>
    </xf>
    <xf numFmtId="0" fontId="30" fillId="0" borderId="50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0" fontId="32" fillId="0" borderId="49" xfId="0" applyFont="1" applyFill="1" applyBorder="1" applyAlignment="1">
      <alignment horizontal="center" vertical="center" wrapText="1"/>
    </xf>
    <xf numFmtId="0" fontId="32" fillId="0" borderId="50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0" fontId="32" fillId="0" borderId="45" xfId="0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0" fillId="5" borderId="104" xfId="0" applyFont="1" applyFill="1" applyBorder="1" applyAlignment="1">
      <alignment horizontal="center" vertical="center" wrapText="1"/>
    </xf>
    <xf numFmtId="0" fontId="30" fillId="5" borderId="49" xfId="0" applyFont="1" applyFill="1" applyBorder="1" applyAlignment="1">
      <alignment horizontal="center" vertical="center" wrapText="1"/>
    </xf>
    <xf numFmtId="0" fontId="30" fillId="5" borderId="105" xfId="0" applyFont="1" applyFill="1" applyBorder="1" applyAlignment="1">
      <alignment horizontal="center" vertical="center" wrapText="1"/>
    </xf>
    <xf numFmtId="0" fontId="30" fillId="5" borderId="39" xfId="0" applyFont="1" applyFill="1" applyBorder="1" applyAlignment="1">
      <alignment horizontal="center" vertical="center" wrapText="1"/>
    </xf>
    <xf numFmtId="0" fontId="30" fillId="5" borderId="40" xfId="0" applyFont="1" applyFill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3" fillId="0" borderId="42" xfId="0" applyFont="1" applyFill="1" applyBorder="1" applyAlignment="1">
      <alignment horizontal="center" vertical="center" wrapText="1"/>
    </xf>
    <xf numFmtId="0" fontId="32" fillId="0" borderId="106" xfId="0" applyFont="1" applyFill="1" applyBorder="1" applyAlignment="1">
      <alignment horizontal="center" vertical="center" wrapText="1"/>
    </xf>
    <xf numFmtId="0" fontId="32" fillId="0" borderId="43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 vertical="center" wrapText="1"/>
    </xf>
    <xf numFmtId="0" fontId="32" fillId="0" borderId="47" xfId="0" applyFont="1" applyFill="1" applyBorder="1" applyAlignment="1">
      <alignment horizontal="center" vertical="center" wrapText="1"/>
    </xf>
    <xf numFmtId="0" fontId="32" fillId="0" borderId="51" xfId="0" applyFont="1" applyFill="1" applyBorder="1" applyAlignment="1">
      <alignment horizontal="center" vertical="center" wrapText="1"/>
    </xf>
    <xf numFmtId="0" fontId="32" fillId="0" borderId="101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 vertical="center" wrapText="1"/>
    </xf>
    <xf numFmtId="0" fontId="32" fillId="0" borderId="94" xfId="0" applyFont="1" applyFill="1" applyBorder="1" applyAlignment="1">
      <alignment horizontal="center" vertical="center" wrapText="1"/>
    </xf>
    <xf numFmtId="0" fontId="32" fillId="0" borderId="95" xfId="0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7" xfId="0" quotePrefix="1" applyFont="1" applyBorder="1" applyAlignment="1">
      <alignment horizontal="center" vertical="center"/>
    </xf>
    <xf numFmtId="0" fontId="7" fillId="0" borderId="19" xfId="0" quotePrefix="1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25" fillId="4" borderId="36" xfId="0" applyFont="1" applyFill="1" applyBorder="1" applyAlignment="1">
      <alignment horizontal="center" vertical="center" wrapText="1"/>
    </xf>
    <xf numFmtId="0" fontId="25" fillId="4" borderId="3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41" fontId="6" fillId="0" borderId="4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2" fillId="4" borderId="34" xfId="0" applyFont="1" applyFill="1" applyBorder="1" applyAlignment="1">
      <alignment horizontal="center" vertical="center" wrapText="1"/>
    </xf>
    <xf numFmtId="0" fontId="22" fillId="4" borderId="35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22" fillId="4" borderId="37" xfId="0" applyFont="1" applyFill="1" applyBorder="1" applyAlignment="1">
      <alignment horizontal="center" vertical="center" wrapText="1"/>
    </xf>
    <xf numFmtId="0" fontId="22" fillId="4" borderId="38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6" fillId="0" borderId="11" xfId="0" quotePrefix="1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7" xfId="0" quotePrefix="1" applyFont="1" applyBorder="1" applyAlignment="1">
      <alignment horizontal="center" vertical="center"/>
    </xf>
    <xf numFmtId="0" fontId="6" fillId="0" borderId="18" xfId="0" quotePrefix="1" applyFont="1" applyBorder="1" applyAlignment="1">
      <alignment horizontal="center" vertical="center"/>
    </xf>
    <xf numFmtId="0" fontId="6" fillId="0" borderId="19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 wrapText="1"/>
    </xf>
    <xf numFmtId="0" fontId="18" fillId="0" borderId="99" xfId="0" quotePrefix="1" applyFont="1" applyFill="1" applyBorder="1" applyAlignment="1">
      <alignment horizontal="center" vertical="center"/>
    </xf>
    <xf numFmtId="0" fontId="18" fillId="0" borderId="86" xfId="0" quotePrefix="1" applyFont="1" applyFill="1" applyBorder="1" applyAlignment="1">
      <alignment horizontal="center" vertical="center"/>
    </xf>
    <xf numFmtId="0" fontId="18" fillId="0" borderId="88" xfId="0" quotePrefix="1" applyFont="1" applyFill="1" applyBorder="1" applyAlignment="1">
      <alignment horizontal="center" vertical="center"/>
    </xf>
    <xf numFmtId="0" fontId="18" fillId="0" borderId="81" xfId="0" quotePrefix="1" applyFont="1" applyFill="1" applyBorder="1" applyAlignment="1">
      <alignment horizontal="center" vertical="center"/>
    </xf>
    <xf numFmtId="0" fontId="18" fillId="0" borderId="91" xfId="0" quotePrefix="1" applyFont="1" applyFill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8" fillId="0" borderId="27" xfId="0" quotePrefix="1" applyFont="1" applyBorder="1" applyAlignment="1">
      <alignment horizontal="center" vertical="center" wrapText="1"/>
    </xf>
    <xf numFmtId="0" fontId="18" fillId="0" borderId="23" xfId="0" quotePrefix="1" applyFont="1" applyBorder="1" applyAlignment="1">
      <alignment horizontal="center" vertical="center"/>
    </xf>
    <xf numFmtId="0" fontId="18" fillId="0" borderId="6" xfId="0" quotePrefix="1" applyFont="1" applyBorder="1" applyAlignment="1">
      <alignment horizontal="center" vertical="center"/>
    </xf>
    <xf numFmtId="0" fontId="18" fillId="0" borderId="7" xfId="0" quotePrefix="1" applyFont="1" applyBorder="1" applyAlignment="1">
      <alignment horizontal="center" vertical="center"/>
    </xf>
    <xf numFmtId="0" fontId="18" fillId="0" borderId="11" xfId="0" quotePrefix="1" applyFont="1" applyBorder="1" applyAlignment="1">
      <alignment horizontal="center" vertical="center"/>
    </xf>
    <xf numFmtId="0" fontId="18" fillId="0" borderId="13" xfId="0" quotePrefix="1" applyFont="1" applyBorder="1" applyAlignment="1">
      <alignment horizontal="center" vertical="center"/>
    </xf>
    <xf numFmtId="0" fontId="18" fillId="0" borderId="14" xfId="0" quotePrefix="1" applyFont="1" applyBorder="1" applyAlignment="1">
      <alignment horizontal="center" vertical="center"/>
    </xf>
    <xf numFmtId="0" fontId="18" fillId="0" borderId="16" xfId="0" quotePrefix="1" applyFont="1" applyBorder="1" applyAlignment="1">
      <alignment horizontal="center" vertical="center"/>
    </xf>
    <xf numFmtId="0" fontId="18" fillId="0" borderId="8" xfId="0" quotePrefix="1" applyFont="1" applyBorder="1" applyAlignment="1">
      <alignment horizontal="center" vertical="center"/>
    </xf>
    <xf numFmtId="0" fontId="18" fillId="0" borderId="65" xfId="0" quotePrefix="1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0" fontId="18" fillId="0" borderId="93" xfId="0" quotePrefix="1" applyFont="1" applyFill="1" applyBorder="1" applyAlignment="1">
      <alignment horizontal="center" vertical="center"/>
    </xf>
    <xf numFmtId="0" fontId="18" fillId="0" borderId="94" xfId="0" quotePrefix="1" applyFont="1" applyFill="1" applyBorder="1" applyAlignment="1">
      <alignment horizontal="center" vertical="center"/>
    </xf>
    <xf numFmtId="0" fontId="18" fillId="0" borderId="95" xfId="0" quotePrefix="1" applyFont="1" applyFill="1" applyBorder="1" applyAlignment="1">
      <alignment horizontal="center" vertical="center"/>
    </xf>
    <xf numFmtId="41" fontId="7" fillId="0" borderId="12" xfId="1" quotePrefix="1" applyFont="1" applyBorder="1" applyAlignment="1">
      <alignment horizontal="center" vertical="center"/>
    </xf>
    <xf numFmtId="41" fontId="7" fillId="0" borderId="13" xfId="1" quotePrefix="1" applyFont="1" applyBorder="1" applyAlignment="1">
      <alignment horizontal="center" vertical="center"/>
    </xf>
    <xf numFmtId="0" fontId="7" fillId="0" borderId="18" xfId="0" quotePrefix="1" applyFont="1" applyFill="1" applyBorder="1" applyAlignment="1">
      <alignment horizontal="center" vertical="center"/>
    </xf>
    <xf numFmtId="0" fontId="7" fillId="0" borderId="19" xfId="0" quotePrefix="1" applyFont="1" applyFill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41" fontId="7" fillId="0" borderId="5" xfId="1" quotePrefix="1" applyFont="1" applyBorder="1" applyAlignment="1">
      <alignment horizontal="center" vertical="center"/>
    </xf>
    <xf numFmtId="41" fontId="7" fillId="0" borderId="5" xfId="0" quotePrefix="1" applyNumberFormat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17" xfId="0" quotePrefix="1" applyFont="1" applyFill="1" applyBorder="1" applyAlignment="1">
      <alignment horizontal="center" vertical="center"/>
    </xf>
    <xf numFmtId="0" fontId="7" fillId="0" borderId="20" xfId="0" quotePrefix="1" applyFont="1" applyFill="1" applyBorder="1" applyAlignment="1">
      <alignment horizontal="center" vertical="center"/>
    </xf>
    <xf numFmtId="41" fontId="7" fillId="0" borderId="11" xfId="1" quotePrefix="1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 wrapText="1"/>
    </xf>
  </cellXfs>
  <cellStyles count="6">
    <cellStyle name="백분율 2" xfId="4"/>
    <cellStyle name="쉼표 [0]" xfId="1" builtinId="6"/>
    <cellStyle name="쉼표 [0] 2" xfId="5"/>
    <cellStyle name="표준" xfId="0" builtinId="0"/>
    <cellStyle name="표준 2" xfId="3"/>
    <cellStyle name="표준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44"/>
  <sheetViews>
    <sheetView view="pageBreakPreview" zoomScale="115" zoomScaleNormal="85" zoomScaleSheetLayoutView="115" workbookViewId="0">
      <selection activeCell="C6" sqref="C6"/>
    </sheetView>
  </sheetViews>
  <sheetFormatPr defaultRowHeight="12" x14ac:dyDescent="0.3"/>
  <cols>
    <col min="1" max="1" width="15.875" style="2" customWidth="1"/>
    <col min="2" max="6" width="12.625" style="3" customWidth="1"/>
    <col min="7" max="8" width="6.625" style="2" customWidth="1"/>
    <col min="9" max="217" width="9" style="2"/>
    <col min="218" max="219" width="3.75" style="2" customWidth="1"/>
    <col min="220" max="220" width="15" style="2" customWidth="1"/>
    <col min="221" max="224" width="12.875" style="2" customWidth="1"/>
    <col min="225" max="225" width="12.125" style="2" customWidth="1"/>
    <col min="226" max="226" width="9" style="2"/>
    <col min="227" max="227" width="12.25" style="2" customWidth="1"/>
    <col min="228" max="228" width="9.625" style="2" customWidth="1"/>
    <col min="229" max="230" width="9.75" style="2" customWidth="1"/>
    <col min="231" max="231" width="9.375" style="2" customWidth="1"/>
    <col min="232" max="473" width="9" style="2"/>
    <col min="474" max="475" width="3.75" style="2" customWidth="1"/>
    <col min="476" max="476" width="15" style="2" customWidth="1"/>
    <col min="477" max="480" width="12.875" style="2" customWidth="1"/>
    <col min="481" max="481" width="12.125" style="2" customWidth="1"/>
    <col min="482" max="482" width="9" style="2"/>
    <col min="483" max="483" width="12.25" style="2" customWidth="1"/>
    <col min="484" max="484" width="9.625" style="2" customWidth="1"/>
    <col min="485" max="486" width="9.75" style="2" customWidth="1"/>
    <col min="487" max="487" width="9.375" style="2" customWidth="1"/>
    <col min="488" max="729" width="9" style="2"/>
    <col min="730" max="731" width="3.75" style="2" customWidth="1"/>
    <col min="732" max="732" width="15" style="2" customWidth="1"/>
    <col min="733" max="736" width="12.875" style="2" customWidth="1"/>
    <col min="737" max="737" width="12.125" style="2" customWidth="1"/>
    <col min="738" max="738" width="9" style="2"/>
    <col min="739" max="739" width="12.25" style="2" customWidth="1"/>
    <col min="740" max="740" width="9.625" style="2" customWidth="1"/>
    <col min="741" max="742" width="9.75" style="2" customWidth="1"/>
    <col min="743" max="743" width="9.375" style="2" customWidth="1"/>
    <col min="744" max="985" width="9" style="2"/>
    <col min="986" max="987" width="3.75" style="2" customWidth="1"/>
    <col min="988" max="988" width="15" style="2" customWidth="1"/>
    <col min="989" max="992" width="12.875" style="2" customWidth="1"/>
    <col min="993" max="993" width="12.125" style="2" customWidth="1"/>
    <col min="994" max="994" width="9" style="2"/>
    <col min="995" max="995" width="12.25" style="2" customWidth="1"/>
    <col min="996" max="996" width="9.625" style="2" customWidth="1"/>
    <col min="997" max="998" width="9.75" style="2" customWidth="1"/>
    <col min="999" max="999" width="9.375" style="2" customWidth="1"/>
    <col min="1000" max="1241" width="9" style="2"/>
    <col min="1242" max="1243" width="3.75" style="2" customWidth="1"/>
    <col min="1244" max="1244" width="15" style="2" customWidth="1"/>
    <col min="1245" max="1248" width="12.875" style="2" customWidth="1"/>
    <col min="1249" max="1249" width="12.125" style="2" customWidth="1"/>
    <col min="1250" max="1250" width="9" style="2"/>
    <col min="1251" max="1251" width="12.25" style="2" customWidth="1"/>
    <col min="1252" max="1252" width="9.625" style="2" customWidth="1"/>
    <col min="1253" max="1254" width="9.75" style="2" customWidth="1"/>
    <col min="1255" max="1255" width="9.375" style="2" customWidth="1"/>
    <col min="1256" max="1497" width="9" style="2"/>
    <col min="1498" max="1499" width="3.75" style="2" customWidth="1"/>
    <col min="1500" max="1500" width="15" style="2" customWidth="1"/>
    <col min="1501" max="1504" width="12.875" style="2" customWidth="1"/>
    <col min="1505" max="1505" width="12.125" style="2" customWidth="1"/>
    <col min="1506" max="1506" width="9" style="2"/>
    <col min="1507" max="1507" width="12.25" style="2" customWidth="1"/>
    <col min="1508" max="1508" width="9.625" style="2" customWidth="1"/>
    <col min="1509" max="1510" width="9.75" style="2" customWidth="1"/>
    <col min="1511" max="1511" width="9.375" style="2" customWidth="1"/>
    <col min="1512" max="1753" width="9" style="2"/>
    <col min="1754" max="1755" width="3.75" style="2" customWidth="1"/>
    <col min="1756" max="1756" width="15" style="2" customWidth="1"/>
    <col min="1757" max="1760" width="12.875" style="2" customWidth="1"/>
    <col min="1761" max="1761" width="12.125" style="2" customWidth="1"/>
    <col min="1762" max="1762" width="9" style="2"/>
    <col min="1763" max="1763" width="12.25" style="2" customWidth="1"/>
    <col min="1764" max="1764" width="9.625" style="2" customWidth="1"/>
    <col min="1765" max="1766" width="9.75" style="2" customWidth="1"/>
    <col min="1767" max="1767" width="9.375" style="2" customWidth="1"/>
    <col min="1768" max="2009" width="9" style="2"/>
    <col min="2010" max="2011" width="3.75" style="2" customWidth="1"/>
    <col min="2012" max="2012" width="15" style="2" customWidth="1"/>
    <col min="2013" max="2016" width="12.875" style="2" customWidth="1"/>
    <col min="2017" max="2017" width="12.125" style="2" customWidth="1"/>
    <col min="2018" max="2018" width="9" style="2"/>
    <col min="2019" max="2019" width="12.25" style="2" customWidth="1"/>
    <col min="2020" max="2020" width="9.625" style="2" customWidth="1"/>
    <col min="2021" max="2022" width="9.75" style="2" customWidth="1"/>
    <col min="2023" max="2023" width="9.375" style="2" customWidth="1"/>
    <col min="2024" max="2265" width="9" style="2"/>
    <col min="2266" max="2267" width="3.75" style="2" customWidth="1"/>
    <col min="2268" max="2268" width="15" style="2" customWidth="1"/>
    <col min="2269" max="2272" width="12.875" style="2" customWidth="1"/>
    <col min="2273" max="2273" width="12.125" style="2" customWidth="1"/>
    <col min="2274" max="2274" width="9" style="2"/>
    <col min="2275" max="2275" width="12.25" style="2" customWidth="1"/>
    <col min="2276" max="2276" width="9.625" style="2" customWidth="1"/>
    <col min="2277" max="2278" width="9.75" style="2" customWidth="1"/>
    <col min="2279" max="2279" width="9.375" style="2" customWidth="1"/>
    <col min="2280" max="2521" width="9" style="2"/>
    <col min="2522" max="2523" width="3.75" style="2" customWidth="1"/>
    <col min="2524" max="2524" width="15" style="2" customWidth="1"/>
    <col min="2525" max="2528" width="12.875" style="2" customWidth="1"/>
    <col min="2529" max="2529" width="12.125" style="2" customWidth="1"/>
    <col min="2530" max="2530" width="9" style="2"/>
    <col min="2531" max="2531" width="12.25" style="2" customWidth="1"/>
    <col min="2532" max="2532" width="9.625" style="2" customWidth="1"/>
    <col min="2533" max="2534" width="9.75" style="2" customWidth="1"/>
    <col min="2535" max="2535" width="9.375" style="2" customWidth="1"/>
    <col min="2536" max="2777" width="9" style="2"/>
    <col min="2778" max="2779" width="3.75" style="2" customWidth="1"/>
    <col min="2780" max="2780" width="15" style="2" customWidth="1"/>
    <col min="2781" max="2784" width="12.875" style="2" customWidth="1"/>
    <col min="2785" max="2785" width="12.125" style="2" customWidth="1"/>
    <col min="2786" max="2786" width="9" style="2"/>
    <col min="2787" max="2787" width="12.25" style="2" customWidth="1"/>
    <col min="2788" max="2788" width="9.625" style="2" customWidth="1"/>
    <col min="2789" max="2790" width="9.75" style="2" customWidth="1"/>
    <col min="2791" max="2791" width="9.375" style="2" customWidth="1"/>
    <col min="2792" max="3033" width="9" style="2"/>
    <col min="3034" max="3035" width="3.75" style="2" customWidth="1"/>
    <col min="3036" max="3036" width="15" style="2" customWidth="1"/>
    <col min="3037" max="3040" width="12.875" style="2" customWidth="1"/>
    <col min="3041" max="3041" width="12.125" style="2" customWidth="1"/>
    <col min="3042" max="3042" width="9" style="2"/>
    <col min="3043" max="3043" width="12.25" style="2" customWidth="1"/>
    <col min="3044" max="3044" width="9.625" style="2" customWidth="1"/>
    <col min="3045" max="3046" width="9.75" style="2" customWidth="1"/>
    <col min="3047" max="3047" width="9.375" style="2" customWidth="1"/>
    <col min="3048" max="3289" width="9" style="2"/>
    <col min="3290" max="3291" width="3.75" style="2" customWidth="1"/>
    <col min="3292" max="3292" width="15" style="2" customWidth="1"/>
    <col min="3293" max="3296" width="12.875" style="2" customWidth="1"/>
    <col min="3297" max="3297" width="12.125" style="2" customWidth="1"/>
    <col min="3298" max="3298" width="9" style="2"/>
    <col min="3299" max="3299" width="12.25" style="2" customWidth="1"/>
    <col min="3300" max="3300" width="9.625" style="2" customWidth="1"/>
    <col min="3301" max="3302" width="9.75" style="2" customWidth="1"/>
    <col min="3303" max="3303" width="9.375" style="2" customWidth="1"/>
    <col min="3304" max="3545" width="9" style="2"/>
    <col min="3546" max="3547" width="3.75" style="2" customWidth="1"/>
    <col min="3548" max="3548" width="15" style="2" customWidth="1"/>
    <col min="3549" max="3552" width="12.875" style="2" customWidth="1"/>
    <col min="3553" max="3553" width="12.125" style="2" customWidth="1"/>
    <col min="3554" max="3554" width="9" style="2"/>
    <col min="3555" max="3555" width="12.25" style="2" customWidth="1"/>
    <col min="3556" max="3556" width="9.625" style="2" customWidth="1"/>
    <col min="3557" max="3558" width="9.75" style="2" customWidth="1"/>
    <col min="3559" max="3559" width="9.375" style="2" customWidth="1"/>
    <col min="3560" max="3801" width="9" style="2"/>
    <col min="3802" max="3803" width="3.75" style="2" customWidth="1"/>
    <col min="3804" max="3804" width="15" style="2" customWidth="1"/>
    <col min="3805" max="3808" width="12.875" style="2" customWidth="1"/>
    <col min="3809" max="3809" width="12.125" style="2" customWidth="1"/>
    <col min="3810" max="3810" width="9" style="2"/>
    <col min="3811" max="3811" width="12.25" style="2" customWidth="1"/>
    <col min="3812" max="3812" width="9.625" style="2" customWidth="1"/>
    <col min="3813" max="3814" width="9.75" style="2" customWidth="1"/>
    <col min="3815" max="3815" width="9.375" style="2" customWidth="1"/>
    <col min="3816" max="4057" width="9" style="2"/>
    <col min="4058" max="4059" width="3.75" style="2" customWidth="1"/>
    <col min="4060" max="4060" width="15" style="2" customWidth="1"/>
    <col min="4061" max="4064" width="12.875" style="2" customWidth="1"/>
    <col min="4065" max="4065" width="12.125" style="2" customWidth="1"/>
    <col min="4066" max="4066" width="9" style="2"/>
    <col min="4067" max="4067" width="12.25" style="2" customWidth="1"/>
    <col min="4068" max="4068" width="9.625" style="2" customWidth="1"/>
    <col min="4069" max="4070" width="9.75" style="2" customWidth="1"/>
    <col min="4071" max="4071" width="9.375" style="2" customWidth="1"/>
    <col min="4072" max="4313" width="9" style="2"/>
    <col min="4314" max="4315" width="3.75" style="2" customWidth="1"/>
    <col min="4316" max="4316" width="15" style="2" customWidth="1"/>
    <col min="4317" max="4320" width="12.875" style="2" customWidth="1"/>
    <col min="4321" max="4321" width="12.125" style="2" customWidth="1"/>
    <col min="4322" max="4322" width="9" style="2"/>
    <col min="4323" max="4323" width="12.25" style="2" customWidth="1"/>
    <col min="4324" max="4324" width="9.625" style="2" customWidth="1"/>
    <col min="4325" max="4326" width="9.75" style="2" customWidth="1"/>
    <col min="4327" max="4327" width="9.375" style="2" customWidth="1"/>
    <col min="4328" max="4569" width="9" style="2"/>
    <col min="4570" max="4571" width="3.75" style="2" customWidth="1"/>
    <col min="4572" max="4572" width="15" style="2" customWidth="1"/>
    <col min="4573" max="4576" width="12.875" style="2" customWidth="1"/>
    <col min="4577" max="4577" width="12.125" style="2" customWidth="1"/>
    <col min="4578" max="4578" width="9" style="2"/>
    <col min="4579" max="4579" width="12.25" style="2" customWidth="1"/>
    <col min="4580" max="4580" width="9.625" style="2" customWidth="1"/>
    <col min="4581" max="4582" width="9.75" style="2" customWidth="1"/>
    <col min="4583" max="4583" width="9.375" style="2" customWidth="1"/>
    <col min="4584" max="4825" width="9" style="2"/>
    <col min="4826" max="4827" width="3.75" style="2" customWidth="1"/>
    <col min="4828" max="4828" width="15" style="2" customWidth="1"/>
    <col min="4829" max="4832" width="12.875" style="2" customWidth="1"/>
    <col min="4833" max="4833" width="12.125" style="2" customWidth="1"/>
    <col min="4834" max="4834" width="9" style="2"/>
    <col min="4835" max="4835" width="12.25" style="2" customWidth="1"/>
    <col min="4836" max="4836" width="9.625" style="2" customWidth="1"/>
    <col min="4837" max="4838" width="9.75" style="2" customWidth="1"/>
    <col min="4839" max="4839" width="9.375" style="2" customWidth="1"/>
    <col min="4840" max="5081" width="9" style="2"/>
    <col min="5082" max="5083" width="3.75" style="2" customWidth="1"/>
    <col min="5084" max="5084" width="15" style="2" customWidth="1"/>
    <col min="5085" max="5088" width="12.875" style="2" customWidth="1"/>
    <col min="5089" max="5089" width="12.125" style="2" customWidth="1"/>
    <col min="5090" max="5090" width="9" style="2"/>
    <col min="5091" max="5091" width="12.25" style="2" customWidth="1"/>
    <col min="5092" max="5092" width="9.625" style="2" customWidth="1"/>
    <col min="5093" max="5094" width="9.75" style="2" customWidth="1"/>
    <col min="5095" max="5095" width="9.375" style="2" customWidth="1"/>
    <col min="5096" max="5337" width="9" style="2"/>
    <col min="5338" max="5339" width="3.75" style="2" customWidth="1"/>
    <col min="5340" max="5340" width="15" style="2" customWidth="1"/>
    <col min="5341" max="5344" width="12.875" style="2" customWidth="1"/>
    <col min="5345" max="5345" width="12.125" style="2" customWidth="1"/>
    <col min="5346" max="5346" width="9" style="2"/>
    <col min="5347" max="5347" width="12.25" style="2" customWidth="1"/>
    <col min="5348" max="5348" width="9.625" style="2" customWidth="1"/>
    <col min="5349" max="5350" width="9.75" style="2" customWidth="1"/>
    <col min="5351" max="5351" width="9.375" style="2" customWidth="1"/>
    <col min="5352" max="5593" width="9" style="2"/>
    <col min="5594" max="5595" width="3.75" style="2" customWidth="1"/>
    <col min="5596" max="5596" width="15" style="2" customWidth="1"/>
    <col min="5597" max="5600" width="12.875" style="2" customWidth="1"/>
    <col min="5601" max="5601" width="12.125" style="2" customWidth="1"/>
    <col min="5602" max="5602" width="9" style="2"/>
    <col min="5603" max="5603" width="12.25" style="2" customWidth="1"/>
    <col min="5604" max="5604" width="9.625" style="2" customWidth="1"/>
    <col min="5605" max="5606" width="9.75" style="2" customWidth="1"/>
    <col min="5607" max="5607" width="9.375" style="2" customWidth="1"/>
    <col min="5608" max="5849" width="9" style="2"/>
    <col min="5850" max="5851" width="3.75" style="2" customWidth="1"/>
    <col min="5852" max="5852" width="15" style="2" customWidth="1"/>
    <col min="5853" max="5856" width="12.875" style="2" customWidth="1"/>
    <col min="5857" max="5857" width="12.125" style="2" customWidth="1"/>
    <col min="5858" max="5858" width="9" style="2"/>
    <col min="5859" max="5859" width="12.25" style="2" customWidth="1"/>
    <col min="5860" max="5860" width="9.625" style="2" customWidth="1"/>
    <col min="5861" max="5862" width="9.75" style="2" customWidth="1"/>
    <col min="5863" max="5863" width="9.375" style="2" customWidth="1"/>
    <col min="5864" max="6105" width="9" style="2"/>
    <col min="6106" max="6107" width="3.75" style="2" customWidth="1"/>
    <col min="6108" max="6108" width="15" style="2" customWidth="1"/>
    <col min="6109" max="6112" width="12.875" style="2" customWidth="1"/>
    <col min="6113" max="6113" width="12.125" style="2" customWidth="1"/>
    <col min="6114" max="6114" width="9" style="2"/>
    <col min="6115" max="6115" width="12.25" style="2" customWidth="1"/>
    <col min="6116" max="6116" width="9.625" style="2" customWidth="1"/>
    <col min="6117" max="6118" width="9.75" style="2" customWidth="1"/>
    <col min="6119" max="6119" width="9.375" style="2" customWidth="1"/>
    <col min="6120" max="6361" width="9" style="2"/>
    <col min="6362" max="6363" width="3.75" style="2" customWidth="1"/>
    <col min="6364" max="6364" width="15" style="2" customWidth="1"/>
    <col min="6365" max="6368" width="12.875" style="2" customWidth="1"/>
    <col min="6369" max="6369" width="12.125" style="2" customWidth="1"/>
    <col min="6370" max="6370" width="9" style="2"/>
    <col min="6371" max="6371" width="12.25" style="2" customWidth="1"/>
    <col min="6372" max="6372" width="9.625" style="2" customWidth="1"/>
    <col min="6373" max="6374" width="9.75" style="2" customWidth="1"/>
    <col min="6375" max="6375" width="9.375" style="2" customWidth="1"/>
    <col min="6376" max="6617" width="9" style="2"/>
    <col min="6618" max="6619" width="3.75" style="2" customWidth="1"/>
    <col min="6620" max="6620" width="15" style="2" customWidth="1"/>
    <col min="6621" max="6624" width="12.875" style="2" customWidth="1"/>
    <col min="6625" max="6625" width="12.125" style="2" customWidth="1"/>
    <col min="6626" max="6626" width="9" style="2"/>
    <col min="6627" max="6627" width="12.25" style="2" customWidth="1"/>
    <col min="6628" max="6628" width="9.625" style="2" customWidth="1"/>
    <col min="6629" max="6630" width="9.75" style="2" customWidth="1"/>
    <col min="6631" max="6631" width="9.375" style="2" customWidth="1"/>
    <col min="6632" max="6873" width="9" style="2"/>
    <col min="6874" max="6875" width="3.75" style="2" customWidth="1"/>
    <col min="6876" max="6876" width="15" style="2" customWidth="1"/>
    <col min="6877" max="6880" width="12.875" style="2" customWidth="1"/>
    <col min="6881" max="6881" width="12.125" style="2" customWidth="1"/>
    <col min="6882" max="6882" width="9" style="2"/>
    <col min="6883" max="6883" width="12.25" style="2" customWidth="1"/>
    <col min="6884" max="6884" width="9.625" style="2" customWidth="1"/>
    <col min="6885" max="6886" width="9.75" style="2" customWidth="1"/>
    <col min="6887" max="6887" width="9.375" style="2" customWidth="1"/>
    <col min="6888" max="7129" width="9" style="2"/>
    <col min="7130" max="7131" width="3.75" style="2" customWidth="1"/>
    <col min="7132" max="7132" width="15" style="2" customWidth="1"/>
    <col min="7133" max="7136" width="12.875" style="2" customWidth="1"/>
    <col min="7137" max="7137" width="12.125" style="2" customWidth="1"/>
    <col min="7138" max="7138" width="9" style="2"/>
    <col min="7139" max="7139" width="12.25" style="2" customWidth="1"/>
    <col min="7140" max="7140" width="9.625" style="2" customWidth="1"/>
    <col min="7141" max="7142" width="9.75" style="2" customWidth="1"/>
    <col min="7143" max="7143" width="9.375" style="2" customWidth="1"/>
    <col min="7144" max="7385" width="9" style="2"/>
    <col min="7386" max="7387" width="3.75" style="2" customWidth="1"/>
    <col min="7388" max="7388" width="15" style="2" customWidth="1"/>
    <col min="7389" max="7392" width="12.875" style="2" customWidth="1"/>
    <col min="7393" max="7393" width="12.125" style="2" customWidth="1"/>
    <col min="7394" max="7394" width="9" style="2"/>
    <col min="7395" max="7395" width="12.25" style="2" customWidth="1"/>
    <col min="7396" max="7396" width="9.625" style="2" customWidth="1"/>
    <col min="7397" max="7398" width="9.75" style="2" customWidth="1"/>
    <col min="7399" max="7399" width="9.375" style="2" customWidth="1"/>
    <col min="7400" max="7641" width="9" style="2"/>
    <col min="7642" max="7643" width="3.75" style="2" customWidth="1"/>
    <col min="7644" max="7644" width="15" style="2" customWidth="1"/>
    <col min="7645" max="7648" width="12.875" style="2" customWidth="1"/>
    <col min="7649" max="7649" width="12.125" style="2" customWidth="1"/>
    <col min="7650" max="7650" width="9" style="2"/>
    <col min="7651" max="7651" width="12.25" style="2" customWidth="1"/>
    <col min="7652" max="7652" width="9.625" style="2" customWidth="1"/>
    <col min="7653" max="7654" width="9.75" style="2" customWidth="1"/>
    <col min="7655" max="7655" width="9.375" style="2" customWidth="1"/>
    <col min="7656" max="7897" width="9" style="2"/>
    <col min="7898" max="7899" width="3.75" style="2" customWidth="1"/>
    <col min="7900" max="7900" width="15" style="2" customWidth="1"/>
    <col min="7901" max="7904" width="12.875" style="2" customWidth="1"/>
    <col min="7905" max="7905" width="12.125" style="2" customWidth="1"/>
    <col min="7906" max="7906" width="9" style="2"/>
    <col min="7907" max="7907" width="12.25" style="2" customWidth="1"/>
    <col min="7908" max="7908" width="9.625" style="2" customWidth="1"/>
    <col min="7909" max="7910" width="9.75" style="2" customWidth="1"/>
    <col min="7911" max="7911" width="9.375" style="2" customWidth="1"/>
    <col min="7912" max="8153" width="9" style="2"/>
    <col min="8154" max="8155" width="3.75" style="2" customWidth="1"/>
    <col min="8156" max="8156" width="15" style="2" customWidth="1"/>
    <col min="8157" max="8160" width="12.875" style="2" customWidth="1"/>
    <col min="8161" max="8161" width="12.125" style="2" customWidth="1"/>
    <col min="8162" max="8162" width="9" style="2"/>
    <col min="8163" max="8163" width="12.25" style="2" customWidth="1"/>
    <col min="8164" max="8164" width="9.625" style="2" customWidth="1"/>
    <col min="8165" max="8166" width="9.75" style="2" customWidth="1"/>
    <col min="8167" max="8167" width="9.375" style="2" customWidth="1"/>
    <col min="8168" max="8409" width="9" style="2"/>
    <col min="8410" max="8411" width="3.75" style="2" customWidth="1"/>
    <col min="8412" max="8412" width="15" style="2" customWidth="1"/>
    <col min="8413" max="8416" width="12.875" style="2" customWidth="1"/>
    <col min="8417" max="8417" width="12.125" style="2" customWidth="1"/>
    <col min="8418" max="8418" width="9" style="2"/>
    <col min="8419" max="8419" width="12.25" style="2" customWidth="1"/>
    <col min="8420" max="8420" width="9.625" style="2" customWidth="1"/>
    <col min="8421" max="8422" width="9.75" style="2" customWidth="1"/>
    <col min="8423" max="8423" width="9.375" style="2" customWidth="1"/>
    <col min="8424" max="8665" width="9" style="2"/>
    <col min="8666" max="8667" width="3.75" style="2" customWidth="1"/>
    <col min="8668" max="8668" width="15" style="2" customWidth="1"/>
    <col min="8669" max="8672" width="12.875" style="2" customWidth="1"/>
    <col min="8673" max="8673" width="12.125" style="2" customWidth="1"/>
    <col min="8674" max="8674" width="9" style="2"/>
    <col min="8675" max="8675" width="12.25" style="2" customWidth="1"/>
    <col min="8676" max="8676" width="9.625" style="2" customWidth="1"/>
    <col min="8677" max="8678" width="9.75" style="2" customWidth="1"/>
    <col min="8679" max="8679" width="9.375" style="2" customWidth="1"/>
    <col min="8680" max="8921" width="9" style="2"/>
    <col min="8922" max="8923" width="3.75" style="2" customWidth="1"/>
    <col min="8924" max="8924" width="15" style="2" customWidth="1"/>
    <col min="8925" max="8928" width="12.875" style="2" customWidth="1"/>
    <col min="8929" max="8929" width="12.125" style="2" customWidth="1"/>
    <col min="8930" max="8930" width="9" style="2"/>
    <col min="8931" max="8931" width="12.25" style="2" customWidth="1"/>
    <col min="8932" max="8932" width="9.625" style="2" customWidth="1"/>
    <col min="8933" max="8934" width="9.75" style="2" customWidth="1"/>
    <col min="8935" max="8935" width="9.375" style="2" customWidth="1"/>
    <col min="8936" max="9177" width="9" style="2"/>
    <col min="9178" max="9179" width="3.75" style="2" customWidth="1"/>
    <col min="9180" max="9180" width="15" style="2" customWidth="1"/>
    <col min="9181" max="9184" width="12.875" style="2" customWidth="1"/>
    <col min="9185" max="9185" width="12.125" style="2" customWidth="1"/>
    <col min="9186" max="9186" width="9" style="2"/>
    <col min="9187" max="9187" width="12.25" style="2" customWidth="1"/>
    <col min="9188" max="9188" width="9.625" style="2" customWidth="1"/>
    <col min="9189" max="9190" width="9.75" style="2" customWidth="1"/>
    <col min="9191" max="9191" width="9.375" style="2" customWidth="1"/>
    <col min="9192" max="9433" width="9" style="2"/>
    <col min="9434" max="9435" width="3.75" style="2" customWidth="1"/>
    <col min="9436" max="9436" width="15" style="2" customWidth="1"/>
    <col min="9437" max="9440" width="12.875" style="2" customWidth="1"/>
    <col min="9441" max="9441" width="12.125" style="2" customWidth="1"/>
    <col min="9442" max="9442" width="9" style="2"/>
    <col min="9443" max="9443" width="12.25" style="2" customWidth="1"/>
    <col min="9444" max="9444" width="9.625" style="2" customWidth="1"/>
    <col min="9445" max="9446" width="9.75" style="2" customWidth="1"/>
    <col min="9447" max="9447" width="9.375" style="2" customWidth="1"/>
    <col min="9448" max="9689" width="9" style="2"/>
    <col min="9690" max="9691" width="3.75" style="2" customWidth="1"/>
    <col min="9692" max="9692" width="15" style="2" customWidth="1"/>
    <col min="9693" max="9696" width="12.875" style="2" customWidth="1"/>
    <col min="9697" max="9697" width="12.125" style="2" customWidth="1"/>
    <col min="9698" max="9698" width="9" style="2"/>
    <col min="9699" max="9699" width="12.25" style="2" customWidth="1"/>
    <col min="9700" max="9700" width="9.625" style="2" customWidth="1"/>
    <col min="9701" max="9702" width="9.75" style="2" customWidth="1"/>
    <col min="9703" max="9703" width="9.375" style="2" customWidth="1"/>
    <col min="9704" max="9945" width="9" style="2"/>
    <col min="9946" max="9947" width="3.75" style="2" customWidth="1"/>
    <col min="9948" max="9948" width="15" style="2" customWidth="1"/>
    <col min="9949" max="9952" width="12.875" style="2" customWidth="1"/>
    <col min="9953" max="9953" width="12.125" style="2" customWidth="1"/>
    <col min="9954" max="9954" width="9" style="2"/>
    <col min="9955" max="9955" width="12.25" style="2" customWidth="1"/>
    <col min="9956" max="9956" width="9.625" style="2" customWidth="1"/>
    <col min="9957" max="9958" width="9.75" style="2" customWidth="1"/>
    <col min="9959" max="9959" width="9.375" style="2" customWidth="1"/>
    <col min="9960" max="10201" width="9" style="2"/>
    <col min="10202" max="10203" width="3.75" style="2" customWidth="1"/>
    <col min="10204" max="10204" width="15" style="2" customWidth="1"/>
    <col min="10205" max="10208" width="12.875" style="2" customWidth="1"/>
    <col min="10209" max="10209" width="12.125" style="2" customWidth="1"/>
    <col min="10210" max="10210" width="9" style="2"/>
    <col min="10211" max="10211" width="12.25" style="2" customWidth="1"/>
    <col min="10212" max="10212" width="9.625" style="2" customWidth="1"/>
    <col min="10213" max="10214" width="9.75" style="2" customWidth="1"/>
    <col min="10215" max="10215" width="9.375" style="2" customWidth="1"/>
    <col min="10216" max="10457" width="9" style="2"/>
    <col min="10458" max="10459" width="3.75" style="2" customWidth="1"/>
    <col min="10460" max="10460" width="15" style="2" customWidth="1"/>
    <col min="10461" max="10464" width="12.875" style="2" customWidth="1"/>
    <col min="10465" max="10465" width="12.125" style="2" customWidth="1"/>
    <col min="10466" max="10466" width="9" style="2"/>
    <col min="10467" max="10467" width="12.25" style="2" customWidth="1"/>
    <col min="10468" max="10468" width="9.625" style="2" customWidth="1"/>
    <col min="10469" max="10470" width="9.75" style="2" customWidth="1"/>
    <col min="10471" max="10471" width="9.375" style="2" customWidth="1"/>
    <col min="10472" max="10713" width="9" style="2"/>
    <col min="10714" max="10715" width="3.75" style="2" customWidth="1"/>
    <col min="10716" max="10716" width="15" style="2" customWidth="1"/>
    <col min="10717" max="10720" width="12.875" style="2" customWidth="1"/>
    <col min="10721" max="10721" width="12.125" style="2" customWidth="1"/>
    <col min="10722" max="10722" width="9" style="2"/>
    <col min="10723" max="10723" width="12.25" style="2" customWidth="1"/>
    <col min="10724" max="10724" width="9.625" style="2" customWidth="1"/>
    <col min="10725" max="10726" width="9.75" style="2" customWidth="1"/>
    <col min="10727" max="10727" width="9.375" style="2" customWidth="1"/>
    <col min="10728" max="10969" width="9" style="2"/>
    <col min="10970" max="10971" width="3.75" style="2" customWidth="1"/>
    <col min="10972" max="10972" width="15" style="2" customWidth="1"/>
    <col min="10973" max="10976" width="12.875" style="2" customWidth="1"/>
    <col min="10977" max="10977" width="12.125" style="2" customWidth="1"/>
    <col min="10978" max="10978" width="9" style="2"/>
    <col min="10979" max="10979" width="12.25" style="2" customWidth="1"/>
    <col min="10980" max="10980" width="9.625" style="2" customWidth="1"/>
    <col min="10981" max="10982" width="9.75" style="2" customWidth="1"/>
    <col min="10983" max="10983" width="9.375" style="2" customWidth="1"/>
    <col min="10984" max="11225" width="9" style="2"/>
    <col min="11226" max="11227" width="3.75" style="2" customWidth="1"/>
    <col min="11228" max="11228" width="15" style="2" customWidth="1"/>
    <col min="11229" max="11232" width="12.875" style="2" customWidth="1"/>
    <col min="11233" max="11233" width="12.125" style="2" customWidth="1"/>
    <col min="11234" max="11234" width="9" style="2"/>
    <col min="11235" max="11235" width="12.25" style="2" customWidth="1"/>
    <col min="11236" max="11236" width="9.625" style="2" customWidth="1"/>
    <col min="11237" max="11238" width="9.75" style="2" customWidth="1"/>
    <col min="11239" max="11239" width="9.375" style="2" customWidth="1"/>
    <col min="11240" max="11481" width="9" style="2"/>
    <col min="11482" max="11483" width="3.75" style="2" customWidth="1"/>
    <col min="11484" max="11484" width="15" style="2" customWidth="1"/>
    <col min="11485" max="11488" width="12.875" style="2" customWidth="1"/>
    <col min="11489" max="11489" width="12.125" style="2" customWidth="1"/>
    <col min="11490" max="11490" width="9" style="2"/>
    <col min="11491" max="11491" width="12.25" style="2" customWidth="1"/>
    <col min="11492" max="11492" width="9.625" style="2" customWidth="1"/>
    <col min="11493" max="11494" width="9.75" style="2" customWidth="1"/>
    <col min="11495" max="11495" width="9.375" style="2" customWidth="1"/>
    <col min="11496" max="11737" width="9" style="2"/>
    <col min="11738" max="11739" width="3.75" style="2" customWidth="1"/>
    <col min="11740" max="11740" width="15" style="2" customWidth="1"/>
    <col min="11741" max="11744" width="12.875" style="2" customWidth="1"/>
    <col min="11745" max="11745" width="12.125" style="2" customWidth="1"/>
    <col min="11746" max="11746" width="9" style="2"/>
    <col min="11747" max="11747" width="12.25" style="2" customWidth="1"/>
    <col min="11748" max="11748" width="9.625" style="2" customWidth="1"/>
    <col min="11749" max="11750" width="9.75" style="2" customWidth="1"/>
    <col min="11751" max="11751" width="9.375" style="2" customWidth="1"/>
    <col min="11752" max="11993" width="9" style="2"/>
    <col min="11994" max="11995" width="3.75" style="2" customWidth="1"/>
    <col min="11996" max="11996" width="15" style="2" customWidth="1"/>
    <col min="11997" max="12000" width="12.875" style="2" customWidth="1"/>
    <col min="12001" max="12001" width="12.125" style="2" customWidth="1"/>
    <col min="12002" max="12002" width="9" style="2"/>
    <col min="12003" max="12003" width="12.25" style="2" customWidth="1"/>
    <col min="12004" max="12004" width="9.625" style="2" customWidth="1"/>
    <col min="12005" max="12006" width="9.75" style="2" customWidth="1"/>
    <col min="12007" max="12007" width="9.375" style="2" customWidth="1"/>
    <col min="12008" max="12249" width="9" style="2"/>
    <col min="12250" max="12251" width="3.75" style="2" customWidth="1"/>
    <col min="12252" max="12252" width="15" style="2" customWidth="1"/>
    <col min="12253" max="12256" width="12.875" style="2" customWidth="1"/>
    <col min="12257" max="12257" width="12.125" style="2" customWidth="1"/>
    <col min="12258" max="12258" width="9" style="2"/>
    <col min="12259" max="12259" width="12.25" style="2" customWidth="1"/>
    <col min="12260" max="12260" width="9.625" style="2" customWidth="1"/>
    <col min="12261" max="12262" width="9.75" style="2" customWidth="1"/>
    <col min="12263" max="12263" width="9.375" style="2" customWidth="1"/>
    <col min="12264" max="12505" width="9" style="2"/>
    <col min="12506" max="12507" width="3.75" style="2" customWidth="1"/>
    <col min="12508" max="12508" width="15" style="2" customWidth="1"/>
    <col min="12509" max="12512" width="12.875" style="2" customWidth="1"/>
    <col min="12513" max="12513" width="12.125" style="2" customWidth="1"/>
    <col min="12514" max="12514" width="9" style="2"/>
    <col min="12515" max="12515" width="12.25" style="2" customWidth="1"/>
    <col min="12516" max="12516" width="9.625" style="2" customWidth="1"/>
    <col min="12517" max="12518" width="9.75" style="2" customWidth="1"/>
    <col min="12519" max="12519" width="9.375" style="2" customWidth="1"/>
    <col min="12520" max="12761" width="9" style="2"/>
    <col min="12762" max="12763" width="3.75" style="2" customWidth="1"/>
    <col min="12764" max="12764" width="15" style="2" customWidth="1"/>
    <col min="12765" max="12768" width="12.875" style="2" customWidth="1"/>
    <col min="12769" max="12769" width="12.125" style="2" customWidth="1"/>
    <col min="12770" max="12770" width="9" style="2"/>
    <col min="12771" max="12771" width="12.25" style="2" customWidth="1"/>
    <col min="12772" max="12772" width="9.625" style="2" customWidth="1"/>
    <col min="12773" max="12774" width="9.75" style="2" customWidth="1"/>
    <col min="12775" max="12775" width="9.375" style="2" customWidth="1"/>
    <col min="12776" max="13017" width="9" style="2"/>
    <col min="13018" max="13019" width="3.75" style="2" customWidth="1"/>
    <col min="13020" max="13020" width="15" style="2" customWidth="1"/>
    <col min="13021" max="13024" width="12.875" style="2" customWidth="1"/>
    <col min="13025" max="13025" width="12.125" style="2" customWidth="1"/>
    <col min="13026" max="13026" width="9" style="2"/>
    <col min="13027" max="13027" width="12.25" style="2" customWidth="1"/>
    <col min="13028" max="13028" width="9.625" style="2" customWidth="1"/>
    <col min="13029" max="13030" width="9.75" style="2" customWidth="1"/>
    <col min="13031" max="13031" width="9.375" style="2" customWidth="1"/>
    <col min="13032" max="13273" width="9" style="2"/>
    <col min="13274" max="13275" width="3.75" style="2" customWidth="1"/>
    <col min="13276" max="13276" width="15" style="2" customWidth="1"/>
    <col min="13277" max="13280" width="12.875" style="2" customWidth="1"/>
    <col min="13281" max="13281" width="12.125" style="2" customWidth="1"/>
    <col min="13282" max="13282" width="9" style="2"/>
    <col min="13283" max="13283" width="12.25" style="2" customWidth="1"/>
    <col min="13284" max="13284" width="9.625" style="2" customWidth="1"/>
    <col min="13285" max="13286" width="9.75" style="2" customWidth="1"/>
    <col min="13287" max="13287" width="9.375" style="2" customWidth="1"/>
    <col min="13288" max="13529" width="9" style="2"/>
    <col min="13530" max="13531" width="3.75" style="2" customWidth="1"/>
    <col min="13532" max="13532" width="15" style="2" customWidth="1"/>
    <col min="13533" max="13536" width="12.875" style="2" customWidth="1"/>
    <col min="13537" max="13537" width="12.125" style="2" customWidth="1"/>
    <col min="13538" max="13538" width="9" style="2"/>
    <col min="13539" max="13539" width="12.25" style="2" customWidth="1"/>
    <col min="13540" max="13540" width="9.625" style="2" customWidth="1"/>
    <col min="13541" max="13542" width="9.75" style="2" customWidth="1"/>
    <col min="13543" max="13543" width="9.375" style="2" customWidth="1"/>
    <col min="13544" max="13785" width="9" style="2"/>
    <col min="13786" max="13787" width="3.75" style="2" customWidth="1"/>
    <col min="13788" max="13788" width="15" style="2" customWidth="1"/>
    <col min="13789" max="13792" width="12.875" style="2" customWidth="1"/>
    <col min="13793" max="13793" width="12.125" style="2" customWidth="1"/>
    <col min="13794" max="13794" width="9" style="2"/>
    <col min="13795" max="13795" width="12.25" style="2" customWidth="1"/>
    <col min="13796" max="13796" width="9.625" style="2" customWidth="1"/>
    <col min="13797" max="13798" width="9.75" style="2" customWidth="1"/>
    <col min="13799" max="13799" width="9.375" style="2" customWidth="1"/>
    <col min="13800" max="14041" width="9" style="2"/>
    <col min="14042" max="14043" width="3.75" style="2" customWidth="1"/>
    <col min="14044" max="14044" width="15" style="2" customWidth="1"/>
    <col min="14045" max="14048" width="12.875" style="2" customWidth="1"/>
    <col min="14049" max="14049" width="12.125" style="2" customWidth="1"/>
    <col min="14050" max="14050" width="9" style="2"/>
    <col min="14051" max="14051" width="12.25" style="2" customWidth="1"/>
    <col min="14052" max="14052" width="9.625" style="2" customWidth="1"/>
    <col min="14053" max="14054" width="9.75" style="2" customWidth="1"/>
    <col min="14055" max="14055" width="9.375" style="2" customWidth="1"/>
    <col min="14056" max="14297" width="9" style="2"/>
    <col min="14298" max="14299" width="3.75" style="2" customWidth="1"/>
    <col min="14300" max="14300" width="15" style="2" customWidth="1"/>
    <col min="14301" max="14304" width="12.875" style="2" customWidth="1"/>
    <col min="14305" max="14305" width="12.125" style="2" customWidth="1"/>
    <col min="14306" max="14306" width="9" style="2"/>
    <col min="14307" max="14307" width="12.25" style="2" customWidth="1"/>
    <col min="14308" max="14308" width="9.625" style="2" customWidth="1"/>
    <col min="14309" max="14310" width="9.75" style="2" customWidth="1"/>
    <col min="14311" max="14311" width="9.375" style="2" customWidth="1"/>
    <col min="14312" max="14553" width="9" style="2"/>
    <col min="14554" max="14555" width="3.75" style="2" customWidth="1"/>
    <col min="14556" max="14556" width="15" style="2" customWidth="1"/>
    <col min="14557" max="14560" width="12.875" style="2" customWidth="1"/>
    <col min="14561" max="14561" width="12.125" style="2" customWidth="1"/>
    <col min="14562" max="14562" width="9" style="2"/>
    <col min="14563" max="14563" width="12.25" style="2" customWidth="1"/>
    <col min="14564" max="14564" width="9.625" style="2" customWidth="1"/>
    <col min="14565" max="14566" width="9.75" style="2" customWidth="1"/>
    <col min="14567" max="14567" width="9.375" style="2" customWidth="1"/>
    <col min="14568" max="14809" width="9" style="2"/>
    <col min="14810" max="14811" width="3.75" style="2" customWidth="1"/>
    <col min="14812" max="14812" width="15" style="2" customWidth="1"/>
    <col min="14813" max="14816" width="12.875" style="2" customWidth="1"/>
    <col min="14817" max="14817" width="12.125" style="2" customWidth="1"/>
    <col min="14818" max="14818" width="9" style="2"/>
    <col min="14819" max="14819" width="12.25" style="2" customWidth="1"/>
    <col min="14820" max="14820" width="9.625" style="2" customWidth="1"/>
    <col min="14821" max="14822" width="9.75" style="2" customWidth="1"/>
    <col min="14823" max="14823" width="9.375" style="2" customWidth="1"/>
    <col min="14824" max="15065" width="9" style="2"/>
    <col min="15066" max="15067" width="3.75" style="2" customWidth="1"/>
    <col min="15068" max="15068" width="15" style="2" customWidth="1"/>
    <col min="15069" max="15072" width="12.875" style="2" customWidth="1"/>
    <col min="15073" max="15073" width="12.125" style="2" customWidth="1"/>
    <col min="15074" max="15074" width="9" style="2"/>
    <col min="15075" max="15075" width="12.25" style="2" customWidth="1"/>
    <col min="15076" max="15076" width="9.625" style="2" customWidth="1"/>
    <col min="15077" max="15078" width="9.75" style="2" customWidth="1"/>
    <col min="15079" max="15079" width="9.375" style="2" customWidth="1"/>
    <col min="15080" max="15321" width="9" style="2"/>
    <col min="15322" max="15323" width="3.75" style="2" customWidth="1"/>
    <col min="15324" max="15324" width="15" style="2" customWidth="1"/>
    <col min="15325" max="15328" width="12.875" style="2" customWidth="1"/>
    <col min="15329" max="15329" width="12.125" style="2" customWidth="1"/>
    <col min="15330" max="15330" width="9" style="2"/>
    <col min="15331" max="15331" width="12.25" style="2" customWidth="1"/>
    <col min="15332" max="15332" width="9.625" style="2" customWidth="1"/>
    <col min="15333" max="15334" width="9.75" style="2" customWidth="1"/>
    <col min="15335" max="15335" width="9.375" style="2" customWidth="1"/>
    <col min="15336" max="15577" width="9" style="2"/>
    <col min="15578" max="15579" width="3.75" style="2" customWidth="1"/>
    <col min="15580" max="15580" width="15" style="2" customWidth="1"/>
    <col min="15581" max="15584" width="12.875" style="2" customWidth="1"/>
    <col min="15585" max="15585" width="12.125" style="2" customWidth="1"/>
    <col min="15586" max="15586" width="9" style="2"/>
    <col min="15587" max="15587" width="12.25" style="2" customWidth="1"/>
    <col min="15588" max="15588" width="9.625" style="2" customWidth="1"/>
    <col min="15589" max="15590" width="9.75" style="2" customWidth="1"/>
    <col min="15591" max="15591" width="9.375" style="2" customWidth="1"/>
    <col min="15592" max="15833" width="9" style="2"/>
    <col min="15834" max="15835" width="3.75" style="2" customWidth="1"/>
    <col min="15836" max="15836" width="15" style="2" customWidth="1"/>
    <col min="15837" max="15840" width="12.875" style="2" customWidth="1"/>
    <col min="15841" max="15841" width="12.125" style="2" customWidth="1"/>
    <col min="15842" max="15842" width="9" style="2"/>
    <col min="15843" max="15843" width="12.25" style="2" customWidth="1"/>
    <col min="15844" max="15844" width="9.625" style="2" customWidth="1"/>
    <col min="15845" max="15846" width="9.75" style="2" customWidth="1"/>
    <col min="15847" max="15847" width="9.375" style="2" customWidth="1"/>
    <col min="15848" max="16089" width="9" style="2"/>
    <col min="16090" max="16091" width="3.75" style="2" customWidth="1"/>
    <col min="16092" max="16092" width="15" style="2" customWidth="1"/>
    <col min="16093" max="16096" width="12.875" style="2" customWidth="1"/>
    <col min="16097" max="16097" width="12.125" style="2" customWidth="1"/>
    <col min="16098" max="16098" width="9" style="2"/>
    <col min="16099" max="16099" width="12.25" style="2" customWidth="1"/>
    <col min="16100" max="16100" width="9.625" style="2" customWidth="1"/>
    <col min="16101" max="16102" width="9.75" style="2" customWidth="1"/>
    <col min="16103" max="16103" width="9.375" style="2" customWidth="1"/>
    <col min="16104" max="16384" width="9" style="2"/>
  </cols>
  <sheetData>
    <row r="1" spans="1:8" ht="20.100000000000001" customHeight="1" x14ac:dyDescent="0.3">
      <c r="A1" s="1" t="s">
        <v>264</v>
      </c>
    </row>
    <row r="2" spans="1:8" ht="20.100000000000001" customHeight="1" x14ac:dyDescent="0.3">
      <c r="A2" s="1" t="s">
        <v>265</v>
      </c>
    </row>
    <row r="3" spans="1:8" ht="20.100000000000001" customHeight="1" x14ac:dyDescent="0.3">
      <c r="A3" s="1"/>
      <c r="F3" s="3" t="s">
        <v>15</v>
      </c>
    </row>
    <row r="4" spans="1:8" ht="20.100000000000001" customHeight="1" x14ac:dyDescent="0.3">
      <c r="A4" s="32" t="s">
        <v>10</v>
      </c>
      <c r="B4" s="31" t="s">
        <v>7</v>
      </c>
      <c r="C4" s="29" t="s">
        <v>11</v>
      </c>
      <c r="D4" s="29" t="s">
        <v>12</v>
      </c>
      <c r="E4" s="29" t="s">
        <v>13</v>
      </c>
      <c r="F4" s="30" t="s">
        <v>14</v>
      </c>
    </row>
    <row r="5" spans="1:8" ht="20.100000000000001" customHeight="1" x14ac:dyDescent="0.3">
      <c r="A5" s="33" t="s">
        <v>16</v>
      </c>
      <c r="B5" s="124">
        <f>SUM(C5:F5)</f>
        <v>37221</v>
      </c>
      <c r="C5" s="125">
        <f>+'2.2 공공하수처리시설'!D22</f>
        <v>8824</v>
      </c>
      <c r="D5" s="125">
        <f>+'2.2 공공하수처리시설'!E22</f>
        <v>8911</v>
      </c>
      <c r="E5" s="125">
        <f>+'2.2 공공하수처리시설'!F22</f>
        <v>9192</v>
      </c>
      <c r="F5" s="126">
        <f>+'2.2 공공하수처리시설'!G22</f>
        <v>10294</v>
      </c>
      <c r="H5" s="123"/>
    </row>
    <row r="6" spans="1:8" ht="20.100000000000001" customHeight="1" x14ac:dyDescent="0.3">
      <c r="A6" s="34" t="s">
        <v>17</v>
      </c>
      <c r="B6" s="127">
        <f t="shared" ref="B6:B8" si="0">SUM(C6:F6)</f>
        <v>84168</v>
      </c>
      <c r="C6" s="123">
        <f>'2.3 슬러지처리시설'!H57+'2.3 슬러지처리시설'!H53</f>
        <v>21042</v>
      </c>
      <c r="D6" s="123">
        <f>'2.3 슬러지처리시설'!J57+'2.3 슬러지처리시설'!J53</f>
        <v>21042</v>
      </c>
      <c r="E6" s="123">
        <f>'2.3 슬러지처리시설'!L57+'2.3 슬러지처리시설'!L53</f>
        <v>21042</v>
      </c>
      <c r="F6" s="128">
        <f>'2.3 슬러지처리시설'!N57+'2.3 슬러지처리시설'!N53</f>
        <v>21042</v>
      </c>
      <c r="G6" s="127"/>
    </row>
    <row r="7" spans="1:8" ht="20.100000000000001" customHeight="1" x14ac:dyDescent="0.3">
      <c r="A7" s="34" t="s">
        <v>18</v>
      </c>
      <c r="B7" s="127">
        <f t="shared" si="0"/>
        <v>57860</v>
      </c>
      <c r="C7" s="123">
        <f>+'2.4 하수관로'!D13</f>
        <v>14055</v>
      </c>
      <c r="D7" s="123">
        <f>+'2.4 하수관로'!E13</f>
        <v>14405</v>
      </c>
      <c r="E7" s="123">
        <f>+'2.4 하수관로'!F13</f>
        <v>14700</v>
      </c>
      <c r="F7" s="128">
        <f>+'2.4 하수관로'!G13</f>
        <v>14700</v>
      </c>
    </row>
    <row r="8" spans="1:8" ht="20.100000000000001" customHeight="1" x14ac:dyDescent="0.3">
      <c r="A8" s="35" t="s">
        <v>19</v>
      </c>
      <c r="B8" s="129">
        <f t="shared" si="0"/>
        <v>179249</v>
      </c>
      <c r="C8" s="130">
        <f>SUM(C5:C7)</f>
        <v>43921</v>
      </c>
      <c r="D8" s="130">
        <f>SUM(D5:D7)</f>
        <v>44358</v>
      </c>
      <c r="E8" s="130">
        <f>SUM(E5:E7)</f>
        <v>44934</v>
      </c>
      <c r="F8" s="131">
        <f>SUM(F5:F7)</f>
        <v>46036</v>
      </c>
    </row>
    <row r="9" spans="1:8" ht="20.100000000000001" customHeight="1" x14ac:dyDescent="0.3">
      <c r="A9" s="20"/>
      <c r="B9" s="19"/>
      <c r="C9" s="19"/>
      <c r="D9" s="19"/>
      <c r="E9" s="19"/>
      <c r="F9" s="19"/>
    </row>
    <row r="10" spans="1:8" ht="20.100000000000001" customHeight="1" x14ac:dyDescent="0.3">
      <c r="A10" s="20"/>
      <c r="B10" s="19"/>
      <c r="C10" s="19"/>
      <c r="D10" s="19"/>
      <c r="E10" s="19"/>
      <c r="F10" s="19"/>
    </row>
    <row r="11" spans="1:8" ht="20.100000000000001" customHeight="1" x14ac:dyDescent="0.3">
      <c r="A11" s="20"/>
      <c r="B11" s="19"/>
      <c r="C11" s="19"/>
      <c r="D11" s="19"/>
      <c r="E11" s="19"/>
      <c r="F11" s="19"/>
    </row>
    <row r="12" spans="1:8" ht="20.100000000000001" customHeight="1" x14ac:dyDescent="0.3">
      <c r="A12" s="20"/>
      <c r="B12" s="19"/>
      <c r="C12" s="19"/>
      <c r="D12" s="19"/>
      <c r="E12" s="19"/>
      <c r="F12" s="19"/>
    </row>
    <row r="13" spans="1:8" ht="20.100000000000001" customHeight="1" x14ac:dyDescent="0.3">
      <c r="A13" s="20"/>
      <c r="B13" s="19"/>
      <c r="C13" s="19"/>
      <c r="D13" s="19"/>
      <c r="E13" s="19"/>
      <c r="F13" s="19"/>
    </row>
    <row r="14" spans="1:8" ht="20.100000000000001" customHeight="1" x14ac:dyDescent="0.3">
      <c r="A14" s="20"/>
      <c r="B14" s="19"/>
      <c r="C14" s="19"/>
      <c r="D14" s="19"/>
      <c r="E14" s="19"/>
      <c r="F14" s="19"/>
    </row>
    <row r="15" spans="1:8" ht="20.100000000000001" customHeight="1" x14ac:dyDescent="0.3">
      <c r="A15" s="20"/>
      <c r="B15" s="19"/>
      <c r="C15" s="19"/>
      <c r="D15" s="19"/>
      <c r="E15" s="19"/>
      <c r="F15" s="19"/>
    </row>
    <row r="16" spans="1:8" ht="20.100000000000001" customHeight="1" x14ac:dyDescent="0.3">
      <c r="A16" s="20"/>
      <c r="B16" s="19"/>
      <c r="C16" s="19"/>
      <c r="D16" s="19"/>
      <c r="E16" s="19"/>
      <c r="F16" s="19"/>
    </row>
    <row r="17" spans="1:6" ht="20.100000000000001" customHeight="1" x14ac:dyDescent="0.3">
      <c r="A17" s="20"/>
      <c r="B17" s="19"/>
      <c r="C17" s="19"/>
      <c r="D17" s="19"/>
      <c r="E17" s="19"/>
      <c r="F17" s="19"/>
    </row>
    <row r="18" spans="1:6" ht="20.100000000000001" customHeight="1" x14ac:dyDescent="0.3">
      <c r="A18" s="20"/>
      <c r="B18" s="19"/>
      <c r="C18" s="19"/>
      <c r="D18" s="19"/>
      <c r="E18" s="19"/>
      <c r="F18" s="19"/>
    </row>
    <row r="19" spans="1:6" ht="20.100000000000001" customHeight="1" x14ac:dyDescent="0.3">
      <c r="A19" s="20"/>
      <c r="B19" s="19"/>
      <c r="C19" s="19"/>
      <c r="D19" s="19"/>
      <c r="E19" s="19"/>
      <c r="F19" s="19"/>
    </row>
    <row r="20" spans="1:6" ht="20.100000000000001" customHeight="1" x14ac:dyDescent="0.3">
      <c r="A20" s="20"/>
      <c r="B20" s="19"/>
      <c r="C20" s="19"/>
      <c r="D20" s="19"/>
      <c r="E20" s="19"/>
      <c r="F20" s="19"/>
    </row>
    <row r="21" spans="1:6" ht="20.100000000000001" customHeight="1" x14ac:dyDescent="0.3">
      <c r="A21" s="20"/>
      <c r="B21" s="19"/>
      <c r="C21" s="19"/>
      <c r="D21" s="19"/>
      <c r="E21" s="19"/>
      <c r="F21" s="19"/>
    </row>
    <row r="22" spans="1:6" ht="20.100000000000001" customHeight="1" x14ac:dyDescent="0.3">
      <c r="A22" s="20"/>
      <c r="B22" s="19"/>
      <c r="C22" s="19"/>
      <c r="D22" s="19"/>
      <c r="E22" s="19"/>
      <c r="F22" s="19"/>
    </row>
    <row r="23" spans="1:6" ht="20.100000000000001" customHeight="1" x14ac:dyDescent="0.3">
      <c r="A23" s="20"/>
      <c r="B23" s="19"/>
      <c r="C23" s="19"/>
      <c r="D23" s="19"/>
      <c r="E23" s="19"/>
      <c r="F23" s="19"/>
    </row>
    <row r="24" spans="1:6" ht="20.100000000000001" customHeight="1" x14ac:dyDescent="0.3">
      <c r="A24" s="20"/>
      <c r="B24" s="19"/>
      <c r="C24" s="19"/>
      <c r="D24" s="19"/>
      <c r="E24" s="19"/>
      <c r="F24" s="19"/>
    </row>
    <row r="25" spans="1:6" ht="20.100000000000001" customHeight="1" x14ac:dyDescent="0.3">
      <c r="A25" s="20"/>
      <c r="B25" s="19"/>
      <c r="C25" s="19"/>
      <c r="D25" s="19"/>
      <c r="E25" s="19"/>
      <c r="F25" s="19"/>
    </row>
    <row r="26" spans="1:6" ht="20.100000000000001" customHeight="1" x14ac:dyDescent="0.3">
      <c r="A26" s="20"/>
      <c r="B26" s="19"/>
      <c r="C26" s="19"/>
      <c r="D26" s="19"/>
      <c r="E26" s="19"/>
      <c r="F26" s="19"/>
    </row>
    <row r="27" spans="1:6" ht="20.100000000000001" customHeight="1" x14ac:dyDescent="0.3">
      <c r="A27" s="20"/>
      <c r="B27" s="19"/>
      <c r="C27" s="19"/>
      <c r="D27" s="19"/>
      <c r="E27" s="19"/>
      <c r="F27" s="19"/>
    </row>
    <row r="28" spans="1:6" ht="20.100000000000001" customHeight="1" x14ac:dyDescent="0.3">
      <c r="A28" s="20"/>
      <c r="B28" s="19"/>
      <c r="C28" s="19"/>
      <c r="D28" s="19"/>
      <c r="E28" s="19"/>
      <c r="F28" s="19"/>
    </row>
    <row r="29" spans="1:6" ht="20.100000000000001" customHeight="1" x14ac:dyDescent="0.3">
      <c r="A29" s="20"/>
      <c r="B29" s="19"/>
      <c r="C29" s="19"/>
      <c r="D29" s="19"/>
      <c r="E29" s="19"/>
      <c r="F29" s="19"/>
    </row>
    <row r="30" spans="1:6" ht="20.100000000000001" customHeight="1" x14ac:dyDescent="0.3">
      <c r="A30" s="20"/>
      <c r="B30" s="19"/>
      <c r="C30" s="19"/>
      <c r="D30" s="19"/>
      <c r="E30" s="19"/>
      <c r="F30" s="19"/>
    </row>
    <row r="31" spans="1:6" ht="20.100000000000001" customHeight="1" x14ac:dyDescent="0.3">
      <c r="A31" s="20"/>
      <c r="B31" s="19"/>
      <c r="C31" s="19"/>
      <c r="D31" s="19"/>
      <c r="E31" s="19"/>
      <c r="F31" s="19"/>
    </row>
    <row r="32" spans="1:6" ht="20.100000000000001" customHeight="1" x14ac:dyDescent="0.3">
      <c r="A32" s="20"/>
      <c r="B32" s="19"/>
      <c r="C32" s="19"/>
      <c r="D32" s="19"/>
      <c r="E32" s="19"/>
      <c r="F32" s="19"/>
    </row>
    <row r="33" spans="1:6" ht="20.100000000000001" customHeight="1" x14ac:dyDescent="0.3">
      <c r="A33" s="20"/>
      <c r="B33" s="19"/>
      <c r="C33" s="19"/>
      <c r="D33" s="19"/>
      <c r="E33" s="19"/>
      <c r="F33" s="19"/>
    </row>
    <row r="34" spans="1:6" ht="20.100000000000001" customHeight="1" x14ac:dyDescent="0.3">
      <c r="A34" s="20"/>
      <c r="B34" s="19"/>
      <c r="C34" s="19"/>
      <c r="D34" s="19"/>
      <c r="E34" s="19"/>
      <c r="F34" s="19"/>
    </row>
    <row r="35" spans="1:6" ht="20.100000000000001" customHeight="1" x14ac:dyDescent="0.3">
      <c r="A35" s="20"/>
      <c r="B35" s="19"/>
      <c r="C35" s="19"/>
      <c r="D35" s="19"/>
      <c r="E35" s="19"/>
      <c r="F35" s="19"/>
    </row>
    <row r="36" spans="1:6" ht="20.100000000000001" customHeight="1" x14ac:dyDescent="0.3">
      <c r="A36" s="20"/>
      <c r="B36" s="19"/>
      <c r="C36" s="19"/>
      <c r="D36" s="19"/>
      <c r="E36" s="19"/>
      <c r="F36" s="19"/>
    </row>
    <row r="37" spans="1:6" ht="20.100000000000001" customHeight="1" x14ac:dyDescent="0.3">
      <c r="A37" s="20"/>
      <c r="B37" s="19"/>
      <c r="C37" s="19"/>
      <c r="D37" s="19"/>
      <c r="E37" s="19"/>
      <c r="F37" s="19"/>
    </row>
    <row r="38" spans="1:6" ht="20.100000000000001" customHeight="1" x14ac:dyDescent="0.3">
      <c r="A38" s="20"/>
      <c r="B38" s="19"/>
      <c r="C38" s="19"/>
      <c r="D38" s="19"/>
      <c r="E38" s="19"/>
      <c r="F38" s="19"/>
    </row>
    <row r="39" spans="1:6" ht="20.100000000000001" customHeight="1" x14ac:dyDescent="0.3">
      <c r="A39" s="20"/>
      <c r="B39" s="19"/>
      <c r="C39" s="19"/>
      <c r="D39" s="19"/>
      <c r="E39" s="19"/>
      <c r="F39" s="19"/>
    </row>
    <row r="40" spans="1:6" ht="20.100000000000001" customHeight="1" x14ac:dyDescent="0.3">
      <c r="A40" s="20"/>
      <c r="B40" s="19"/>
      <c r="C40" s="19"/>
      <c r="D40" s="19"/>
      <c r="E40" s="19"/>
      <c r="F40" s="19"/>
    </row>
    <row r="41" spans="1:6" ht="20.100000000000001" customHeight="1" x14ac:dyDescent="0.3">
      <c r="A41" s="20"/>
      <c r="B41" s="19"/>
      <c r="C41" s="19"/>
      <c r="D41" s="19"/>
      <c r="E41" s="19"/>
      <c r="F41" s="19"/>
    </row>
    <row r="42" spans="1:6" ht="20.100000000000001" customHeight="1" x14ac:dyDescent="0.3">
      <c r="A42" s="20"/>
      <c r="B42" s="19"/>
      <c r="C42" s="19"/>
      <c r="D42" s="19"/>
      <c r="E42" s="19"/>
      <c r="F42" s="19"/>
    </row>
    <row r="43" spans="1:6" ht="20.100000000000001" customHeight="1" x14ac:dyDescent="0.3">
      <c r="A43" s="20"/>
      <c r="B43" s="19"/>
      <c r="C43" s="19"/>
      <c r="D43" s="19"/>
      <c r="E43" s="19"/>
      <c r="F43" s="19"/>
    </row>
    <row r="44" spans="1:6" ht="20.100000000000001" customHeight="1" x14ac:dyDescent="0.3">
      <c r="A44" s="20"/>
      <c r="B44" s="19"/>
      <c r="C44" s="19"/>
      <c r="D44" s="19"/>
      <c r="E44" s="19"/>
      <c r="F44" s="19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68"/>
  <sheetViews>
    <sheetView view="pageBreakPreview" topLeftCell="A4" zoomScale="115" zoomScaleNormal="85" zoomScaleSheetLayoutView="115" workbookViewId="0">
      <selection activeCell="C9" sqref="C9:G22"/>
    </sheetView>
  </sheetViews>
  <sheetFormatPr defaultRowHeight="12" x14ac:dyDescent="0.3"/>
  <cols>
    <col min="1" max="8" width="9.625" style="2" customWidth="1"/>
    <col min="9" max="234" width="9" style="2"/>
    <col min="235" max="236" width="3.75" style="2" customWidth="1"/>
    <col min="237" max="237" width="15" style="2" customWidth="1"/>
    <col min="238" max="241" width="12.875" style="2" customWidth="1"/>
    <col min="242" max="242" width="12.125" style="2" customWidth="1"/>
    <col min="243" max="243" width="9" style="2"/>
    <col min="244" max="244" width="12.25" style="2" customWidth="1"/>
    <col min="245" max="245" width="9.625" style="2" customWidth="1"/>
    <col min="246" max="247" width="9.75" style="2" customWidth="1"/>
    <col min="248" max="248" width="9.375" style="2" customWidth="1"/>
    <col min="249" max="490" width="9" style="2"/>
    <col min="491" max="492" width="3.75" style="2" customWidth="1"/>
    <col min="493" max="493" width="15" style="2" customWidth="1"/>
    <col min="494" max="497" width="12.875" style="2" customWidth="1"/>
    <col min="498" max="498" width="12.125" style="2" customWidth="1"/>
    <col min="499" max="499" width="9" style="2"/>
    <col min="500" max="500" width="12.25" style="2" customWidth="1"/>
    <col min="501" max="501" width="9.625" style="2" customWidth="1"/>
    <col min="502" max="503" width="9.75" style="2" customWidth="1"/>
    <col min="504" max="504" width="9.375" style="2" customWidth="1"/>
    <col min="505" max="746" width="9" style="2"/>
    <col min="747" max="748" width="3.75" style="2" customWidth="1"/>
    <col min="749" max="749" width="15" style="2" customWidth="1"/>
    <col min="750" max="753" width="12.875" style="2" customWidth="1"/>
    <col min="754" max="754" width="12.125" style="2" customWidth="1"/>
    <col min="755" max="755" width="9" style="2"/>
    <col min="756" max="756" width="12.25" style="2" customWidth="1"/>
    <col min="757" max="757" width="9.625" style="2" customWidth="1"/>
    <col min="758" max="759" width="9.75" style="2" customWidth="1"/>
    <col min="760" max="760" width="9.375" style="2" customWidth="1"/>
    <col min="761" max="1002" width="9" style="2"/>
    <col min="1003" max="1004" width="3.75" style="2" customWidth="1"/>
    <col min="1005" max="1005" width="15" style="2" customWidth="1"/>
    <col min="1006" max="1009" width="12.875" style="2" customWidth="1"/>
    <col min="1010" max="1010" width="12.125" style="2" customWidth="1"/>
    <col min="1011" max="1011" width="9" style="2"/>
    <col min="1012" max="1012" width="12.25" style="2" customWidth="1"/>
    <col min="1013" max="1013" width="9.625" style="2" customWidth="1"/>
    <col min="1014" max="1015" width="9.75" style="2" customWidth="1"/>
    <col min="1016" max="1016" width="9.375" style="2" customWidth="1"/>
    <col min="1017" max="1258" width="9" style="2"/>
    <col min="1259" max="1260" width="3.75" style="2" customWidth="1"/>
    <col min="1261" max="1261" width="15" style="2" customWidth="1"/>
    <col min="1262" max="1265" width="12.875" style="2" customWidth="1"/>
    <col min="1266" max="1266" width="12.125" style="2" customWidth="1"/>
    <col min="1267" max="1267" width="9" style="2"/>
    <col min="1268" max="1268" width="12.25" style="2" customWidth="1"/>
    <col min="1269" max="1269" width="9.625" style="2" customWidth="1"/>
    <col min="1270" max="1271" width="9.75" style="2" customWidth="1"/>
    <col min="1272" max="1272" width="9.375" style="2" customWidth="1"/>
    <col min="1273" max="1514" width="9" style="2"/>
    <col min="1515" max="1516" width="3.75" style="2" customWidth="1"/>
    <col min="1517" max="1517" width="15" style="2" customWidth="1"/>
    <col min="1518" max="1521" width="12.875" style="2" customWidth="1"/>
    <col min="1522" max="1522" width="12.125" style="2" customWidth="1"/>
    <col min="1523" max="1523" width="9" style="2"/>
    <col min="1524" max="1524" width="12.25" style="2" customWidth="1"/>
    <col min="1525" max="1525" width="9.625" style="2" customWidth="1"/>
    <col min="1526" max="1527" width="9.75" style="2" customWidth="1"/>
    <col min="1528" max="1528" width="9.375" style="2" customWidth="1"/>
    <col min="1529" max="1770" width="9" style="2"/>
    <col min="1771" max="1772" width="3.75" style="2" customWidth="1"/>
    <col min="1773" max="1773" width="15" style="2" customWidth="1"/>
    <col min="1774" max="1777" width="12.875" style="2" customWidth="1"/>
    <col min="1778" max="1778" width="12.125" style="2" customWidth="1"/>
    <col min="1779" max="1779" width="9" style="2"/>
    <col min="1780" max="1780" width="12.25" style="2" customWidth="1"/>
    <col min="1781" max="1781" width="9.625" style="2" customWidth="1"/>
    <col min="1782" max="1783" width="9.75" style="2" customWidth="1"/>
    <col min="1784" max="1784" width="9.375" style="2" customWidth="1"/>
    <col min="1785" max="2026" width="9" style="2"/>
    <col min="2027" max="2028" width="3.75" style="2" customWidth="1"/>
    <col min="2029" max="2029" width="15" style="2" customWidth="1"/>
    <col min="2030" max="2033" width="12.875" style="2" customWidth="1"/>
    <col min="2034" max="2034" width="12.125" style="2" customWidth="1"/>
    <col min="2035" max="2035" width="9" style="2"/>
    <col min="2036" max="2036" width="12.25" style="2" customWidth="1"/>
    <col min="2037" max="2037" width="9.625" style="2" customWidth="1"/>
    <col min="2038" max="2039" width="9.75" style="2" customWidth="1"/>
    <col min="2040" max="2040" width="9.375" style="2" customWidth="1"/>
    <col min="2041" max="2282" width="9" style="2"/>
    <col min="2283" max="2284" width="3.75" style="2" customWidth="1"/>
    <col min="2285" max="2285" width="15" style="2" customWidth="1"/>
    <col min="2286" max="2289" width="12.875" style="2" customWidth="1"/>
    <col min="2290" max="2290" width="12.125" style="2" customWidth="1"/>
    <col min="2291" max="2291" width="9" style="2"/>
    <col min="2292" max="2292" width="12.25" style="2" customWidth="1"/>
    <col min="2293" max="2293" width="9.625" style="2" customWidth="1"/>
    <col min="2294" max="2295" width="9.75" style="2" customWidth="1"/>
    <col min="2296" max="2296" width="9.375" style="2" customWidth="1"/>
    <col min="2297" max="2538" width="9" style="2"/>
    <col min="2539" max="2540" width="3.75" style="2" customWidth="1"/>
    <col min="2541" max="2541" width="15" style="2" customWidth="1"/>
    <col min="2542" max="2545" width="12.875" style="2" customWidth="1"/>
    <col min="2546" max="2546" width="12.125" style="2" customWidth="1"/>
    <col min="2547" max="2547" width="9" style="2"/>
    <col min="2548" max="2548" width="12.25" style="2" customWidth="1"/>
    <col min="2549" max="2549" width="9.625" style="2" customWidth="1"/>
    <col min="2550" max="2551" width="9.75" style="2" customWidth="1"/>
    <col min="2552" max="2552" width="9.375" style="2" customWidth="1"/>
    <col min="2553" max="2794" width="9" style="2"/>
    <col min="2795" max="2796" width="3.75" style="2" customWidth="1"/>
    <col min="2797" max="2797" width="15" style="2" customWidth="1"/>
    <col min="2798" max="2801" width="12.875" style="2" customWidth="1"/>
    <col min="2802" max="2802" width="12.125" style="2" customWidth="1"/>
    <col min="2803" max="2803" width="9" style="2"/>
    <col min="2804" max="2804" width="12.25" style="2" customWidth="1"/>
    <col min="2805" max="2805" width="9.625" style="2" customWidth="1"/>
    <col min="2806" max="2807" width="9.75" style="2" customWidth="1"/>
    <col min="2808" max="2808" width="9.375" style="2" customWidth="1"/>
    <col min="2809" max="3050" width="9" style="2"/>
    <col min="3051" max="3052" width="3.75" style="2" customWidth="1"/>
    <col min="3053" max="3053" width="15" style="2" customWidth="1"/>
    <col min="3054" max="3057" width="12.875" style="2" customWidth="1"/>
    <col min="3058" max="3058" width="12.125" style="2" customWidth="1"/>
    <col min="3059" max="3059" width="9" style="2"/>
    <col min="3060" max="3060" width="12.25" style="2" customWidth="1"/>
    <col min="3061" max="3061" width="9.625" style="2" customWidth="1"/>
    <col min="3062" max="3063" width="9.75" style="2" customWidth="1"/>
    <col min="3064" max="3064" width="9.375" style="2" customWidth="1"/>
    <col min="3065" max="3306" width="9" style="2"/>
    <col min="3307" max="3308" width="3.75" style="2" customWidth="1"/>
    <col min="3309" max="3309" width="15" style="2" customWidth="1"/>
    <col min="3310" max="3313" width="12.875" style="2" customWidth="1"/>
    <col min="3314" max="3314" width="12.125" style="2" customWidth="1"/>
    <col min="3315" max="3315" width="9" style="2"/>
    <col min="3316" max="3316" width="12.25" style="2" customWidth="1"/>
    <col min="3317" max="3317" width="9.625" style="2" customWidth="1"/>
    <col min="3318" max="3319" width="9.75" style="2" customWidth="1"/>
    <col min="3320" max="3320" width="9.375" style="2" customWidth="1"/>
    <col min="3321" max="3562" width="9" style="2"/>
    <col min="3563" max="3564" width="3.75" style="2" customWidth="1"/>
    <col min="3565" max="3565" width="15" style="2" customWidth="1"/>
    <col min="3566" max="3569" width="12.875" style="2" customWidth="1"/>
    <col min="3570" max="3570" width="12.125" style="2" customWidth="1"/>
    <col min="3571" max="3571" width="9" style="2"/>
    <col min="3572" max="3572" width="12.25" style="2" customWidth="1"/>
    <col min="3573" max="3573" width="9.625" style="2" customWidth="1"/>
    <col min="3574" max="3575" width="9.75" style="2" customWidth="1"/>
    <col min="3576" max="3576" width="9.375" style="2" customWidth="1"/>
    <col min="3577" max="3818" width="9" style="2"/>
    <col min="3819" max="3820" width="3.75" style="2" customWidth="1"/>
    <col min="3821" max="3821" width="15" style="2" customWidth="1"/>
    <col min="3822" max="3825" width="12.875" style="2" customWidth="1"/>
    <col min="3826" max="3826" width="12.125" style="2" customWidth="1"/>
    <col min="3827" max="3827" width="9" style="2"/>
    <col min="3828" max="3828" width="12.25" style="2" customWidth="1"/>
    <col min="3829" max="3829" width="9.625" style="2" customWidth="1"/>
    <col min="3830" max="3831" width="9.75" style="2" customWidth="1"/>
    <col min="3832" max="3832" width="9.375" style="2" customWidth="1"/>
    <col min="3833" max="4074" width="9" style="2"/>
    <col min="4075" max="4076" width="3.75" style="2" customWidth="1"/>
    <col min="4077" max="4077" width="15" style="2" customWidth="1"/>
    <col min="4078" max="4081" width="12.875" style="2" customWidth="1"/>
    <col min="4082" max="4082" width="12.125" style="2" customWidth="1"/>
    <col min="4083" max="4083" width="9" style="2"/>
    <col min="4084" max="4084" width="12.25" style="2" customWidth="1"/>
    <col min="4085" max="4085" width="9.625" style="2" customWidth="1"/>
    <col min="4086" max="4087" width="9.75" style="2" customWidth="1"/>
    <col min="4088" max="4088" width="9.375" style="2" customWidth="1"/>
    <col min="4089" max="4330" width="9" style="2"/>
    <col min="4331" max="4332" width="3.75" style="2" customWidth="1"/>
    <col min="4333" max="4333" width="15" style="2" customWidth="1"/>
    <col min="4334" max="4337" width="12.875" style="2" customWidth="1"/>
    <col min="4338" max="4338" width="12.125" style="2" customWidth="1"/>
    <col min="4339" max="4339" width="9" style="2"/>
    <col min="4340" max="4340" width="12.25" style="2" customWidth="1"/>
    <col min="4341" max="4341" width="9.625" style="2" customWidth="1"/>
    <col min="4342" max="4343" width="9.75" style="2" customWidth="1"/>
    <col min="4344" max="4344" width="9.375" style="2" customWidth="1"/>
    <col min="4345" max="4586" width="9" style="2"/>
    <col min="4587" max="4588" width="3.75" style="2" customWidth="1"/>
    <col min="4589" max="4589" width="15" style="2" customWidth="1"/>
    <col min="4590" max="4593" width="12.875" style="2" customWidth="1"/>
    <col min="4594" max="4594" width="12.125" style="2" customWidth="1"/>
    <col min="4595" max="4595" width="9" style="2"/>
    <col min="4596" max="4596" width="12.25" style="2" customWidth="1"/>
    <col min="4597" max="4597" width="9.625" style="2" customWidth="1"/>
    <col min="4598" max="4599" width="9.75" style="2" customWidth="1"/>
    <col min="4600" max="4600" width="9.375" style="2" customWidth="1"/>
    <col min="4601" max="4842" width="9" style="2"/>
    <col min="4843" max="4844" width="3.75" style="2" customWidth="1"/>
    <col min="4845" max="4845" width="15" style="2" customWidth="1"/>
    <col min="4846" max="4849" width="12.875" style="2" customWidth="1"/>
    <col min="4850" max="4850" width="12.125" style="2" customWidth="1"/>
    <col min="4851" max="4851" width="9" style="2"/>
    <col min="4852" max="4852" width="12.25" style="2" customWidth="1"/>
    <col min="4853" max="4853" width="9.625" style="2" customWidth="1"/>
    <col min="4854" max="4855" width="9.75" style="2" customWidth="1"/>
    <col min="4856" max="4856" width="9.375" style="2" customWidth="1"/>
    <col min="4857" max="5098" width="9" style="2"/>
    <col min="5099" max="5100" width="3.75" style="2" customWidth="1"/>
    <col min="5101" max="5101" width="15" style="2" customWidth="1"/>
    <col min="5102" max="5105" width="12.875" style="2" customWidth="1"/>
    <col min="5106" max="5106" width="12.125" style="2" customWidth="1"/>
    <col min="5107" max="5107" width="9" style="2"/>
    <col min="5108" max="5108" width="12.25" style="2" customWidth="1"/>
    <col min="5109" max="5109" width="9.625" style="2" customWidth="1"/>
    <col min="5110" max="5111" width="9.75" style="2" customWidth="1"/>
    <col min="5112" max="5112" width="9.375" style="2" customWidth="1"/>
    <col min="5113" max="5354" width="9" style="2"/>
    <col min="5355" max="5356" width="3.75" style="2" customWidth="1"/>
    <col min="5357" max="5357" width="15" style="2" customWidth="1"/>
    <col min="5358" max="5361" width="12.875" style="2" customWidth="1"/>
    <col min="5362" max="5362" width="12.125" style="2" customWidth="1"/>
    <col min="5363" max="5363" width="9" style="2"/>
    <col min="5364" max="5364" width="12.25" style="2" customWidth="1"/>
    <col min="5365" max="5365" width="9.625" style="2" customWidth="1"/>
    <col min="5366" max="5367" width="9.75" style="2" customWidth="1"/>
    <col min="5368" max="5368" width="9.375" style="2" customWidth="1"/>
    <col min="5369" max="5610" width="9" style="2"/>
    <col min="5611" max="5612" width="3.75" style="2" customWidth="1"/>
    <col min="5613" max="5613" width="15" style="2" customWidth="1"/>
    <col min="5614" max="5617" width="12.875" style="2" customWidth="1"/>
    <col min="5618" max="5618" width="12.125" style="2" customWidth="1"/>
    <col min="5619" max="5619" width="9" style="2"/>
    <col min="5620" max="5620" width="12.25" style="2" customWidth="1"/>
    <col min="5621" max="5621" width="9.625" style="2" customWidth="1"/>
    <col min="5622" max="5623" width="9.75" style="2" customWidth="1"/>
    <col min="5624" max="5624" width="9.375" style="2" customWidth="1"/>
    <col min="5625" max="5866" width="9" style="2"/>
    <col min="5867" max="5868" width="3.75" style="2" customWidth="1"/>
    <col min="5869" max="5869" width="15" style="2" customWidth="1"/>
    <col min="5870" max="5873" width="12.875" style="2" customWidth="1"/>
    <col min="5874" max="5874" width="12.125" style="2" customWidth="1"/>
    <col min="5875" max="5875" width="9" style="2"/>
    <col min="5876" max="5876" width="12.25" style="2" customWidth="1"/>
    <col min="5877" max="5877" width="9.625" style="2" customWidth="1"/>
    <col min="5878" max="5879" width="9.75" style="2" customWidth="1"/>
    <col min="5880" max="5880" width="9.375" style="2" customWidth="1"/>
    <col min="5881" max="6122" width="9" style="2"/>
    <col min="6123" max="6124" width="3.75" style="2" customWidth="1"/>
    <col min="6125" max="6125" width="15" style="2" customWidth="1"/>
    <col min="6126" max="6129" width="12.875" style="2" customWidth="1"/>
    <col min="6130" max="6130" width="12.125" style="2" customWidth="1"/>
    <col min="6131" max="6131" width="9" style="2"/>
    <col min="6132" max="6132" width="12.25" style="2" customWidth="1"/>
    <col min="6133" max="6133" width="9.625" style="2" customWidth="1"/>
    <col min="6134" max="6135" width="9.75" style="2" customWidth="1"/>
    <col min="6136" max="6136" width="9.375" style="2" customWidth="1"/>
    <col min="6137" max="6378" width="9" style="2"/>
    <col min="6379" max="6380" width="3.75" style="2" customWidth="1"/>
    <col min="6381" max="6381" width="15" style="2" customWidth="1"/>
    <col min="6382" max="6385" width="12.875" style="2" customWidth="1"/>
    <col min="6386" max="6386" width="12.125" style="2" customWidth="1"/>
    <col min="6387" max="6387" width="9" style="2"/>
    <col min="6388" max="6388" width="12.25" style="2" customWidth="1"/>
    <col min="6389" max="6389" width="9.625" style="2" customWidth="1"/>
    <col min="6390" max="6391" width="9.75" style="2" customWidth="1"/>
    <col min="6392" max="6392" width="9.375" style="2" customWidth="1"/>
    <col min="6393" max="6634" width="9" style="2"/>
    <col min="6635" max="6636" width="3.75" style="2" customWidth="1"/>
    <col min="6637" max="6637" width="15" style="2" customWidth="1"/>
    <col min="6638" max="6641" width="12.875" style="2" customWidth="1"/>
    <col min="6642" max="6642" width="12.125" style="2" customWidth="1"/>
    <col min="6643" max="6643" width="9" style="2"/>
    <col min="6644" max="6644" width="12.25" style="2" customWidth="1"/>
    <col min="6645" max="6645" width="9.625" style="2" customWidth="1"/>
    <col min="6646" max="6647" width="9.75" style="2" customWidth="1"/>
    <col min="6648" max="6648" width="9.375" style="2" customWidth="1"/>
    <col min="6649" max="6890" width="9" style="2"/>
    <col min="6891" max="6892" width="3.75" style="2" customWidth="1"/>
    <col min="6893" max="6893" width="15" style="2" customWidth="1"/>
    <col min="6894" max="6897" width="12.875" style="2" customWidth="1"/>
    <col min="6898" max="6898" width="12.125" style="2" customWidth="1"/>
    <col min="6899" max="6899" width="9" style="2"/>
    <col min="6900" max="6900" width="12.25" style="2" customWidth="1"/>
    <col min="6901" max="6901" width="9.625" style="2" customWidth="1"/>
    <col min="6902" max="6903" width="9.75" style="2" customWidth="1"/>
    <col min="6904" max="6904" width="9.375" style="2" customWidth="1"/>
    <col min="6905" max="7146" width="9" style="2"/>
    <col min="7147" max="7148" width="3.75" style="2" customWidth="1"/>
    <col min="7149" max="7149" width="15" style="2" customWidth="1"/>
    <col min="7150" max="7153" width="12.875" style="2" customWidth="1"/>
    <col min="7154" max="7154" width="12.125" style="2" customWidth="1"/>
    <col min="7155" max="7155" width="9" style="2"/>
    <col min="7156" max="7156" width="12.25" style="2" customWidth="1"/>
    <col min="7157" max="7157" width="9.625" style="2" customWidth="1"/>
    <col min="7158" max="7159" width="9.75" style="2" customWidth="1"/>
    <col min="7160" max="7160" width="9.375" style="2" customWidth="1"/>
    <col min="7161" max="7402" width="9" style="2"/>
    <col min="7403" max="7404" width="3.75" style="2" customWidth="1"/>
    <col min="7405" max="7405" width="15" style="2" customWidth="1"/>
    <col min="7406" max="7409" width="12.875" style="2" customWidth="1"/>
    <col min="7410" max="7410" width="12.125" style="2" customWidth="1"/>
    <col min="7411" max="7411" width="9" style="2"/>
    <col min="7412" max="7412" width="12.25" style="2" customWidth="1"/>
    <col min="7413" max="7413" width="9.625" style="2" customWidth="1"/>
    <col min="7414" max="7415" width="9.75" style="2" customWidth="1"/>
    <col min="7416" max="7416" width="9.375" style="2" customWidth="1"/>
    <col min="7417" max="7658" width="9" style="2"/>
    <col min="7659" max="7660" width="3.75" style="2" customWidth="1"/>
    <col min="7661" max="7661" width="15" style="2" customWidth="1"/>
    <col min="7662" max="7665" width="12.875" style="2" customWidth="1"/>
    <col min="7666" max="7666" width="12.125" style="2" customWidth="1"/>
    <col min="7667" max="7667" width="9" style="2"/>
    <col min="7668" max="7668" width="12.25" style="2" customWidth="1"/>
    <col min="7669" max="7669" width="9.625" style="2" customWidth="1"/>
    <col min="7670" max="7671" width="9.75" style="2" customWidth="1"/>
    <col min="7672" max="7672" width="9.375" style="2" customWidth="1"/>
    <col min="7673" max="7914" width="9" style="2"/>
    <col min="7915" max="7916" width="3.75" style="2" customWidth="1"/>
    <col min="7917" max="7917" width="15" style="2" customWidth="1"/>
    <col min="7918" max="7921" width="12.875" style="2" customWidth="1"/>
    <col min="7922" max="7922" width="12.125" style="2" customWidth="1"/>
    <col min="7923" max="7923" width="9" style="2"/>
    <col min="7924" max="7924" width="12.25" style="2" customWidth="1"/>
    <col min="7925" max="7925" width="9.625" style="2" customWidth="1"/>
    <col min="7926" max="7927" width="9.75" style="2" customWidth="1"/>
    <col min="7928" max="7928" width="9.375" style="2" customWidth="1"/>
    <col min="7929" max="8170" width="9" style="2"/>
    <col min="8171" max="8172" width="3.75" style="2" customWidth="1"/>
    <col min="8173" max="8173" width="15" style="2" customWidth="1"/>
    <col min="8174" max="8177" width="12.875" style="2" customWidth="1"/>
    <col min="8178" max="8178" width="12.125" style="2" customWidth="1"/>
    <col min="8179" max="8179" width="9" style="2"/>
    <col min="8180" max="8180" width="12.25" style="2" customWidth="1"/>
    <col min="8181" max="8181" width="9.625" style="2" customWidth="1"/>
    <col min="8182" max="8183" width="9.75" style="2" customWidth="1"/>
    <col min="8184" max="8184" width="9.375" style="2" customWidth="1"/>
    <col min="8185" max="8426" width="9" style="2"/>
    <col min="8427" max="8428" width="3.75" style="2" customWidth="1"/>
    <col min="8429" max="8429" width="15" style="2" customWidth="1"/>
    <col min="8430" max="8433" width="12.875" style="2" customWidth="1"/>
    <col min="8434" max="8434" width="12.125" style="2" customWidth="1"/>
    <col min="8435" max="8435" width="9" style="2"/>
    <col min="8436" max="8436" width="12.25" style="2" customWidth="1"/>
    <col min="8437" max="8437" width="9.625" style="2" customWidth="1"/>
    <col min="8438" max="8439" width="9.75" style="2" customWidth="1"/>
    <col min="8440" max="8440" width="9.375" style="2" customWidth="1"/>
    <col min="8441" max="8682" width="9" style="2"/>
    <col min="8683" max="8684" width="3.75" style="2" customWidth="1"/>
    <col min="8685" max="8685" width="15" style="2" customWidth="1"/>
    <col min="8686" max="8689" width="12.875" style="2" customWidth="1"/>
    <col min="8690" max="8690" width="12.125" style="2" customWidth="1"/>
    <col min="8691" max="8691" width="9" style="2"/>
    <col min="8692" max="8692" width="12.25" style="2" customWidth="1"/>
    <col min="8693" max="8693" width="9.625" style="2" customWidth="1"/>
    <col min="8694" max="8695" width="9.75" style="2" customWidth="1"/>
    <col min="8696" max="8696" width="9.375" style="2" customWidth="1"/>
    <col min="8697" max="8938" width="9" style="2"/>
    <col min="8939" max="8940" width="3.75" style="2" customWidth="1"/>
    <col min="8941" max="8941" width="15" style="2" customWidth="1"/>
    <col min="8942" max="8945" width="12.875" style="2" customWidth="1"/>
    <col min="8946" max="8946" width="12.125" style="2" customWidth="1"/>
    <col min="8947" max="8947" width="9" style="2"/>
    <col min="8948" max="8948" width="12.25" style="2" customWidth="1"/>
    <col min="8949" max="8949" width="9.625" style="2" customWidth="1"/>
    <col min="8950" max="8951" width="9.75" style="2" customWidth="1"/>
    <col min="8952" max="8952" width="9.375" style="2" customWidth="1"/>
    <col min="8953" max="9194" width="9" style="2"/>
    <col min="9195" max="9196" width="3.75" style="2" customWidth="1"/>
    <col min="9197" max="9197" width="15" style="2" customWidth="1"/>
    <col min="9198" max="9201" width="12.875" style="2" customWidth="1"/>
    <col min="9202" max="9202" width="12.125" style="2" customWidth="1"/>
    <col min="9203" max="9203" width="9" style="2"/>
    <col min="9204" max="9204" width="12.25" style="2" customWidth="1"/>
    <col min="9205" max="9205" width="9.625" style="2" customWidth="1"/>
    <col min="9206" max="9207" width="9.75" style="2" customWidth="1"/>
    <col min="9208" max="9208" width="9.375" style="2" customWidth="1"/>
    <col min="9209" max="9450" width="9" style="2"/>
    <col min="9451" max="9452" width="3.75" style="2" customWidth="1"/>
    <col min="9453" max="9453" width="15" style="2" customWidth="1"/>
    <col min="9454" max="9457" width="12.875" style="2" customWidth="1"/>
    <col min="9458" max="9458" width="12.125" style="2" customWidth="1"/>
    <col min="9459" max="9459" width="9" style="2"/>
    <col min="9460" max="9460" width="12.25" style="2" customWidth="1"/>
    <col min="9461" max="9461" width="9.625" style="2" customWidth="1"/>
    <col min="9462" max="9463" width="9.75" style="2" customWidth="1"/>
    <col min="9464" max="9464" width="9.375" style="2" customWidth="1"/>
    <col min="9465" max="9706" width="9" style="2"/>
    <col min="9707" max="9708" width="3.75" style="2" customWidth="1"/>
    <col min="9709" max="9709" width="15" style="2" customWidth="1"/>
    <col min="9710" max="9713" width="12.875" style="2" customWidth="1"/>
    <col min="9714" max="9714" width="12.125" style="2" customWidth="1"/>
    <col min="9715" max="9715" width="9" style="2"/>
    <col min="9716" max="9716" width="12.25" style="2" customWidth="1"/>
    <col min="9717" max="9717" width="9.625" style="2" customWidth="1"/>
    <col min="9718" max="9719" width="9.75" style="2" customWidth="1"/>
    <col min="9720" max="9720" width="9.375" style="2" customWidth="1"/>
    <col min="9721" max="9962" width="9" style="2"/>
    <col min="9963" max="9964" width="3.75" style="2" customWidth="1"/>
    <col min="9965" max="9965" width="15" style="2" customWidth="1"/>
    <col min="9966" max="9969" width="12.875" style="2" customWidth="1"/>
    <col min="9970" max="9970" width="12.125" style="2" customWidth="1"/>
    <col min="9971" max="9971" width="9" style="2"/>
    <col min="9972" max="9972" width="12.25" style="2" customWidth="1"/>
    <col min="9973" max="9973" width="9.625" style="2" customWidth="1"/>
    <col min="9974" max="9975" width="9.75" style="2" customWidth="1"/>
    <col min="9976" max="9976" width="9.375" style="2" customWidth="1"/>
    <col min="9977" max="10218" width="9" style="2"/>
    <col min="10219" max="10220" width="3.75" style="2" customWidth="1"/>
    <col min="10221" max="10221" width="15" style="2" customWidth="1"/>
    <col min="10222" max="10225" width="12.875" style="2" customWidth="1"/>
    <col min="10226" max="10226" width="12.125" style="2" customWidth="1"/>
    <col min="10227" max="10227" width="9" style="2"/>
    <col min="10228" max="10228" width="12.25" style="2" customWidth="1"/>
    <col min="10229" max="10229" width="9.625" style="2" customWidth="1"/>
    <col min="10230" max="10231" width="9.75" style="2" customWidth="1"/>
    <col min="10232" max="10232" width="9.375" style="2" customWidth="1"/>
    <col min="10233" max="10474" width="9" style="2"/>
    <col min="10475" max="10476" width="3.75" style="2" customWidth="1"/>
    <col min="10477" max="10477" width="15" style="2" customWidth="1"/>
    <col min="10478" max="10481" width="12.875" style="2" customWidth="1"/>
    <col min="10482" max="10482" width="12.125" style="2" customWidth="1"/>
    <col min="10483" max="10483" width="9" style="2"/>
    <col min="10484" max="10484" width="12.25" style="2" customWidth="1"/>
    <col min="10485" max="10485" width="9.625" style="2" customWidth="1"/>
    <col min="10486" max="10487" width="9.75" style="2" customWidth="1"/>
    <col min="10488" max="10488" width="9.375" style="2" customWidth="1"/>
    <col min="10489" max="10730" width="9" style="2"/>
    <col min="10731" max="10732" width="3.75" style="2" customWidth="1"/>
    <col min="10733" max="10733" width="15" style="2" customWidth="1"/>
    <col min="10734" max="10737" width="12.875" style="2" customWidth="1"/>
    <col min="10738" max="10738" width="12.125" style="2" customWidth="1"/>
    <col min="10739" max="10739" width="9" style="2"/>
    <col min="10740" max="10740" width="12.25" style="2" customWidth="1"/>
    <col min="10741" max="10741" width="9.625" style="2" customWidth="1"/>
    <col min="10742" max="10743" width="9.75" style="2" customWidth="1"/>
    <col min="10744" max="10744" width="9.375" style="2" customWidth="1"/>
    <col min="10745" max="10986" width="9" style="2"/>
    <col min="10987" max="10988" width="3.75" style="2" customWidth="1"/>
    <col min="10989" max="10989" width="15" style="2" customWidth="1"/>
    <col min="10990" max="10993" width="12.875" style="2" customWidth="1"/>
    <col min="10994" max="10994" width="12.125" style="2" customWidth="1"/>
    <col min="10995" max="10995" width="9" style="2"/>
    <col min="10996" max="10996" width="12.25" style="2" customWidth="1"/>
    <col min="10997" max="10997" width="9.625" style="2" customWidth="1"/>
    <col min="10998" max="10999" width="9.75" style="2" customWidth="1"/>
    <col min="11000" max="11000" width="9.375" style="2" customWidth="1"/>
    <col min="11001" max="11242" width="9" style="2"/>
    <col min="11243" max="11244" width="3.75" style="2" customWidth="1"/>
    <col min="11245" max="11245" width="15" style="2" customWidth="1"/>
    <col min="11246" max="11249" width="12.875" style="2" customWidth="1"/>
    <col min="11250" max="11250" width="12.125" style="2" customWidth="1"/>
    <col min="11251" max="11251" width="9" style="2"/>
    <col min="11252" max="11252" width="12.25" style="2" customWidth="1"/>
    <col min="11253" max="11253" width="9.625" style="2" customWidth="1"/>
    <col min="11254" max="11255" width="9.75" style="2" customWidth="1"/>
    <col min="11256" max="11256" width="9.375" style="2" customWidth="1"/>
    <col min="11257" max="11498" width="9" style="2"/>
    <col min="11499" max="11500" width="3.75" style="2" customWidth="1"/>
    <col min="11501" max="11501" width="15" style="2" customWidth="1"/>
    <col min="11502" max="11505" width="12.875" style="2" customWidth="1"/>
    <col min="11506" max="11506" width="12.125" style="2" customWidth="1"/>
    <col min="11507" max="11507" width="9" style="2"/>
    <col min="11508" max="11508" width="12.25" style="2" customWidth="1"/>
    <col min="11509" max="11509" width="9.625" style="2" customWidth="1"/>
    <col min="11510" max="11511" width="9.75" style="2" customWidth="1"/>
    <col min="11512" max="11512" width="9.375" style="2" customWidth="1"/>
    <col min="11513" max="11754" width="9" style="2"/>
    <col min="11755" max="11756" width="3.75" style="2" customWidth="1"/>
    <col min="11757" max="11757" width="15" style="2" customWidth="1"/>
    <col min="11758" max="11761" width="12.875" style="2" customWidth="1"/>
    <col min="11762" max="11762" width="12.125" style="2" customWidth="1"/>
    <col min="11763" max="11763" width="9" style="2"/>
    <col min="11764" max="11764" width="12.25" style="2" customWidth="1"/>
    <col min="11765" max="11765" width="9.625" style="2" customWidth="1"/>
    <col min="11766" max="11767" width="9.75" style="2" customWidth="1"/>
    <col min="11768" max="11768" width="9.375" style="2" customWidth="1"/>
    <col min="11769" max="12010" width="9" style="2"/>
    <col min="12011" max="12012" width="3.75" style="2" customWidth="1"/>
    <col min="12013" max="12013" width="15" style="2" customWidth="1"/>
    <col min="12014" max="12017" width="12.875" style="2" customWidth="1"/>
    <col min="12018" max="12018" width="12.125" style="2" customWidth="1"/>
    <col min="12019" max="12019" width="9" style="2"/>
    <col min="12020" max="12020" width="12.25" style="2" customWidth="1"/>
    <col min="12021" max="12021" width="9.625" style="2" customWidth="1"/>
    <col min="12022" max="12023" width="9.75" style="2" customWidth="1"/>
    <col min="12024" max="12024" width="9.375" style="2" customWidth="1"/>
    <col min="12025" max="12266" width="9" style="2"/>
    <col min="12267" max="12268" width="3.75" style="2" customWidth="1"/>
    <col min="12269" max="12269" width="15" style="2" customWidth="1"/>
    <col min="12270" max="12273" width="12.875" style="2" customWidth="1"/>
    <col min="12274" max="12274" width="12.125" style="2" customWidth="1"/>
    <col min="12275" max="12275" width="9" style="2"/>
    <col min="12276" max="12276" width="12.25" style="2" customWidth="1"/>
    <col min="12277" max="12277" width="9.625" style="2" customWidth="1"/>
    <col min="12278" max="12279" width="9.75" style="2" customWidth="1"/>
    <col min="12280" max="12280" width="9.375" style="2" customWidth="1"/>
    <col min="12281" max="12522" width="9" style="2"/>
    <col min="12523" max="12524" width="3.75" style="2" customWidth="1"/>
    <col min="12525" max="12525" width="15" style="2" customWidth="1"/>
    <col min="12526" max="12529" width="12.875" style="2" customWidth="1"/>
    <col min="12530" max="12530" width="12.125" style="2" customWidth="1"/>
    <col min="12531" max="12531" width="9" style="2"/>
    <col min="12532" max="12532" width="12.25" style="2" customWidth="1"/>
    <col min="12533" max="12533" width="9.625" style="2" customWidth="1"/>
    <col min="12534" max="12535" width="9.75" style="2" customWidth="1"/>
    <col min="12536" max="12536" width="9.375" style="2" customWidth="1"/>
    <col min="12537" max="12778" width="9" style="2"/>
    <col min="12779" max="12780" width="3.75" style="2" customWidth="1"/>
    <col min="12781" max="12781" width="15" style="2" customWidth="1"/>
    <col min="12782" max="12785" width="12.875" style="2" customWidth="1"/>
    <col min="12786" max="12786" width="12.125" style="2" customWidth="1"/>
    <col min="12787" max="12787" width="9" style="2"/>
    <col min="12788" max="12788" width="12.25" style="2" customWidth="1"/>
    <col min="12789" max="12789" width="9.625" style="2" customWidth="1"/>
    <col min="12790" max="12791" width="9.75" style="2" customWidth="1"/>
    <col min="12792" max="12792" width="9.375" style="2" customWidth="1"/>
    <col min="12793" max="13034" width="9" style="2"/>
    <col min="13035" max="13036" width="3.75" style="2" customWidth="1"/>
    <col min="13037" max="13037" width="15" style="2" customWidth="1"/>
    <col min="13038" max="13041" width="12.875" style="2" customWidth="1"/>
    <col min="13042" max="13042" width="12.125" style="2" customWidth="1"/>
    <col min="13043" max="13043" width="9" style="2"/>
    <col min="13044" max="13044" width="12.25" style="2" customWidth="1"/>
    <col min="13045" max="13045" width="9.625" style="2" customWidth="1"/>
    <col min="13046" max="13047" width="9.75" style="2" customWidth="1"/>
    <col min="13048" max="13048" width="9.375" style="2" customWidth="1"/>
    <col min="13049" max="13290" width="9" style="2"/>
    <col min="13291" max="13292" width="3.75" style="2" customWidth="1"/>
    <col min="13293" max="13293" width="15" style="2" customWidth="1"/>
    <col min="13294" max="13297" width="12.875" style="2" customWidth="1"/>
    <col min="13298" max="13298" width="12.125" style="2" customWidth="1"/>
    <col min="13299" max="13299" width="9" style="2"/>
    <col min="13300" max="13300" width="12.25" style="2" customWidth="1"/>
    <col min="13301" max="13301" width="9.625" style="2" customWidth="1"/>
    <col min="13302" max="13303" width="9.75" style="2" customWidth="1"/>
    <col min="13304" max="13304" width="9.375" style="2" customWidth="1"/>
    <col min="13305" max="13546" width="9" style="2"/>
    <col min="13547" max="13548" width="3.75" style="2" customWidth="1"/>
    <col min="13549" max="13549" width="15" style="2" customWidth="1"/>
    <col min="13550" max="13553" width="12.875" style="2" customWidth="1"/>
    <col min="13554" max="13554" width="12.125" style="2" customWidth="1"/>
    <col min="13555" max="13555" width="9" style="2"/>
    <col min="13556" max="13556" width="12.25" style="2" customWidth="1"/>
    <col min="13557" max="13557" width="9.625" style="2" customWidth="1"/>
    <col min="13558" max="13559" width="9.75" style="2" customWidth="1"/>
    <col min="13560" max="13560" width="9.375" style="2" customWidth="1"/>
    <col min="13561" max="13802" width="9" style="2"/>
    <col min="13803" max="13804" width="3.75" style="2" customWidth="1"/>
    <col min="13805" max="13805" width="15" style="2" customWidth="1"/>
    <col min="13806" max="13809" width="12.875" style="2" customWidth="1"/>
    <col min="13810" max="13810" width="12.125" style="2" customWidth="1"/>
    <col min="13811" max="13811" width="9" style="2"/>
    <col min="13812" max="13812" width="12.25" style="2" customWidth="1"/>
    <col min="13813" max="13813" width="9.625" style="2" customWidth="1"/>
    <col min="13814" max="13815" width="9.75" style="2" customWidth="1"/>
    <col min="13816" max="13816" width="9.375" style="2" customWidth="1"/>
    <col min="13817" max="14058" width="9" style="2"/>
    <col min="14059" max="14060" width="3.75" style="2" customWidth="1"/>
    <col min="14061" max="14061" width="15" style="2" customWidth="1"/>
    <col min="14062" max="14065" width="12.875" style="2" customWidth="1"/>
    <col min="14066" max="14066" width="12.125" style="2" customWidth="1"/>
    <col min="14067" max="14067" width="9" style="2"/>
    <col min="14068" max="14068" width="12.25" style="2" customWidth="1"/>
    <col min="14069" max="14069" width="9.625" style="2" customWidth="1"/>
    <col min="14070" max="14071" width="9.75" style="2" customWidth="1"/>
    <col min="14072" max="14072" width="9.375" style="2" customWidth="1"/>
    <col min="14073" max="14314" width="9" style="2"/>
    <col min="14315" max="14316" width="3.75" style="2" customWidth="1"/>
    <col min="14317" max="14317" width="15" style="2" customWidth="1"/>
    <col min="14318" max="14321" width="12.875" style="2" customWidth="1"/>
    <col min="14322" max="14322" width="12.125" style="2" customWidth="1"/>
    <col min="14323" max="14323" width="9" style="2"/>
    <col min="14324" max="14324" width="12.25" style="2" customWidth="1"/>
    <col min="14325" max="14325" width="9.625" style="2" customWidth="1"/>
    <col min="14326" max="14327" width="9.75" style="2" customWidth="1"/>
    <col min="14328" max="14328" width="9.375" style="2" customWidth="1"/>
    <col min="14329" max="14570" width="9" style="2"/>
    <col min="14571" max="14572" width="3.75" style="2" customWidth="1"/>
    <col min="14573" max="14573" width="15" style="2" customWidth="1"/>
    <col min="14574" max="14577" width="12.875" style="2" customWidth="1"/>
    <col min="14578" max="14578" width="12.125" style="2" customWidth="1"/>
    <col min="14579" max="14579" width="9" style="2"/>
    <col min="14580" max="14580" width="12.25" style="2" customWidth="1"/>
    <col min="14581" max="14581" width="9.625" style="2" customWidth="1"/>
    <col min="14582" max="14583" width="9.75" style="2" customWidth="1"/>
    <col min="14584" max="14584" width="9.375" style="2" customWidth="1"/>
    <col min="14585" max="14826" width="9" style="2"/>
    <col min="14827" max="14828" width="3.75" style="2" customWidth="1"/>
    <col min="14829" max="14829" width="15" style="2" customWidth="1"/>
    <col min="14830" max="14833" width="12.875" style="2" customWidth="1"/>
    <col min="14834" max="14834" width="12.125" style="2" customWidth="1"/>
    <col min="14835" max="14835" width="9" style="2"/>
    <col min="14836" max="14836" width="12.25" style="2" customWidth="1"/>
    <col min="14837" max="14837" width="9.625" style="2" customWidth="1"/>
    <col min="14838" max="14839" width="9.75" style="2" customWidth="1"/>
    <col min="14840" max="14840" width="9.375" style="2" customWidth="1"/>
    <col min="14841" max="15082" width="9" style="2"/>
    <col min="15083" max="15084" width="3.75" style="2" customWidth="1"/>
    <col min="15085" max="15085" width="15" style="2" customWidth="1"/>
    <col min="15086" max="15089" width="12.875" style="2" customWidth="1"/>
    <col min="15090" max="15090" width="12.125" style="2" customWidth="1"/>
    <col min="15091" max="15091" width="9" style="2"/>
    <col min="15092" max="15092" width="12.25" style="2" customWidth="1"/>
    <col min="15093" max="15093" width="9.625" style="2" customWidth="1"/>
    <col min="15094" max="15095" width="9.75" style="2" customWidth="1"/>
    <col min="15096" max="15096" width="9.375" style="2" customWidth="1"/>
    <col min="15097" max="15338" width="9" style="2"/>
    <col min="15339" max="15340" width="3.75" style="2" customWidth="1"/>
    <col min="15341" max="15341" width="15" style="2" customWidth="1"/>
    <col min="15342" max="15345" width="12.875" style="2" customWidth="1"/>
    <col min="15346" max="15346" width="12.125" style="2" customWidth="1"/>
    <col min="15347" max="15347" width="9" style="2"/>
    <col min="15348" max="15348" width="12.25" style="2" customWidth="1"/>
    <col min="15349" max="15349" width="9.625" style="2" customWidth="1"/>
    <col min="15350" max="15351" width="9.75" style="2" customWidth="1"/>
    <col min="15352" max="15352" width="9.375" style="2" customWidth="1"/>
    <col min="15353" max="15594" width="9" style="2"/>
    <col min="15595" max="15596" width="3.75" style="2" customWidth="1"/>
    <col min="15597" max="15597" width="15" style="2" customWidth="1"/>
    <col min="15598" max="15601" width="12.875" style="2" customWidth="1"/>
    <col min="15602" max="15602" width="12.125" style="2" customWidth="1"/>
    <col min="15603" max="15603" width="9" style="2"/>
    <col min="15604" max="15604" width="12.25" style="2" customWidth="1"/>
    <col min="15605" max="15605" width="9.625" style="2" customWidth="1"/>
    <col min="15606" max="15607" width="9.75" style="2" customWidth="1"/>
    <col min="15608" max="15608" width="9.375" style="2" customWidth="1"/>
    <col min="15609" max="15850" width="9" style="2"/>
    <col min="15851" max="15852" width="3.75" style="2" customWidth="1"/>
    <col min="15853" max="15853" width="15" style="2" customWidth="1"/>
    <col min="15854" max="15857" width="12.875" style="2" customWidth="1"/>
    <col min="15858" max="15858" width="12.125" style="2" customWidth="1"/>
    <col min="15859" max="15859" width="9" style="2"/>
    <col min="15860" max="15860" width="12.25" style="2" customWidth="1"/>
    <col min="15861" max="15861" width="9.625" style="2" customWidth="1"/>
    <col min="15862" max="15863" width="9.75" style="2" customWidth="1"/>
    <col min="15864" max="15864" width="9.375" style="2" customWidth="1"/>
    <col min="15865" max="16106" width="9" style="2"/>
    <col min="16107" max="16108" width="3.75" style="2" customWidth="1"/>
    <col min="16109" max="16109" width="15" style="2" customWidth="1"/>
    <col min="16110" max="16113" width="12.875" style="2" customWidth="1"/>
    <col min="16114" max="16114" width="12.125" style="2" customWidth="1"/>
    <col min="16115" max="16115" width="9" style="2"/>
    <col min="16116" max="16116" width="12.25" style="2" customWidth="1"/>
    <col min="16117" max="16117" width="9.625" style="2" customWidth="1"/>
    <col min="16118" max="16119" width="9.75" style="2" customWidth="1"/>
    <col min="16120" max="16120" width="9.375" style="2" customWidth="1"/>
    <col min="16121" max="16384" width="9" style="2"/>
  </cols>
  <sheetData>
    <row r="1" spans="1:9" ht="20.100000000000001" customHeight="1" x14ac:dyDescent="0.3">
      <c r="A1" s="1" t="s">
        <v>266</v>
      </c>
      <c r="B1" s="1"/>
      <c r="C1" s="1"/>
      <c r="I1" s="3"/>
    </row>
    <row r="2" spans="1:9" ht="20.100000000000001" customHeight="1" x14ac:dyDescent="0.3">
      <c r="A2" s="2" t="s">
        <v>20</v>
      </c>
      <c r="I2" s="3"/>
    </row>
    <row r="3" spans="1:9" ht="20.100000000000001" customHeight="1" x14ac:dyDescent="0.3">
      <c r="A3" s="4" t="s">
        <v>21</v>
      </c>
      <c r="B3" s="4"/>
      <c r="C3" s="4"/>
      <c r="I3" s="5"/>
    </row>
    <row r="4" spans="1:9" ht="20.100000000000001" customHeight="1" x14ac:dyDescent="0.3">
      <c r="A4" s="183" t="s">
        <v>28</v>
      </c>
      <c r="B4" s="183"/>
      <c r="C4" s="183"/>
      <c r="D4" s="7"/>
      <c r="E4" s="7"/>
      <c r="F4" s="7"/>
      <c r="I4" s="5"/>
    </row>
    <row r="5" spans="1:9" ht="20.100000000000001" customHeight="1" x14ac:dyDescent="0.3">
      <c r="A5" s="183"/>
      <c r="B5" s="183"/>
      <c r="C5" s="183"/>
      <c r="D5" s="7"/>
      <c r="E5" s="7"/>
      <c r="F5" s="7"/>
      <c r="I5" s="5"/>
    </row>
    <row r="6" spans="1:9" ht="20.100000000000001" customHeight="1" x14ac:dyDescent="0.3">
      <c r="A6" s="7" t="s">
        <v>22</v>
      </c>
      <c r="B6" s="7"/>
      <c r="C6" s="7"/>
      <c r="D6" s="7"/>
      <c r="E6" s="7"/>
      <c r="F6" s="7"/>
      <c r="I6" s="5"/>
    </row>
    <row r="7" spans="1:9" ht="20.100000000000001" customHeight="1" x14ac:dyDescent="0.3">
      <c r="A7" s="184"/>
      <c r="B7" s="184"/>
      <c r="C7" s="184"/>
      <c r="D7" s="184"/>
      <c r="E7" s="184"/>
      <c r="F7" s="184"/>
      <c r="H7" s="6" t="s">
        <v>0</v>
      </c>
      <c r="I7" s="5"/>
    </row>
    <row r="8" spans="1:9" ht="20.100000000000001" customHeight="1" x14ac:dyDescent="0.3">
      <c r="A8" s="211" t="s">
        <v>1</v>
      </c>
      <c r="B8" s="212"/>
      <c r="C8" s="186" t="s">
        <v>23</v>
      </c>
      <c r="D8" s="43" t="s">
        <v>2</v>
      </c>
      <c r="E8" s="43" t="s">
        <v>3</v>
      </c>
      <c r="F8" s="43" t="s">
        <v>4</v>
      </c>
      <c r="G8" s="43" t="s">
        <v>5</v>
      </c>
      <c r="H8" s="187" t="s">
        <v>6</v>
      </c>
      <c r="I8" s="5"/>
    </row>
    <row r="9" spans="1:9" ht="20.100000000000001" customHeight="1" x14ac:dyDescent="0.3">
      <c r="A9" s="213" t="s">
        <v>143</v>
      </c>
      <c r="B9" s="42" t="s">
        <v>25</v>
      </c>
      <c r="C9" s="202"/>
      <c r="D9" s="203">
        <v>7000</v>
      </c>
      <c r="E9" s="203">
        <v>7000</v>
      </c>
      <c r="F9" s="203">
        <v>7000</v>
      </c>
      <c r="G9" s="203">
        <v>7000</v>
      </c>
      <c r="H9" s="204"/>
      <c r="I9" s="5"/>
    </row>
    <row r="10" spans="1:9" ht="20.100000000000001" customHeight="1" x14ac:dyDescent="0.3">
      <c r="A10" s="208"/>
      <c r="B10" s="39" t="s">
        <v>26</v>
      </c>
      <c r="C10" s="205">
        <f>SUM(D10:G10)</f>
        <v>8628</v>
      </c>
      <c r="D10" s="132">
        <f>+ROUND(349.66*D9^0.7931*1.101/1000*5,0)</f>
        <v>2157</v>
      </c>
      <c r="E10" s="132">
        <f t="shared" ref="E10:G10" si="0">+ROUND(349.66*E9^0.7931*1.101/1000*5,0)</f>
        <v>2157</v>
      </c>
      <c r="F10" s="132">
        <f t="shared" si="0"/>
        <v>2157</v>
      </c>
      <c r="G10" s="132">
        <f t="shared" si="0"/>
        <v>2157</v>
      </c>
      <c r="H10" s="36"/>
      <c r="I10" s="5"/>
    </row>
    <row r="11" spans="1:9" ht="20.100000000000001" customHeight="1" x14ac:dyDescent="0.3">
      <c r="A11" s="208" t="s">
        <v>144</v>
      </c>
      <c r="B11" s="39" t="s">
        <v>25</v>
      </c>
      <c r="C11" s="205"/>
      <c r="D11" s="132">
        <v>10000</v>
      </c>
      <c r="E11" s="132">
        <v>10000</v>
      </c>
      <c r="F11" s="132">
        <v>10000</v>
      </c>
      <c r="G11" s="132">
        <v>11500</v>
      </c>
      <c r="H11" s="36"/>
      <c r="I11" s="5"/>
    </row>
    <row r="12" spans="1:9" ht="20.100000000000001" customHeight="1" x14ac:dyDescent="0.3">
      <c r="A12" s="208"/>
      <c r="B12" s="39" t="s">
        <v>26</v>
      </c>
      <c r="C12" s="205">
        <f>SUM(D12:G12)</f>
        <v>11787</v>
      </c>
      <c r="D12" s="132">
        <f>+ROUND(349.66*D11^0.7931*1.101/1000*5,0)</f>
        <v>2863</v>
      </c>
      <c r="E12" s="132">
        <f t="shared" ref="E12:G12" si="1">+ROUND(349.66*E11^0.7931*1.101/1000*5,0)</f>
        <v>2863</v>
      </c>
      <c r="F12" s="132">
        <f t="shared" si="1"/>
        <v>2863</v>
      </c>
      <c r="G12" s="132">
        <f t="shared" si="1"/>
        <v>3198</v>
      </c>
      <c r="H12" s="36"/>
      <c r="I12" s="5"/>
    </row>
    <row r="13" spans="1:9" ht="20.100000000000001" customHeight="1" x14ac:dyDescent="0.3">
      <c r="A13" s="208" t="s">
        <v>145</v>
      </c>
      <c r="B13" s="39" t="s">
        <v>25</v>
      </c>
      <c r="C13" s="205"/>
      <c r="D13" s="132">
        <v>9500</v>
      </c>
      <c r="E13" s="132">
        <v>9500</v>
      </c>
      <c r="F13" s="132">
        <v>9500</v>
      </c>
      <c r="G13" s="132">
        <v>12000</v>
      </c>
      <c r="H13" s="36"/>
      <c r="I13" s="5"/>
    </row>
    <row r="14" spans="1:9" ht="20.100000000000001" customHeight="1" x14ac:dyDescent="0.3">
      <c r="A14" s="208"/>
      <c r="B14" s="39" t="s">
        <v>26</v>
      </c>
      <c r="C14" s="205">
        <f>SUM(D14:G14)</f>
        <v>11555</v>
      </c>
      <c r="D14" s="132">
        <f>+ROUND(349.66*D13^0.7931*1.101/1000*5,0)</f>
        <v>2749</v>
      </c>
      <c r="E14" s="132">
        <f t="shared" ref="E14:G14" si="2">+ROUND(349.66*E13^0.7931*1.101/1000*5,0)</f>
        <v>2749</v>
      </c>
      <c r="F14" s="132">
        <f t="shared" si="2"/>
        <v>2749</v>
      </c>
      <c r="G14" s="132">
        <f t="shared" si="2"/>
        <v>3308</v>
      </c>
      <c r="H14" s="36"/>
      <c r="I14" s="5"/>
    </row>
    <row r="15" spans="1:9" ht="20.100000000000001" customHeight="1" x14ac:dyDescent="0.3">
      <c r="A15" s="208" t="s">
        <v>146</v>
      </c>
      <c r="B15" s="39" t="s">
        <v>25</v>
      </c>
      <c r="C15" s="205"/>
      <c r="D15" s="132">
        <v>1000</v>
      </c>
      <c r="E15" s="132">
        <v>1000</v>
      </c>
      <c r="F15" s="132">
        <v>1000</v>
      </c>
      <c r="G15" s="132">
        <v>1600</v>
      </c>
      <c r="H15" s="36"/>
      <c r="I15" s="5"/>
    </row>
    <row r="16" spans="1:9" ht="20.100000000000001" customHeight="1" x14ac:dyDescent="0.3">
      <c r="A16" s="208"/>
      <c r="B16" s="39" t="s">
        <v>26</v>
      </c>
      <c r="C16" s="205">
        <f>SUM(D16:G16)</f>
        <v>2052</v>
      </c>
      <c r="D16" s="132">
        <f>+ROUND(349.66*D15^0.7931*1.101/1000*5,0)</f>
        <v>461</v>
      </c>
      <c r="E16" s="132">
        <f t="shared" ref="E16:G16" si="3">+ROUND(349.66*E15^0.7931*1.101/1000*5,0)</f>
        <v>461</v>
      </c>
      <c r="F16" s="132">
        <f t="shared" si="3"/>
        <v>461</v>
      </c>
      <c r="G16" s="132">
        <f t="shared" si="3"/>
        <v>669</v>
      </c>
      <c r="H16" s="36"/>
      <c r="I16" s="5"/>
    </row>
    <row r="17" spans="1:9" ht="20.100000000000001" customHeight="1" x14ac:dyDescent="0.3">
      <c r="A17" s="214" t="s">
        <v>263</v>
      </c>
      <c r="B17" s="39" t="s">
        <v>25</v>
      </c>
      <c r="C17" s="205"/>
      <c r="D17" s="132">
        <v>350</v>
      </c>
      <c r="E17" s="132">
        <v>550</v>
      </c>
      <c r="F17" s="132">
        <v>1300</v>
      </c>
      <c r="G17" s="132">
        <v>1300</v>
      </c>
      <c r="H17" s="36"/>
      <c r="I17" s="5"/>
    </row>
    <row r="18" spans="1:9" ht="20.100000000000001" customHeight="1" x14ac:dyDescent="0.3">
      <c r="A18" s="213"/>
      <c r="B18" s="39" t="s">
        <v>26</v>
      </c>
      <c r="C18" s="205">
        <f>SUM(D18:G18)</f>
        <v>1623</v>
      </c>
      <c r="D18" s="132">
        <f>+ROUND(349.66*D17^0.7931*1.101/1000*5,0)</f>
        <v>200</v>
      </c>
      <c r="E18" s="132">
        <f t="shared" ref="E18:G18" si="4">+ROUND(349.66*E17^0.7931*1.101/1000*5,0)</f>
        <v>287</v>
      </c>
      <c r="F18" s="132">
        <f t="shared" si="4"/>
        <v>568</v>
      </c>
      <c r="G18" s="132">
        <f t="shared" si="4"/>
        <v>568</v>
      </c>
      <c r="H18" s="36"/>
      <c r="I18" s="5"/>
    </row>
    <row r="19" spans="1:9" ht="20.100000000000001" customHeight="1" x14ac:dyDescent="0.3">
      <c r="A19" s="208" t="s">
        <v>27</v>
      </c>
      <c r="B19" s="39" t="s">
        <v>25</v>
      </c>
      <c r="C19" s="205"/>
      <c r="D19" s="132">
        <v>820</v>
      </c>
      <c r="E19" s="132">
        <v>820</v>
      </c>
      <c r="F19" s="132">
        <v>820</v>
      </c>
      <c r="G19" s="132">
        <v>820</v>
      </c>
      <c r="H19" s="36"/>
      <c r="I19" s="5"/>
    </row>
    <row r="20" spans="1:9" ht="20.100000000000001" customHeight="1" x14ac:dyDescent="0.3">
      <c r="A20" s="208"/>
      <c r="B20" s="39" t="s">
        <v>26</v>
      </c>
      <c r="C20" s="205">
        <f>SUM(D20:G20)</f>
        <v>1576</v>
      </c>
      <c r="D20" s="132">
        <f>+ROUND(349.66*D19^0.7931*1.101/1000*5,0)</f>
        <v>394</v>
      </c>
      <c r="E20" s="132">
        <f t="shared" ref="E20:G20" si="5">+ROUND(349.66*E19^0.7931*1.101/1000*5,0)</f>
        <v>394</v>
      </c>
      <c r="F20" s="132">
        <f t="shared" si="5"/>
        <v>394</v>
      </c>
      <c r="G20" s="132">
        <f t="shared" si="5"/>
        <v>394</v>
      </c>
      <c r="H20" s="36"/>
      <c r="I20" s="5"/>
    </row>
    <row r="21" spans="1:9" ht="20.100000000000001" customHeight="1" x14ac:dyDescent="0.3">
      <c r="A21" s="209" t="s">
        <v>23</v>
      </c>
      <c r="B21" s="40" t="s">
        <v>25</v>
      </c>
      <c r="C21" s="206"/>
      <c r="D21" s="133">
        <f>+D9+D11+D13+D15+D17+D19</f>
        <v>28670</v>
      </c>
      <c r="E21" s="133">
        <f t="shared" ref="E21:G21" si="6">+E9+E11+E13+E15+E17+E19</f>
        <v>28870</v>
      </c>
      <c r="F21" s="133">
        <f t="shared" si="6"/>
        <v>29620</v>
      </c>
      <c r="G21" s="133">
        <f t="shared" si="6"/>
        <v>34220</v>
      </c>
      <c r="H21" s="37"/>
      <c r="I21" s="5"/>
    </row>
    <row r="22" spans="1:9" ht="20.100000000000001" customHeight="1" x14ac:dyDescent="0.3">
      <c r="A22" s="210"/>
      <c r="B22" s="41" t="s">
        <v>26</v>
      </c>
      <c r="C22" s="207">
        <f>+C10+C12+C14+C16+C18+C20</f>
        <v>37221</v>
      </c>
      <c r="D22" s="134">
        <f>+D10+D12+D14+D16+D18+D20</f>
        <v>8824</v>
      </c>
      <c r="E22" s="134">
        <f t="shared" ref="E22:G22" si="7">+E10+E12+E14+E16+E18+E20</f>
        <v>8911</v>
      </c>
      <c r="F22" s="134">
        <f t="shared" si="7"/>
        <v>9192</v>
      </c>
      <c r="G22" s="134">
        <f t="shared" si="7"/>
        <v>10294</v>
      </c>
      <c r="H22" s="38"/>
      <c r="I22" s="5"/>
    </row>
    <row r="23" spans="1:9" ht="20.100000000000001" customHeight="1" x14ac:dyDescent="0.3">
      <c r="I23" s="5"/>
    </row>
    <row r="24" spans="1:9" ht="20.100000000000001" customHeight="1" x14ac:dyDescent="0.3">
      <c r="I24" s="5"/>
    </row>
    <row r="25" spans="1:9" ht="20.100000000000001" customHeight="1" x14ac:dyDescent="0.3">
      <c r="I25" s="5"/>
    </row>
    <row r="26" spans="1:9" ht="20.100000000000001" customHeight="1" x14ac:dyDescent="0.3">
      <c r="I26" s="5"/>
    </row>
    <row r="27" spans="1:9" ht="20.100000000000001" customHeight="1" x14ac:dyDescent="0.3">
      <c r="I27" s="5"/>
    </row>
    <row r="28" spans="1:9" ht="20.100000000000001" customHeight="1" x14ac:dyDescent="0.3">
      <c r="I28" s="5"/>
    </row>
    <row r="29" spans="1:9" ht="20.100000000000001" customHeight="1" x14ac:dyDescent="0.3">
      <c r="I29" s="10"/>
    </row>
    <row r="30" spans="1:9" ht="20.100000000000001" customHeight="1" x14ac:dyDescent="0.3">
      <c r="I30" s="10"/>
    </row>
    <row r="31" spans="1:9" ht="20.100000000000001" customHeight="1" x14ac:dyDescent="0.3">
      <c r="I31" s="10"/>
    </row>
    <row r="32" spans="1:9" ht="20.100000000000001" customHeight="1" x14ac:dyDescent="0.3">
      <c r="I32" s="10"/>
    </row>
    <row r="33" spans="9:9" ht="20.100000000000001" customHeight="1" x14ac:dyDescent="0.3">
      <c r="I33" s="10"/>
    </row>
    <row r="34" spans="9:9" ht="20.100000000000001" customHeight="1" x14ac:dyDescent="0.3">
      <c r="I34" s="10"/>
    </row>
    <row r="35" spans="9:9" ht="20.100000000000001" customHeight="1" x14ac:dyDescent="0.3">
      <c r="I35" s="10"/>
    </row>
    <row r="36" spans="9:9" ht="20.100000000000001" customHeight="1" x14ac:dyDescent="0.3">
      <c r="I36" s="10"/>
    </row>
    <row r="37" spans="9:9" ht="20.100000000000001" customHeight="1" x14ac:dyDescent="0.3">
      <c r="I37" s="10"/>
    </row>
    <row r="38" spans="9:9" ht="20.100000000000001" customHeight="1" x14ac:dyDescent="0.3">
      <c r="I38" s="10"/>
    </row>
    <row r="39" spans="9:9" ht="20.100000000000001" customHeight="1" x14ac:dyDescent="0.3">
      <c r="I39" s="10"/>
    </row>
    <row r="40" spans="9:9" ht="20.100000000000001" customHeight="1" x14ac:dyDescent="0.3">
      <c r="I40" s="10"/>
    </row>
    <row r="41" spans="9:9" ht="20.100000000000001" customHeight="1" x14ac:dyDescent="0.3">
      <c r="I41" s="10"/>
    </row>
    <row r="42" spans="9:9" ht="20.100000000000001" customHeight="1" x14ac:dyDescent="0.3">
      <c r="I42" s="10"/>
    </row>
    <row r="43" spans="9:9" ht="20.100000000000001" customHeight="1" x14ac:dyDescent="0.3">
      <c r="I43" s="10"/>
    </row>
    <row r="44" spans="9:9" ht="20.100000000000001" customHeight="1" x14ac:dyDescent="0.3">
      <c r="I44" s="11"/>
    </row>
    <row r="45" spans="9:9" ht="20.100000000000001" customHeight="1" x14ac:dyDescent="0.3">
      <c r="I45" s="12"/>
    </row>
    <row r="46" spans="9:9" ht="20.100000000000001" customHeight="1" x14ac:dyDescent="0.3">
      <c r="I46" s="13"/>
    </row>
    <row r="47" spans="9:9" ht="20.100000000000001" customHeight="1" x14ac:dyDescent="0.3">
      <c r="I47" s="7"/>
    </row>
    <row r="48" spans="9:9" ht="20.100000000000001" customHeight="1" x14ac:dyDescent="0.3">
      <c r="I48" s="7"/>
    </row>
    <row r="49" spans="9:9" ht="20.100000000000001" customHeight="1" x14ac:dyDescent="0.3">
      <c r="I49" s="7"/>
    </row>
    <row r="50" spans="9:9" ht="20.100000000000001" customHeight="1" x14ac:dyDescent="0.3">
      <c r="I50" s="7"/>
    </row>
    <row r="51" spans="9:9" ht="20.100000000000001" customHeight="1" x14ac:dyDescent="0.3">
      <c r="I51" s="7"/>
    </row>
    <row r="52" spans="9:9" ht="20.100000000000001" customHeight="1" x14ac:dyDescent="0.3">
      <c r="I52" s="7"/>
    </row>
    <row r="53" spans="9:9" ht="20.100000000000001" customHeight="1" x14ac:dyDescent="0.3">
      <c r="I53" s="7"/>
    </row>
    <row r="54" spans="9:9" ht="20.100000000000001" customHeight="1" x14ac:dyDescent="0.3">
      <c r="I54" s="7"/>
    </row>
    <row r="55" spans="9:9" ht="20.100000000000001" customHeight="1" x14ac:dyDescent="0.3"/>
    <row r="56" spans="9:9" ht="20.100000000000001" customHeight="1" x14ac:dyDescent="0.3"/>
    <row r="57" spans="9:9" ht="20.100000000000001" customHeight="1" x14ac:dyDescent="0.3"/>
    <row r="58" spans="9:9" ht="20.100000000000001" customHeight="1" x14ac:dyDescent="0.3"/>
    <row r="59" spans="9:9" ht="20.100000000000001" customHeight="1" x14ac:dyDescent="0.3"/>
    <row r="60" spans="9:9" ht="20.100000000000001" customHeight="1" x14ac:dyDescent="0.3"/>
    <row r="61" spans="9:9" ht="20.100000000000001" customHeight="1" x14ac:dyDescent="0.3"/>
    <row r="62" spans="9:9" ht="20.100000000000001" customHeight="1" x14ac:dyDescent="0.3"/>
    <row r="63" spans="9:9" ht="20.100000000000001" customHeight="1" x14ac:dyDescent="0.3"/>
    <row r="64" spans="9:9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</sheetData>
  <mergeCells count="8">
    <mergeCell ref="A19:A20"/>
    <mergeCell ref="A21:A22"/>
    <mergeCell ref="A8:B8"/>
    <mergeCell ref="A9:A10"/>
    <mergeCell ref="A11:A12"/>
    <mergeCell ref="A13:A14"/>
    <mergeCell ref="A15:A16"/>
    <mergeCell ref="A17:A18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88"/>
  <sheetViews>
    <sheetView view="pageBreakPreview" zoomScaleNormal="85" zoomScaleSheetLayoutView="100" workbookViewId="0">
      <selection activeCell="Q11" sqref="G11:R11"/>
    </sheetView>
  </sheetViews>
  <sheetFormatPr defaultRowHeight="12" outlineLevelRow="1" x14ac:dyDescent="0.3"/>
  <cols>
    <col min="1" max="2" width="3.625" style="2" customWidth="1"/>
    <col min="3" max="16" width="4.625" style="2" customWidth="1"/>
    <col min="17" max="18" width="5.625" style="2" customWidth="1"/>
    <col min="19" max="225" width="9" style="2"/>
    <col min="226" max="227" width="3.75" style="2" customWidth="1"/>
    <col min="228" max="228" width="15" style="2" customWidth="1"/>
    <col min="229" max="232" width="12.875" style="2" customWidth="1"/>
    <col min="233" max="233" width="12.125" style="2" customWidth="1"/>
    <col min="234" max="234" width="9" style="2"/>
    <col min="235" max="235" width="12.25" style="2" customWidth="1"/>
    <col min="236" max="236" width="9.625" style="2" customWidth="1"/>
    <col min="237" max="238" width="9.75" style="2" customWidth="1"/>
    <col min="239" max="239" width="9.375" style="2" customWidth="1"/>
    <col min="240" max="481" width="9" style="2"/>
    <col min="482" max="483" width="3.75" style="2" customWidth="1"/>
    <col min="484" max="484" width="15" style="2" customWidth="1"/>
    <col min="485" max="488" width="12.875" style="2" customWidth="1"/>
    <col min="489" max="489" width="12.125" style="2" customWidth="1"/>
    <col min="490" max="490" width="9" style="2"/>
    <col min="491" max="491" width="12.25" style="2" customWidth="1"/>
    <col min="492" max="492" width="9.625" style="2" customWidth="1"/>
    <col min="493" max="494" width="9.75" style="2" customWidth="1"/>
    <col min="495" max="495" width="9.375" style="2" customWidth="1"/>
    <col min="496" max="737" width="9" style="2"/>
    <col min="738" max="739" width="3.75" style="2" customWidth="1"/>
    <col min="740" max="740" width="15" style="2" customWidth="1"/>
    <col min="741" max="744" width="12.875" style="2" customWidth="1"/>
    <col min="745" max="745" width="12.125" style="2" customWidth="1"/>
    <col min="746" max="746" width="9" style="2"/>
    <col min="747" max="747" width="12.25" style="2" customWidth="1"/>
    <col min="748" max="748" width="9.625" style="2" customWidth="1"/>
    <col min="749" max="750" width="9.75" style="2" customWidth="1"/>
    <col min="751" max="751" width="9.375" style="2" customWidth="1"/>
    <col min="752" max="993" width="9" style="2"/>
    <col min="994" max="995" width="3.75" style="2" customWidth="1"/>
    <col min="996" max="996" width="15" style="2" customWidth="1"/>
    <col min="997" max="1000" width="12.875" style="2" customWidth="1"/>
    <col min="1001" max="1001" width="12.125" style="2" customWidth="1"/>
    <col min="1002" max="1002" width="9" style="2"/>
    <col min="1003" max="1003" width="12.25" style="2" customWidth="1"/>
    <col min="1004" max="1004" width="9.625" style="2" customWidth="1"/>
    <col min="1005" max="1006" width="9.75" style="2" customWidth="1"/>
    <col min="1007" max="1007" width="9.375" style="2" customWidth="1"/>
    <col min="1008" max="1249" width="9" style="2"/>
    <col min="1250" max="1251" width="3.75" style="2" customWidth="1"/>
    <col min="1252" max="1252" width="15" style="2" customWidth="1"/>
    <col min="1253" max="1256" width="12.875" style="2" customWidth="1"/>
    <col min="1257" max="1257" width="12.125" style="2" customWidth="1"/>
    <col min="1258" max="1258" width="9" style="2"/>
    <col min="1259" max="1259" width="12.25" style="2" customWidth="1"/>
    <col min="1260" max="1260" width="9.625" style="2" customWidth="1"/>
    <col min="1261" max="1262" width="9.75" style="2" customWidth="1"/>
    <col min="1263" max="1263" width="9.375" style="2" customWidth="1"/>
    <col min="1264" max="1505" width="9" style="2"/>
    <col min="1506" max="1507" width="3.75" style="2" customWidth="1"/>
    <col min="1508" max="1508" width="15" style="2" customWidth="1"/>
    <col min="1509" max="1512" width="12.875" style="2" customWidth="1"/>
    <col min="1513" max="1513" width="12.125" style="2" customWidth="1"/>
    <col min="1514" max="1514" width="9" style="2"/>
    <col min="1515" max="1515" width="12.25" style="2" customWidth="1"/>
    <col min="1516" max="1516" width="9.625" style="2" customWidth="1"/>
    <col min="1517" max="1518" width="9.75" style="2" customWidth="1"/>
    <col min="1519" max="1519" width="9.375" style="2" customWidth="1"/>
    <col min="1520" max="1761" width="9" style="2"/>
    <col min="1762" max="1763" width="3.75" style="2" customWidth="1"/>
    <col min="1764" max="1764" width="15" style="2" customWidth="1"/>
    <col min="1765" max="1768" width="12.875" style="2" customWidth="1"/>
    <col min="1769" max="1769" width="12.125" style="2" customWidth="1"/>
    <col min="1770" max="1770" width="9" style="2"/>
    <col min="1771" max="1771" width="12.25" style="2" customWidth="1"/>
    <col min="1772" max="1772" width="9.625" style="2" customWidth="1"/>
    <col min="1773" max="1774" width="9.75" style="2" customWidth="1"/>
    <col min="1775" max="1775" width="9.375" style="2" customWidth="1"/>
    <col min="1776" max="2017" width="9" style="2"/>
    <col min="2018" max="2019" width="3.75" style="2" customWidth="1"/>
    <col min="2020" max="2020" width="15" style="2" customWidth="1"/>
    <col min="2021" max="2024" width="12.875" style="2" customWidth="1"/>
    <col min="2025" max="2025" width="12.125" style="2" customWidth="1"/>
    <col min="2026" max="2026" width="9" style="2"/>
    <col min="2027" max="2027" width="12.25" style="2" customWidth="1"/>
    <col min="2028" max="2028" width="9.625" style="2" customWidth="1"/>
    <col min="2029" max="2030" width="9.75" style="2" customWidth="1"/>
    <col min="2031" max="2031" width="9.375" style="2" customWidth="1"/>
    <col min="2032" max="2273" width="9" style="2"/>
    <col min="2274" max="2275" width="3.75" style="2" customWidth="1"/>
    <col min="2276" max="2276" width="15" style="2" customWidth="1"/>
    <col min="2277" max="2280" width="12.875" style="2" customWidth="1"/>
    <col min="2281" max="2281" width="12.125" style="2" customWidth="1"/>
    <col min="2282" max="2282" width="9" style="2"/>
    <col min="2283" max="2283" width="12.25" style="2" customWidth="1"/>
    <col min="2284" max="2284" width="9.625" style="2" customWidth="1"/>
    <col min="2285" max="2286" width="9.75" style="2" customWidth="1"/>
    <col min="2287" max="2287" width="9.375" style="2" customWidth="1"/>
    <col min="2288" max="2529" width="9" style="2"/>
    <col min="2530" max="2531" width="3.75" style="2" customWidth="1"/>
    <col min="2532" max="2532" width="15" style="2" customWidth="1"/>
    <col min="2533" max="2536" width="12.875" style="2" customWidth="1"/>
    <col min="2537" max="2537" width="12.125" style="2" customWidth="1"/>
    <col min="2538" max="2538" width="9" style="2"/>
    <col min="2539" max="2539" width="12.25" style="2" customWidth="1"/>
    <col min="2540" max="2540" width="9.625" style="2" customWidth="1"/>
    <col min="2541" max="2542" width="9.75" style="2" customWidth="1"/>
    <col min="2543" max="2543" width="9.375" style="2" customWidth="1"/>
    <col min="2544" max="2785" width="9" style="2"/>
    <col min="2786" max="2787" width="3.75" style="2" customWidth="1"/>
    <col min="2788" max="2788" width="15" style="2" customWidth="1"/>
    <col min="2789" max="2792" width="12.875" style="2" customWidth="1"/>
    <col min="2793" max="2793" width="12.125" style="2" customWidth="1"/>
    <col min="2794" max="2794" width="9" style="2"/>
    <col min="2795" max="2795" width="12.25" style="2" customWidth="1"/>
    <col min="2796" max="2796" width="9.625" style="2" customWidth="1"/>
    <col min="2797" max="2798" width="9.75" style="2" customWidth="1"/>
    <col min="2799" max="2799" width="9.375" style="2" customWidth="1"/>
    <col min="2800" max="3041" width="9" style="2"/>
    <col min="3042" max="3043" width="3.75" style="2" customWidth="1"/>
    <col min="3044" max="3044" width="15" style="2" customWidth="1"/>
    <col min="3045" max="3048" width="12.875" style="2" customWidth="1"/>
    <col min="3049" max="3049" width="12.125" style="2" customWidth="1"/>
    <col min="3050" max="3050" width="9" style="2"/>
    <col min="3051" max="3051" width="12.25" style="2" customWidth="1"/>
    <col min="3052" max="3052" width="9.625" style="2" customWidth="1"/>
    <col min="3053" max="3054" width="9.75" style="2" customWidth="1"/>
    <col min="3055" max="3055" width="9.375" style="2" customWidth="1"/>
    <col min="3056" max="3297" width="9" style="2"/>
    <col min="3298" max="3299" width="3.75" style="2" customWidth="1"/>
    <col min="3300" max="3300" width="15" style="2" customWidth="1"/>
    <col min="3301" max="3304" width="12.875" style="2" customWidth="1"/>
    <col min="3305" max="3305" width="12.125" style="2" customWidth="1"/>
    <col min="3306" max="3306" width="9" style="2"/>
    <col min="3307" max="3307" width="12.25" style="2" customWidth="1"/>
    <col min="3308" max="3308" width="9.625" style="2" customWidth="1"/>
    <col min="3309" max="3310" width="9.75" style="2" customWidth="1"/>
    <col min="3311" max="3311" width="9.375" style="2" customWidth="1"/>
    <col min="3312" max="3553" width="9" style="2"/>
    <col min="3554" max="3555" width="3.75" style="2" customWidth="1"/>
    <col min="3556" max="3556" width="15" style="2" customWidth="1"/>
    <col min="3557" max="3560" width="12.875" style="2" customWidth="1"/>
    <col min="3561" max="3561" width="12.125" style="2" customWidth="1"/>
    <col min="3562" max="3562" width="9" style="2"/>
    <col min="3563" max="3563" width="12.25" style="2" customWidth="1"/>
    <col min="3564" max="3564" width="9.625" style="2" customWidth="1"/>
    <col min="3565" max="3566" width="9.75" style="2" customWidth="1"/>
    <col min="3567" max="3567" width="9.375" style="2" customWidth="1"/>
    <col min="3568" max="3809" width="9" style="2"/>
    <col min="3810" max="3811" width="3.75" style="2" customWidth="1"/>
    <col min="3812" max="3812" width="15" style="2" customWidth="1"/>
    <col min="3813" max="3816" width="12.875" style="2" customWidth="1"/>
    <col min="3817" max="3817" width="12.125" style="2" customWidth="1"/>
    <col min="3818" max="3818" width="9" style="2"/>
    <col min="3819" max="3819" width="12.25" style="2" customWidth="1"/>
    <col min="3820" max="3820" width="9.625" style="2" customWidth="1"/>
    <col min="3821" max="3822" width="9.75" style="2" customWidth="1"/>
    <col min="3823" max="3823" width="9.375" style="2" customWidth="1"/>
    <col min="3824" max="4065" width="9" style="2"/>
    <col min="4066" max="4067" width="3.75" style="2" customWidth="1"/>
    <col min="4068" max="4068" width="15" style="2" customWidth="1"/>
    <col min="4069" max="4072" width="12.875" style="2" customWidth="1"/>
    <col min="4073" max="4073" width="12.125" style="2" customWidth="1"/>
    <col min="4074" max="4074" width="9" style="2"/>
    <col min="4075" max="4075" width="12.25" style="2" customWidth="1"/>
    <col min="4076" max="4076" width="9.625" style="2" customWidth="1"/>
    <col min="4077" max="4078" width="9.75" style="2" customWidth="1"/>
    <col min="4079" max="4079" width="9.375" style="2" customWidth="1"/>
    <col min="4080" max="4321" width="9" style="2"/>
    <col min="4322" max="4323" width="3.75" style="2" customWidth="1"/>
    <col min="4324" max="4324" width="15" style="2" customWidth="1"/>
    <col min="4325" max="4328" width="12.875" style="2" customWidth="1"/>
    <col min="4329" max="4329" width="12.125" style="2" customWidth="1"/>
    <col min="4330" max="4330" width="9" style="2"/>
    <col min="4331" max="4331" width="12.25" style="2" customWidth="1"/>
    <col min="4332" max="4332" width="9.625" style="2" customWidth="1"/>
    <col min="4333" max="4334" width="9.75" style="2" customWidth="1"/>
    <col min="4335" max="4335" width="9.375" style="2" customWidth="1"/>
    <col min="4336" max="4577" width="9" style="2"/>
    <col min="4578" max="4579" width="3.75" style="2" customWidth="1"/>
    <col min="4580" max="4580" width="15" style="2" customWidth="1"/>
    <col min="4581" max="4584" width="12.875" style="2" customWidth="1"/>
    <col min="4585" max="4585" width="12.125" style="2" customWidth="1"/>
    <col min="4586" max="4586" width="9" style="2"/>
    <col min="4587" max="4587" width="12.25" style="2" customWidth="1"/>
    <col min="4588" max="4588" width="9.625" style="2" customWidth="1"/>
    <col min="4589" max="4590" width="9.75" style="2" customWidth="1"/>
    <col min="4591" max="4591" width="9.375" style="2" customWidth="1"/>
    <col min="4592" max="4833" width="9" style="2"/>
    <col min="4834" max="4835" width="3.75" style="2" customWidth="1"/>
    <col min="4836" max="4836" width="15" style="2" customWidth="1"/>
    <col min="4837" max="4840" width="12.875" style="2" customWidth="1"/>
    <col min="4841" max="4841" width="12.125" style="2" customWidth="1"/>
    <col min="4842" max="4842" width="9" style="2"/>
    <col min="4843" max="4843" width="12.25" style="2" customWidth="1"/>
    <col min="4844" max="4844" width="9.625" style="2" customWidth="1"/>
    <col min="4845" max="4846" width="9.75" style="2" customWidth="1"/>
    <col min="4847" max="4847" width="9.375" style="2" customWidth="1"/>
    <col min="4848" max="5089" width="9" style="2"/>
    <col min="5090" max="5091" width="3.75" style="2" customWidth="1"/>
    <col min="5092" max="5092" width="15" style="2" customWidth="1"/>
    <col min="5093" max="5096" width="12.875" style="2" customWidth="1"/>
    <col min="5097" max="5097" width="12.125" style="2" customWidth="1"/>
    <col min="5098" max="5098" width="9" style="2"/>
    <col min="5099" max="5099" width="12.25" style="2" customWidth="1"/>
    <col min="5100" max="5100" width="9.625" style="2" customWidth="1"/>
    <col min="5101" max="5102" width="9.75" style="2" customWidth="1"/>
    <col min="5103" max="5103" width="9.375" style="2" customWidth="1"/>
    <col min="5104" max="5345" width="9" style="2"/>
    <col min="5346" max="5347" width="3.75" style="2" customWidth="1"/>
    <col min="5348" max="5348" width="15" style="2" customWidth="1"/>
    <col min="5349" max="5352" width="12.875" style="2" customWidth="1"/>
    <col min="5353" max="5353" width="12.125" style="2" customWidth="1"/>
    <col min="5354" max="5354" width="9" style="2"/>
    <col min="5355" max="5355" width="12.25" style="2" customWidth="1"/>
    <col min="5356" max="5356" width="9.625" style="2" customWidth="1"/>
    <col min="5357" max="5358" width="9.75" style="2" customWidth="1"/>
    <col min="5359" max="5359" width="9.375" style="2" customWidth="1"/>
    <col min="5360" max="5601" width="9" style="2"/>
    <col min="5602" max="5603" width="3.75" style="2" customWidth="1"/>
    <col min="5604" max="5604" width="15" style="2" customWidth="1"/>
    <col min="5605" max="5608" width="12.875" style="2" customWidth="1"/>
    <col min="5609" max="5609" width="12.125" style="2" customWidth="1"/>
    <col min="5610" max="5610" width="9" style="2"/>
    <col min="5611" max="5611" width="12.25" style="2" customWidth="1"/>
    <col min="5612" max="5612" width="9.625" style="2" customWidth="1"/>
    <col min="5613" max="5614" width="9.75" style="2" customWidth="1"/>
    <col min="5615" max="5615" width="9.375" style="2" customWidth="1"/>
    <col min="5616" max="5857" width="9" style="2"/>
    <col min="5858" max="5859" width="3.75" style="2" customWidth="1"/>
    <col min="5860" max="5860" width="15" style="2" customWidth="1"/>
    <col min="5861" max="5864" width="12.875" style="2" customWidth="1"/>
    <col min="5865" max="5865" width="12.125" style="2" customWidth="1"/>
    <col min="5866" max="5866" width="9" style="2"/>
    <col min="5867" max="5867" width="12.25" style="2" customWidth="1"/>
    <col min="5868" max="5868" width="9.625" style="2" customWidth="1"/>
    <col min="5869" max="5870" width="9.75" style="2" customWidth="1"/>
    <col min="5871" max="5871" width="9.375" style="2" customWidth="1"/>
    <col min="5872" max="6113" width="9" style="2"/>
    <col min="6114" max="6115" width="3.75" style="2" customWidth="1"/>
    <col min="6116" max="6116" width="15" style="2" customWidth="1"/>
    <col min="6117" max="6120" width="12.875" style="2" customWidth="1"/>
    <col min="6121" max="6121" width="12.125" style="2" customWidth="1"/>
    <col min="6122" max="6122" width="9" style="2"/>
    <col min="6123" max="6123" width="12.25" style="2" customWidth="1"/>
    <col min="6124" max="6124" width="9.625" style="2" customWidth="1"/>
    <col min="6125" max="6126" width="9.75" style="2" customWidth="1"/>
    <col min="6127" max="6127" width="9.375" style="2" customWidth="1"/>
    <col min="6128" max="6369" width="9" style="2"/>
    <col min="6370" max="6371" width="3.75" style="2" customWidth="1"/>
    <col min="6372" max="6372" width="15" style="2" customWidth="1"/>
    <col min="6373" max="6376" width="12.875" style="2" customWidth="1"/>
    <col min="6377" max="6377" width="12.125" style="2" customWidth="1"/>
    <col min="6378" max="6378" width="9" style="2"/>
    <col min="6379" max="6379" width="12.25" style="2" customWidth="1"/>
    <col min="6380" max="6380" width="9.625" style="2" customWidth="1"/>
    <col min="6381" max="6382" width="9.75" style="2" customWidth="1"/>
    <col min="6383" max="6383" width="9.375" style="2" customWidth="1"/>
    <col min="6384" max="6625" width="9" style="2"/>
    <col min="6626" max="6627" width="3.75" style="2" customWidth="1"/>
    <col min="6628" max="6628" width="15" style="2" customWidth="1"/>
    <col min="6629" max="6632" width="12.875" style="2" customWidth="1"/>
    <col min="6633" max="6633" width="12.125" style="2" customWidth="1"/>
    <col min="6634" max="6634" width="9" style="2"/>
    <col min="6635" max="6635" width="12.25" style="2" customWidth="1"/>
    <col min="6636" max="6636" width="9.625" style="2" customWidth="1"/>
    <col min="6637" max="6638" width="9.75" style="2" customWidth="1"/>
    <col min="6639" max="6639" width="9.375" style="2" customWidth="1"/>
    <col min="6640" max="6881" width="9" style="2"/>
    <col min="6882" max="6883" width="3.75" style="2" customWidth="1"/>
    <col min="6884" max="6884" width="15" style="2" customWidth="1"/>
    <col min="6885" max="6888" width="12.875" style="2" customWidth="1"/>
    <col min="6889" max="6889" width="12.125" style="2" customWidth="1"/>
    <col min="6890" max="6890" width="9" style="2"/>
    <col min="6891" max="6891" width="12.25" style="2" customWidth="1"/>
    <col min="6892" max="6892" width="9.625" style="2" customWidth="1"/>
    <col min="6893" max="6894" width="9.75" style="2" customWidth="1"/>
    <col min="6895" max="6895" width="9.375" style="2" customWidth="1"/>
    <col min="6896" max="7137" width="9" style="2"/>
    <col min="7138" max="7139" width="3.75" style="2" customWidth="1"/>
    <col min="7140" max="7140" width="15" style="2" customWidth="1"/>
    <col min="7141" max="7144" width="12.875" style="2" customWidth="1"/>
    <col min="7145" max="7145" width="12.125" style="2" customWidth="1"/>
    <col min="7146" max="7146" width="9" style="2"/>
    <col min="7147" max="7147" width="12.25" style="2" customWidth="1"/>
    <col min="7148" max="7148" width="9.625" style="2" customWidth="1"/>
    <col min="7149" max="7150" width="9.75" style="2" customWidth="1"/>
    <col min="7151" max="7151" width="9.375" style="2" customWidth="1"/>
    <col min="7152" max="7393" width="9" style="2"/>
    <col min="7394" max="7395" width="3.75" style="2" customWidth="1"/>
    <col min="7396" max="7396" width="15" style="2" customWidth="1"/>
    <col min="7397" max="7400" width="12.875" style="2" customWidth="1"/>
    <col min="7401" max="7401" width="12.125" style="2" customWidth="1"/>
    <col min="7402" max="7402" width="9" style="2"/>
    <col min="7403" max="7403" width="12.25" style="2" customWidth="1"/>
    <col min="7404" max="7404" width="9.625" style="2" customWidth="1"/>
    <col min="7405" max="7406" width="9.75" style="2" customWidth="1"/>
    <col min="7407" max="7407" width="9.375" style="2" customWidth="1"/>
    <col min="7408" max="7649" width="9" style="2"/>
    <col min="7650" max="7651" width="3.75" style="2" customWidth="1"/>
    <col min="7652" max="7652" width="15" style="2" customWidth="1"/>
    <col min="7653" max="7656" width="12.875" style="2" customWidth="1"/>
    <col min="7657" max="7657" width="12.125" style="2" customWidth="1"/>
    <col min="7658" max="7658" width="9" style="2"/>
    <col min="7659" max="7659" width="12.25" style="2" customWidth="1"/>
    <col min="7660" max="7660" width="9.625" style="2" customWidth="1"/>
    <col min="7661" max="7662" width="9.75" style="2" customWidth="1"/>
    <col min="7663" max="7663" width="9.375" style="2" customWidth="1"/>
    <col min="7664" max="7905" width="9" style="2"/>
    <col min="7906" max="7907" width="3.75" style="2" customWidth="1"/>
    <col min="7908" max="7908" width="15" style="2" customWidth="1"/>
    <col min="7909" max="7912" width="12.875" style="2" customWidth="1"/>
    <col min="7913" max="7913" width="12.125" style="2" customWidth="1"/>
    <col min="7914" max="7914" width="9" style="2"/>
    <col min="7915" max="7915" width="12.25" style="2" customWidth="1"/>
    <col min="7916" max="7916" width="9.625" style="2" customWidth="1"/>
    <col min="7917" max="7918" width="9.75" style="2" customWidth="1"/>
    <col min="7919" max="7919" width="9.375" style="2" customWidth="1"/>
    <col min="7920" max="8161" width="9" style="2"/>
    <col min="8162" max="8163" width="3.75" style="2" customWidth="1"/>
    <col min="8164" max="8164" width="15" style="2" customWidth="1"/>
    <col min="8165" max="8168" width="12.875" style="2" customWidth="1"/>
    <col min="8169" max="8169" width="12.125" style="2" customWidth="1"/>
    <col min="8170" max="8170" width="9" style="2"/>
    <col min="8171" max="8171" width="12.25" style="2" customWidth="1"/>
    <col min="8172" max="8172" width="9.625" style="2" customWidth="1"/>
    <col min="8173" max="8174" width="9.75" style="2" customWidth="1"/>
    <col min="8175" max="8175" width="9.375" style="2" customWidth="1"/>
    <col min="8176" max="8417" width="9" style="2"/>
    <col min="8418" max="8419" width="3.75" style="2" customWidth="1"/>
    <col min="8420" max="8420" width="15" style="2" customWidth="1"/>
    <col min="8421" max="8424" width="12.875" style="2" customWidth="1"/>
    <col min="8425" max="8425" width="12.125" style="2" customWidth="1"/>
    <col min="8426" max="8426" width="9" style="2"/>
    <col min="8427" max="8427" width="12.25" style="2" customWidth="1"/>
    <col min="8428" max="8428" width="9.625" style="2" customWidth="1"/>
    <col min="8429" max="8430" width="9.75" style="2" customWidth="1"/>
    <col min="8431" max="8431" width="9.375" style="2" customWidth="1"/>
    <col min="8432" max="8673" width="9" style="2"/>
    <col min="8674" max="8675" width="3.75" style="2" customWidth="1"/>
    <col min="8676" max="8676" width="15" style="2" customWidth="1"/>
    <col min="8677" max="8680" width="12.875" style="2" customWidth="1"/>
    <col min="8681" max="8681" width="12.125" style="2" customWidth="1"/>
    <col min="8682" max="8682" width="9" style="2"/>
    <col min="8683" max="8683" width="12.25" style="2" customWidth="1"/>
    <col min="8684" max="8684" width="9.625" style="2" customWidth="1"/>
    <col min="8685" max="8686" width="9.75" style="2" customWidth="1"/>
    <col min="8687" max="8687" width="9.375" style="2" customWidth="1"/>
    <col min="8688" max="8929" width="9" style="2"/>
    <col min="8930" max="8931" width="3.75" style="2" customWidth="1"/>
    <col min="8932" max="8932" width="15" style="2" customWidth="1"/>
    <col min="8933" max="8936" width="12.875" style="2" customWidth="1"/>
    <col min="8937" max="8937" width="12.125" style="2" customWidth="1"/>
    <col min="8938" max="8938" width="9" style="2"/>
    <col min="8939" max="8939" width="12.25" style="2" customWidth="1"/>
    <col min="8940" max="8940" width="9.625" style="2" customWidth="1"/>
    <col min="8941" max="8942" width="9.75" style="2" customWidth="1"/>
    <col min="8943" max="8943" width="9.375" style="2" customWidth="1"/>
    <col min="8944" max="9185" width="9" style="2"/>
    <col min="9186" max="9187" width="3.75" style="2" customWidth="1"/>
    <col min="9188" max="9188" width="15" style="2" customWidth="1"/>
    <col min="9189" max="9192" width="12.875" style="2" customWidth="1"/>
    <col min="9193" max="9193" width="12.125" style="2" customWidth="1"/>
    <col min="9194" max="9194" width="9" style="2"/>
    <col min="9195" max="9195" width="12.25" style="2" customWidth="1"/>
    <col min="9196" max="9196" width="9.625" style="2" customWidth="1"/>
    <col min="9197" max="9198" width="9.75" style="2" customWidth="1"/>
    <col min="9199" max="9199" width="9.375" style="2" customWidth="1"/>
    <col min="9200" max="9441" width="9" style="2"/>
    <col min="9442" max="9443" width="3.75" style="2" customWidth="1"/>
    <col min="9444" max="9444" width="15" style="2" customWidth="1"/>
    <col min="9445" max="9448" width="12.875" style="2" customWidth="1"/>
    <col min="9449" max="9449" width="12.125" style="2" customWidth="1"/>
    <col min="9450" max="9450" width="9" style="2"/>
    <col min="9451" max="9451" width="12.25" style="2" customWidth="1"/>
    <col min="9452" max="9452" width="9.625" style="2" customWidth="1"/>
    <col min="9453" max="9454" width="9.75" style="2" customWidth="1"/>
    <col min="9455" max="9455" width="9.375" style="2" customWidth="1"/>
    <col min="9456" max="9697" width="9" style="2"/>
    <col min="9698" max="9699" width="3.75" style="2" customWidth="1"/>
    <col min="9700" max="9700" width="15" style="2" customWidth="1"/>
    <col min="9701" max="9704" width="12.875" style="2" customWidth="1"/>
    <col min="9705" max="9705" width="12.125" style="2" customWidth="1"/>
    <col min="9706" max="9706" width="9" style="2"/>
    <col min="9707" max="9707" width="12.25" style="2" customWidth="1"/>
    <col min="9708" max="9708" width="9.625" style="2" customWidth="1"/>
    <col min="9709" max="9710" width="9.75" style="2" customWidth="1"/>
    <col min="9711" max="9711" width="9.375" style="2" customWidth="1"/>
    <col min="9712" max="9953" width="9" style="2"/>
    <col min="9954" max="9955" width="3.75" style="2" customWidth="1"/>
    <col min="9956" max="9956" width="15" style="2" customWidth="1"/>
    <col min="9957" max="9960" width="12.875" style="2" customWidth="1"/>
    <col min="9961" max="9961" width="12.125" style="2" customWidth="1"/>
    <col min="9962" max="9962" width="9" style="2"/>
    <col min="9963" max="9963" width="12.25" style="2" customWidth="1"/>
    <col min="9964" max="9964" width="9.625" style="2" customWidth="1"/>
    <col min="9965" max="9966" width="9.75" style="2" customWidth="1"/>
    <col min="9967" max="9967" width="9.375" style="2" customWidth="1"/>
    <col min="9968" max="10209" width="9" style="2"/>
    <col min="10210" max="10211" width="3.75" style="2" customWidth="1"/>
    <col min="10212" max="10212" width="15" style="2" customWidth="1"/>
    <col min="10213" max="10216" width="12.875" style="2" customWidth="1"/>
    <col min="10217" max="10217" width="12.125" style="2" customWidth="1"/>
    <col min="10218" max="10218" width="9" style="2"/>
    <col min="10219" max="10219" width="12.25" style="2" customWidth="1"/>
    <col min="10220" max="10220" width="9.625" style="2" customWidth="1"/>
    <col min="10221" max="10222" width="9.75" style="2" customWidth="1"/>
    <col min="10223" max="10223" width="9.375" style="2" customWidth="1"/>
    <col min="10224" max="10465" width="9" style="2"/>
    <col min="10466" max="10467" width="3.75" style="2" customWidth="1"/>
    <col min="10468" max="10468" width="15" style="2" customWidth="1"/>
    <col min="10469" max="10472" width="12.875" style="2" customWidth="1"/>
    <col min="10473" max="10473" width="12.125" style="2" customWidth="1"/>
    <col min="10474" max="10474" width="9" style="2"/>
    <col min="10475" max="10475" width="12.25" style="2" customWidth="1"/>
    <col min="10476" max="10476" width="9.625" style="2" customWidth="1"/>
    <col min="10477" max="10478" width="9.75" style="2" customWidth="1"/>
    <col min="10479" max="10479" width="9.375" style="2" customWidth="1"/>
    <col min="10480" max="10721" width="9" style="2"/>
    <col min="10722" max="10723" width="3.75" style="2" customWidth="1"/>
    <col min="10724" max="10724" width="15" style="2" customWidth="1"/>
    <col min="10725" max="10728" width="12.875" style="2" customWidth="1"/>
    <col min="10729" max="10729" width="12.125" style="2" customWidth="1"/>
    <col min="10730" max="10730" width="9" style="2"/>
    <col min="10731" max="10731" width="12.25" style="2" customWidth="1"/>
    <col min="10732" max="10732" width="9.625" style="2" customWidth="1"/>
    <col min="10733" max="10734" width="9.75" style="2" customWidth="1"/>
    <col min="10735" max="10735" width="9.375" style="2" customWidth="1"/>
    <col min="10736" max="10977" width="9" style="2"/>
    <col min="10978" max="10979" width="3.75" style="2" customWidth="1"/>
    <col min="10980" max="10980" width="15" style="2" customWidth="1"/>
    <col min="10981" max="10984" width="12.875" style="2" customWidth="1"/>
    <col min="10985" max="10985" width="12.125" style="2" customWidth="1"/>
    <col min="10986" max="10986" width="9" style="2"/>
    <col min="10987" max="10987" width="12.25" style="2" customWidth="1"/>
    <col min="10988" max="10988" width="9.625" style="2" customWidth="1"/>
    <col min="10989" max="10990" width="9.75" style="2" customWidth="1"/>
    <col min="10991" max="10991" width="9.375" style="2" customWidth="1"/>
    <col min="10992" max="11233" width="9" style="2"/>
    <col min="11234" max="11235" width="3.75" style="2" customWidth="1"/>
    <col min="11236" max="11236" width="15" style="2" customWidth="1"/>
    <col min="11237" max="11240" width="12.875" style="2" customWidth="1"/>
    <col min="11241" max="11241" width="12.125" style="2" customWidth="1"/>
    <col min="11242" max="11242" width="9" style="2"/>
    <col min="11243" max="11243" width="12.25" style="2" customWidth="1"/>
    <col min="11244" max="11244" width="9.625" style="2" customWidth="1"/>
    <col min="11245" max="11246" width="9.75" style="2" customWidth="1"/>
    <col min="11247" max="11247" width="9.375" style="2" customWidth="1"/>
    <col min="11248" max="11489" width="9" style="2"/>
    <col min="11490" max="11491" width="3.75" style="2" customWidth="1"/>
    <col min="11492" max="11492" width="15" style="2" customWidth="1"/>
    <col min="11493" max="11496" width="12.875" style="2" customWidth="1"/>
    <col min="11497" max="11497" width="12.125" style="2" customWidth="1"/>
    <col min="11498" max="11498" width="9" style="2"/>
    <col min="11499" max="11499" width="12.25" style="2" customWidth="1"/>
    <col min="11500" max="11500" width="9.625" style="2" customWidth="1"/>
    <col min="11501" max="11502" width="9.75" style="2" customWidth="1"/>
    <col min="11503" max="11503" width="9.375" style="2" customWidth="1"/>
    <col min="11504" max="11745" width="9" style="2"/>
    <col min="11746" max="11747" width="3.75" style="2" customWidth="1"/>
    <col min="11748" max="11748" width="15" style="2" customWidth="1"/>
    <col min="11749" max="11752" width="12.875" style="2" customWidth="1"/>
    <col min="11753" max="11753" width="12.125" style="2" customWidth="1"/>
    <col min="11754" max="11754" width="9" style="2"/>
    <col min="11755" max="11755" width="12.25" style="2" customWidth="1"/>
    <col min="11756" max="11756" width="9.625" style="2" customWidth="1"/>
    <col min="11757" max="11758" width="9.75" style="2" customWidth="1"/>
    <col min="11759" max="11759" width="9.375" style="2" customWidth="1"/>
    <col min="11760" max="12001" width="9" style="2"/>
    <col min="12002" max="12003" width="3.75" style="2" customWidth="1"/>
    <col min="12004" max="12004" width="15" style="2" customWidth="1"/>
    <col min="12005" max="12008" width="12.875" style="2" customWidth="1"/>
    <col min="12009" max="12009" width="12.125" style="2" customWidth="1"/>
    <col min="12010" max="12010" width="9" style="2"/>
    <col min="12011" max="12011" width="12.25" style="2" customWidth="1"/>
    <col min="12012" max="12012" width="9.625" style="2" customWidth="1"/>
    <col min="12013" max="12014" width="9.75" style="2" customWidth="1"/>
    <col min="12015" max="12015" width="9.375" style="2" customWidth="1"/>
    <col min="12016" max="12257" width="9" style="2"/>
    <col min="12258" max="12259" width="3.75" style="2" customWidth="1"/>
    <col min="12260" max="12260" width="15" style="2" customWidth="1"/>
    <col min="12261" max="12264" width="12.875" style="2" customWidth="1"/>
    <col min="12265" max="12265" width="12.125" style="2" customWidth="1"/>
    <col min="12266" max="12266" width="9" style="2"/>
    <col min="12267" max="12267" width="12.25" style="2" customWidth="1"/>
    <col min="12268" max="12268" width="9.625" style="2" customWidth="1"/>
    <col min="12269" max="12270" width="9.75" style="2" customWidth="1"/>
    <col min="12271" max="12271" width="9.375" style="2" customWidth="1"/>
    <col min="12272" max="12513" width="9" style="2"/>
    <col min="12514" max="12515" width="3.75" style="2" customWidth="1"/>
    <col min="12516" max="12516" width="15" style="2" customWidth="1"/>
    <col min="12517" max="12520" width="12.875" style="2" customWidth="1"/>
    <col min="12521" max="12521" width="12.125" style="2" customWidth="1"/>
    <col min="12522" max="12522" width="9" style="2"/>
    <col min="12523" max="12523" width="12.25" style="2" customWidth="1"/>
    <col min="12524" max="12524" width="9.625" style="2" customWidth="1"/>
    <col min="12525" max="12526" width="9.75" style="2" customWidth="1"/>
    <col min="12527" max="12527" width="9.375" style="2" customWidth="1"/>
    <col min="12528" max="12769" width="9" style="2"/>
    <col min="12770" max="12771" width="3.75" style="2" customWidth="1"/>
    <col min="12772" max="12772" width="15" style="2" customWidth="1"/>
    <col min="12773" max="12776" width="12.875" style="2" customWidth="1"/>
    <col min="12777" max="12777" width="12.125" style="2" customWidth="1"/>
    <col min="12778" max="12778" width="9" style="2"/>
    <col min="12779" max="12779" width="12.25" style="2" customWidth="1"/>
    <col min="12780" max="12780" width="9.625" style="2" customWidth="1"/>
    <col min="12781" max="12782" width="9.75" style="2" customWidth="1"/>
    <col min="12783" max="12783" width="9.375" style="2" customWidth="1"/>
    <col min="12784" max="13025" width="9" style="2"/>
    <col min="13026" max="13027" width="3.75" style="2" customWidth="1"/>
    <col min="13028" max="13028" width="15" style="2" customWidth="1"/>
    <col min="13029" max="13032" width="12.875" style="2" customWidth="1"/>
    <col min="13033" max="13033" width="12.125" style="2" customWidth="1"/>
    <col min="13034" max="13034" width="9" style="2"/>
    <col min="13035" max="13035" width="12.25" style="2" customWidth="1"/>
    <col min="13036" max="13036" width="9.625" style="2" customWidth="1"/>
    <col min="13037" max="13038" width="9.75" style="2" customWidth="1"/>
    <col min="13039" max="13039" width="9.375" style="2" customWidth="1"/>
    <col min="13040" max="13281" width="9" style="2"/>
    <col min="13282" max="13283" width="3.75" style="2" customWidth="1"/>
    <col min="13284" max="13284" width="15" style="2" customWidth="1"/>
    <col min="13285" max="13288" width="12.875" style="2" customWidth="1"/>
    <col min="13289" max="13289" width="12.125" style="2" customWidth="1"/>
    <col min="13290" max="13290" width="9" style="2"/>
    <col min="13291" max="13291" width="12.25" style="2" customWidth="1"/>
    <col min="13292" max="13292" width="9.625" style="2" customWidth="1"/>
    <col min="13293" max="13294" width="9.75" style="2" customWidth="1"/>
    <col min="13295" max="13295" width="9.375" style="2" customWidth="1"/>
    <col min="13296" max="13537" width="9" style="2"/>
    <col min="13538" max="13539" width="3.75" style="2" customWidth="1"/>
    <col min="13540" max="13540" width="15" style="2" customWidth="1"/>
    <col min="13541" max="13544" width="12.875" style="2" customWidth="1"/>
    <col min="13545" max="13545" width="12.125" style="2" customWidth="1"/>
    <col min="13546" max="13546" width="9" style="2"/>
    <col min="13547" max="13547" width="12.25" style="2" customWidth="1"/>
    <col min="13548" max="13548" width="9.625" style="2" customWidth="1"/>
    <col min="13549" max="13550" width="9.75" style="2" customWidth="1"/>
    <col min="13551" max="13551" width="9.375" style="2" customWidth="1"/>
    <col min="13552" max="13793" width="9" style="2"/>
    <col min="13794" max="13795" width="3.75" style="2" customWidth="1"/>
    <col min="13796" max="13796" width="15" style="2" customWidth="1"/>
    <col min="13797" max="13800" width="12.875" style="2" customWidth="1"/>
    <col min="13801" max="13801" width="12.125" style="2" customWidth="1"/>
    <col min="13802" max="13802" width="9" style="2"/>
    <col min="13803" max="13803" width="12.25" style="2" customWidth="1"/>
    <col min="13804" max="13804" width="9.625" style="2" customWidth="1"/>
    <col min="13805" max="13806" width="9.75" style="2" customWidth="1"/>
    <col min="13807" max="13807" width="9.375" style="2" customWidth="1"/>
    <col min="13808" max="14049" width="9" style="2"/>
    <col min="14050" max="14051" width="3.75" style="2" customWidth="1"/>
    <col min="14052" max="14052" width="15" style="2" customWidth="1"/>
    <col min="14053" max="14056" width="12.875" style="2" customWidth="1"/>
    <col min="14057" max="14057" width="12.125" style="2" customWidth="1"/>
    <col min="14058" max="14058" width="9" style="2"/>
    <col min="14059" max="14059" width="12.25" style="2" customWidth="1"/>
    <col min="14060" max="14060" width="9.625" style="2" customWidth="1"/>
    <col min="14061" max="14062" width="9.75" style="2" customWidth="1"/>
    <col min="14063" max="14063" width="9.375" style="2" customWidth="1"/>
    <col min="14064" max="14305" width="9" style="2"/>
    <col min="14306" max="14307" width="3.75" style="2" customWidth="1"/>
    <col min="14308" max="14308" width="15" style="2" customWidth="1"/>
    <col min="14309" max="14312" width="12.875" style="2" customWidth="1"/>
    <col min="14313" max="14313" width="12.125" style="2" customWidth="1"/>
    <col min="14314" max="14314" width="9" style="2"/>
    <col min="14315" max="14315" width="12.25" style="2" customWidth="1"/>
    <col min="14316" max="14316" width="9.625" style="2" customWidth="1"/>
    <col min="14317" max="14318" width="9.75" style="2" customWidth="1"/>
    <col min="14319" max="14319" width="9.375" style="2" customWidth="1"/>
    <col min="14320" max="14561" width="9" style="2"/>
    <col min="14562" max="14563" width="3.75" style="2" customWidth="1"/>
    <col min="14564" max="14564" width="15" style="2" customWidth="1"/>
    <col min="14565" max="14568" width="12.875" style="2" customWidth="1"/>
    <col min="14569" max="14569" width="12.125" style="2" customWidth="1"/>
    <col min="14570" max="14570" width="9" style="2"/>
    <col min="14571" max="14571" width="12.25" style="2" customWidth="1"/>
    <col min="14572" max="14572" width="9.625" style="2" customWidth="1"/>
    <col min="14573" max="14574" width="9.75" style="2" customWidth="1"/>
    <col min="14575" max="14575" width="9.375" style="2" customWidth="1"/>
    <col min="14576" max="14817" width="9" style="2"/>
    <col min="14818" max="14819" width="3.75" style="2" customWidth="1"/>
    <col min="14820" max="14820" width="15" style="2" customWidth="1"/>
    <col min="14821" max="14824" width="12.875" style="2" customWidth="1"/>
    <col min="14825" max="14825" width="12.125" style="2" customWidth="1"/>
    <col min="14826" max="14826" width="9" style="2"/>
    <col min="14827" max="14827" width="12.25" style="2" customWidth="1"/>
    <col min="14828" max="14828" width="9.625" style="2" customWidth="1"/>
    <col min="14829" max="14830" width="9.75" style="2" customWidth="1"/>
    <col min="14831" max="14831" width="9.375" style="2" customWidth="1"/>
    <col min="14832" max="15073" width="9" style="2"/>
    <col min="15074" max="15075" width="3.75" style="2" customWidth="1"/>
    <col min="15076" max="15076" width="15" style="2" customWidth="1"/>
    <col min="15077" max="15080" width="12.875" style="2" customWidth="1"/>
    <col min="15081" max="15081" width="12.125" style="2" customWidth="1"/>
    <col min="15082" max="15082" width="9" style="2"/>
    <col min="15083" max="15083" width="12.25" style="2" customWidth="1"/>
    <col min="15084" max="15084" width="9.625" style="2" customWidth="1"/>
    <col min="15085" max="15086" width="9.75" style="2" customWidth="1"/>
    <col min="15087" max="15087" width="9.375" style="2" customWidth="1"/>
    <col min="15088" max="15329" width="9" style="2"/>
    <col min="15330" max="15331" width="3.75" style="2" customWidth="1"/>
    <col min="15332" max="15332" width="15" style="2" customWidth="1"/>
    <col min="15333" max="15336" width="12.875" style="2" customWidth="1"/>
    <col min="15337" max="15337" width="12.125" style="2" customWidth="1"/>
    <col min="15338" max="15338" width="9" style="2"/>
    <col min="15339" max="15339" width="12.25" style="2" customWidth="1"/>
    <col min="15340" max="15340" width="9.625" style="2" customWidth="1"/>
    <col min="15341" max="15342" width="9.75" style="2" customWidth="1"/>
    <col min="15343" max="15343" width="9.375" style="2" customWidth="1"/>
    <col min="15344" max="15585" width="9" style="2"/>
    <col min="15586" max="15587" width="3.75" style="2" customWidth="1"/>
    <col min="15588" max="15588" width="15" style="2" customWidth="1"/>
    <col min="15589" max="15592" width="12.875" style="2" customWidth="1"/>
    <col min="15593" max="15593" width="12.125" style="2" customWidth="1"/>
    <col min="15594" max="15594" width="9" style="2"/>
    <col min="15595" max="15595" width="12.25" style="2" customWidth="1"/>
    <col min="15596" max="15596" width="9.625" style="2" customWidth="1"/>
    <col min="15597" max="15598" width="9.75" style="2" customWidth="1"/>
    <col min="15599" max="15599" width="9.375" style="2" customWidth="1"/>
    <col min="15600" max="15841" width="9" style="2"/>
    <col min="15842" max="15843" width="3.75" style="2" customWidth="1"/>
    <col min="15844" max="15844" width="15" style="2" customWidth="1"/>
    <col min="15845" max="15848" width="12.875" style="2" customWidth="1"/>
    <col min="15849" max="15849" width="12.125" style="2" customWidth="1"/>
    <col min="15850" max="15850" width="9" style="2"/>
    <col min="15851" max="15851" width="12.25" style="2" customWidth="1"/>
    <col min="15852" max="15852" width="9.625" style="2" customWidth="1"/>
    <col min="15853" max="15854" width="9.75" style="2" customWidth="1"/>
    <col min="15855" max="15855" width="9.375" style="2" customWidth="1"/>
    <col min="15856" max="16097" width="9" style="2"/>
    <col min="16098" max="16099" width="3.75" style="2" customWidth="1"/>
    <col min="16100" max="16100" width="15" style="2" customWidth="1"/>
    <col min="16101" max="16104" width="12.875" style="2" customWidth="1"/>
    <col min="16105" max="16105" width="12.125" style="2" customWidth="1"/>
    <col min="16106" max="16106" width="9" style="2"/>
    <col min="16107" max="16107" width="12.25" style="2" customWidth="1"/>
    <col min="16108" max="16108" width="9.625" style="2" customWidth="1"/>
    <col min="16109" max="16110" width="9.75" style="2" customWidth="1"/>
    <col min="16111" max="16111" width="9.375" style="2" customWidth="1"/>
    <col min="16112" max="16384" width="9" style="2"/>
  </cols>
  <sheetData>
    <row r="1" spans="1:19" ht="20.100000000000001" customHeight="1" x14ac:dyDescent="0.3">
      <c r="A1" s="1" t="s">
        <v>267</v>
      </c>
      <c r="B1" s="1"/>
      <c r="C1" s="1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100000000000001" customHeight="1" x14ac:dyDescent="0.3">
      <c r="A2" s="2" t="s">
        <v>20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20.100000000000001" customHeight="1" x14ac:dyDescent="0.3">
      <c r="A3" s="4" t="s">
        <v>230</v>
      </c>
      <c r="B3" s="4"/>
      <c r="C3" s="4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20.100000000000001" customHeight="1" x14ac:dyDescent="0.3">
      <c r="A4" s="183"/>
      <c r="B4" s="183"/>
      <c r="C4" s="183"/>
      <c r="D4" s="7"/>
      <c r="E4" s="7"/>
      <c r="F4" s="7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20.100000000000001" customHeight="1" x14ac:dyDescent="0.3">
      <c r="A5" s="184" t="s">
        <v>29</v>
      </c>
      <c r="B5" s="184"/>
      <c r="C5" s="184"/>
      <c r="D5" s="184"/>
      <c r="E5" s="184"/>
      <c r="F5" s="184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20.100000000000001" customHeight="1" x14ac:dyDescent="0.3">
      <c r="A6" s="292" t="s">
        <v>148</v>
      </c>
      <c r="B6" s="293"/>
      <c r="C6" s="293"/>
      <c r="D6" s="293"/>
      <c r="E6" s="293"/>
      <c r="F6" s="294"/>
      <c r="G6" s="295" t="s">
        <v>149</v>
      </c>
      <c r="H6" s="295"/>
      <c r="I6" s="295"/>
      <c r="J6" s="295"/>
      <c r="K6" s="295"/>
      <c r="L6" s="295"/>
      <c r="M6" s="295"/>
      <c r="N6" s="295"/>
      <c r="O6" s="295"/>
      <c r="P6" s="296"/>
      <c r="Q6" s="297" t="s">
        <v>150</v>
      </c>
      <c r="R6" s="296"/>
      <c r="S6" s="105" t="s">
        <v>151</v>
      </c>
    </row>
    <row r="7" spans="1:19" ht="20.100000000000001" customHeight="1" x14ac:dyDescent="0.3">
      <c r="A7" s="298" t="s">
        <v>269</v>
      </c>
      <c r="B7" s="300" t="s">
        <v>152</v>
      </c>
      <c r="C7" s="289" t="s">
        <v>153</v>
      </c>
      <c r="D7" s="290"/>
      <c r="E7" s="290"/>
      <c r="F7" s="304"/>
      <c r="G7" s="276" t="s">
        <v>154</v>
      </c>
      <c r="H7" s="276"/>
      <c r="I7" s="276"/>
      <c r="J7" s="276"/>
      <c r="K7" s="276"/>
      <c r="L7" s="276"/>
      <c r="M7" s="276"/>
      <c r="N7" s="276"/>
      <c r="O7" s="276"/>
      <c r="P7" s="277"/>
      <c r="Q7" s="251">
        <v>79312200</v>
      </c>
      <c r="R7" s="252"/>
      <c r="S7" s="107"/>
    </row>
    <row r="8" spans="1:19" ht="20.100000000000001" customHeight="1" x14ac:dyDescent="0.3">
      <c r="A8" s="299"/>
      <c r="B8" s="301"/>
      <c r="C8" s="305"/>
      <c r="D8" s="306"/>
      <c r="E8" s="306"/>
      <c r="F8" s="307"/>
      <c r="G8" s="276" t="s">
        <v>155</v>
      </c>
      <c r="H8" s="276"/>
      <c r="I8" s="276"/>
      <c r="J8" s="276"/>
      <c r="K8" s="276"/>
      <c r="L8" s="276"/>
      <c r="M8" s="276"/>
      <c r="N8" s="276"/>
      <c r="O8" s="276"/>
      <c r="P8" s="277"/>
      <c r="Q8" s="251">
        <v>132790800</v>
      </c>
      <c r="R8" s="252"/>
      <c r="S8" s="107"/>
    </row>
    <row r="9" spans="1:19" ht="20.100000000000001" customHeight="1" x14ac:dyDescent="0.3">
      <c r="A9" s="286"/>
      <c r="B9" s="302"/>
      <c r="C9" s="291"/>
      <c r="D9" s="287"/>
      <c r="E9" s="287"/>
      <c r="F9" s="288"/>
      <c r="G9" s="275" t="s">
        <v>156</v>
      </c>
      <c r="H9" s="276"/>
      <c r="I9" s="276"/>
      <c r="J9" s="276"/>
      <c r="K9" s="276"/>
      <c r="L9" s="276"/>
      <c r="M9" s="276"/>
      <c r="N9" s="276"/>
      <c r="O9" s="276"/>
      <c r="P9" s="277"/>
      <c r="Q9" s="251">
        <v>312110400</v>
      </c>
      <c r="R9" s="252"/>
      <c r="S9" s="107"/>
    </row>
    <row r="10" spans="1:19" ht="20.100000000000001" customHeight="1" x14ac:dyDescent="0.3">
      <c r="A10" s="286"/>
      <c r="B10" s="303"/>
      <c r="C10" s="278" t="s">
        <v>157</v>
      </c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2"/>
      <c r="Q10" s="251">
        <v>524213400</v>
      </c>
      <c r="R10" s="252"/>
      <c r="S10" s="107"/>
    </row>
    <row r="11" spans="1:19" ht="20.100000000000001" customHeight="1" x14ac:dyDescent="0.3">
      <c r="A11" s="286"/>
      <c r="B11" s="300" t="s">
        <v>158</v>
      </c>
      <c r="C11" s="278" t="s">
        <v>159</v>
      </c>
      <c r="D11" s="261"/>
      <c r="E11" s="261"/>
      <c r="F11" s="262"/>
      <c r="G11" s="275" t="s">
        <v>160</v>
      </c>
      <c r="H11" s="276"/>
      <c r="I11" s="276"/>
      <c r="J11" s="276"/>
      <c r="K11" s="276"/>
      <c r="L11" s="276"/>
      <c r="M11" s="276"/>
      <c r="N11" s="276"/>
      <c r="O11" s="276"/>
      <c r="P11" s="277"/>
      <c r="Q11" s="251">
        <v>104842680</v>
      </c>
      <c r="R11" s="252"/>
      <c r="S11" s="107"/>
    </row>
    <row r="12" spans="1:19" ht="20.100000000000001" customHeight="1" x14ac:dyDescent="0.3">
      <c r="A12" s="286"/>
      <c r="B12" s="302"/>
      <c r="C12" s="278" t="s">
        <v>161</v>
      </c>
      <c r="D12" s="261"/>
      <c r="E12" s="261"/>
      <c r="F12" s="262"/>
      <c r="G12" s="275" t="s">
        <v>162</v>
      </c>
      <c r="H12" s="276"/>
      <c r="I12" s="276"/>
      <c r="J12" s="276"/>
      <c r="K12" s="276"/>
      <c r="L12" s="276"/>
      <c r="M12" s="276"/>
      <c r="N12" s="276"/>
      <c r="O12" s="276"/>
      <c r="P12" s="277"/>
      <c r="Q12" s="251">
        <v>4064800</v>
      </c>
      <c r="R12" s="252"/>
      <c r="S12" s="107"/>
    </row>
    <row r="13" spans="1:19" ht="20.100000000000001" customHeight="1" x14ac:dyDescent="0.3">
      <c r="A13" s="286"/>
      <c r="B13" s="302"/>
      <c r="C13" s="278" t="s">
        <v>163</v>
      </c>
      <c r="D13" s="261"/>
      <c r="E13" s="261"/>
      <c r="F13" s="262"/>
      <c r="G13" s="275" t="s">
        <v>164</v>
      </c>
      <c r="H13" s="276"/>
      <c r="I13" s="276"/>
      <c r="J13" s="276"/>
      <c r="K13" s="276"/>
      <c r="L13" s="276"/>
      <c r="M13" s="276"/>
      <c r="N13" s="276"/>
      <c r="O13" s="276"/>
      <c r="P13" s="277"/>
      <c r="Q13" s="251">
        <v>3742000</v>
      </c>
      <c r="R13" s="252"/>
      <c r="S13" s="107"/>
    </row>
    <row r="14" spans="1:19" ht="20.100000000000001" customHeight="1" x14ac:dyDescent="0.3">
      <c r="A14" s="286"/>
      <c r="B14" s="302"/>
      <c r="C14" s="278" t="s">
        <v>165</v>
      </c>
      <c r="D14" s="261"/>
      <c r="E14" s="261"/>
      <c r="F14" s="262"/>
      <c r="G14" s="275" t="s">
        <v>166</v>
      </c>
      <c r="H14" s="276"/>
      <c r="I14" s="276"/>
      <c r="J14" s="276"/>
      <c r="K14" s="276"/>
      <c r="L14" s="276"/>
      <c r="M14" s="276"/>
      <c r="N14" s="276"/>
      <c r="O14" s="276"/>
      <c r="P14" s="277"/>
      <c r="Q14" s="251">
        <v>2168000</v>
      </c>
      <c r="R14" s="252"/>
      <c r="S14" s="107"/>
    </row>
    <row r="15" spans="1:19" ht="20.100000000000001" customHeight="1" x14ac:dyDescent="0.3">
      <c r="A15" s="286"/>
      <c r="B15" s="302"/>
      <c r="C15" s="278" t="s">
        <v>167</v>
      </c>
      <c r="D15" s="261"/>
      <c r="E15" s="261"/>
      <c r="F15" s="262"/>
      <c r="G15" s="275" t="s">
        <v>168</v>
      </c>
      <c r="H15" s="276"/>
      <c r="I15" s="276"/>
      <c r="J15" s="276"/>
      <c r="K15" s="276"/>
      <c r="L15" s="276"/>
      <c r="M15" s="276"/>
      <c r="N15" s="276"/>
      <c r="O15" s="276"/>
      <c r="P15" s="277"/>
      <c r="Q15" s="251">
        <v>2400000</v>
      </c>
      <c r="R15" s="252"/>
      <c r="S15" s="107"/>
    </row>
    <row r="16" spans="1:19" ht="20.100000000000001" customHeight="1" x14ac:dyDescent="0.3">
      <c r="A16" s="286"/>
      <c r="B16" s="302"/>
      <c r="C16" s="278" t="s">
        <v>169</v>
      </c>
      <c r="D16" s="261"/>
      <c r="E16" s="261"/>
      <c r="F16" s="262"/>
      <c r="G16" s="275" t="s">
        <v>170</v>
      </c>
      <c r="H16" s="276"/>
      <c r="I16" s="276"/>
      <c r="J16" s="276"/>
      <c r="K16" s="276"/>
      <c r="L16" s="276"/>
      <c r="M16" s="276"/>
      <c r="N16" s="276"/>
      <c r="O16" s="276"/>
      <c r="P16" s="277"/>
      <c r="Q16" s="251">
        <v>1884000</v>
      </c>
      <c r="R16" s="252"/>
      <c r="S16" s="107"/>
    </row>
    <row r="17" spans="1:19" ht="20.100000000000001" customHeight="1" x14ac:dyDescent="0.3">
      <c r="A17" s="286"/>
      <c r="B17" s="302"/>
      <c r="C17" s="278" t="s">
        <v>171</v>
      </c>
      <c r="D17" s="261"/>
      <c r="E17" s="261"/>
      <c r="F17" s="262"/>
      <c r="G17" s="275" t="s">
        <v>172</v>
      </c>
      <c r="H17" s="276"/>
      <c r="I17" s="276"/>
      <c r="J17" s="276"/>
      <c r="K17" s="276"/>
      <c r="L17" s="276"/>
      <c r="M17" s="276"/>
      <c r="N17" s="276"/>
      <c r="O17" s="276"/>
      <c r="P17" s="277"/>
      <c r="Q17" s="251">
        <v>3936000</v>
      </c>
      <c r="R17" s="252"/>
      <c r="S17" s="107"/>
    </row>
    <row r="18" spans="1:19" ht="20.100000000000001" customHeight="1" x14ac:dyDescent="0.3">
      <c r="A18" s="286"/>
      <c r="B18" s="302"/>
      <c r="C18" s="278" t="s">
        <v>173</v>
      </c>
      <c r="D18" s="261"/>
      <c r="E18" s="261"/>
      <c r="F18" s="262"/>
      <c r="G18" s="275" t="s">
        <v>174</v>
      </c>
      <c r="H18" s="276"/>
      <c r="I18" s="276"/>
      <c r="J18" s="276"/>
      <c r="K18" s="276"/>
      <c r="L18" s="276"/>
      <c r="M18" s="276"/>
      <c r="N18" s="276"/>
      <c r="O18" s="276"/>
      <c r="P18" s="277"/>
      <c r="Q18" s="251">
        <v>3424177</v>
      </c>
      <c r="R18" s="252"/>
      <c r="S18" s="107"/>
    </row>
    <row r="19" spans="1:19" ht="20.100000000000001" customHeight="1" x14ac:dyDescent="0.3">
      <c r="A19" s="286"/>
      <c r="B19" s="302"/>
      <c r="C19" s="278" t="s">
        <v>175</v>
      </c>
      <c r="D19" s="261"/>
      <c r="E19" s="261"/>
      <c r="F19" s="262"/>
      <c r="G19" s="275" t="s">
        <v>176</v>
      </c>
      <c r="H19" s="276"/>
      <c r="I19" s="276"/>
      <c r="J19" s="276"/>
      <c r="K19" s="276"/>
      <c r="L19" s="276"/>
      <c r="M19" s="276"/>
      <c r="N19" s="276"/>
      <c r="O19" s="276"/>
      <c r="P19" s="277"/>
      <c r="Q19" s="251">
        <v>37584576</v>
      </c>
      <c r="R19" s="252"/>
      <c r="S19" s="107"/>
    </row>
    <row r="20" spans="1:19" ht="20.100000000000001" customHeight="1" x14ac:dyDescent="0.3">
      <c r="A20" s="288"/>
      <c r="B20" s="303"/>
      <c r="C20" s="278" t="s">
        <v>157</v>
      </c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2"/>
      <c r="Q20" s="251">
        <v>164046233</v>
      </c>
      <c r="R20" s="252"/>
      <c r="S20" s="107"/>
    </row>
    <row r="21" spans="1:19" ht="20.100000000000001" customHeight="1" x14ac:dyDescent="0.3">
      <c r="A21" s="256" t="s">
        <v>177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7"/>
      <c r="Q21" s="263">
        <v>688259633</v>
      </c>
      <c r="R21" s="264"/>
      <c r="S21" s="107"/>
    </row>
    <row r="22" spans="1:19" ht="20.100000000000001" customHeight="1" x14ac:dyDescent="0.3">
      <c r="A22" s="283" t="s">
        <v>213</v>
      </c>
      <c r="B22" s="284"/>
      <c r="C22" s="278" t="s">
        <v>178</v>
      </c>
      <c r="D22" s="261"/>
      <c r="E22" s="261"/>
      <c r="F22" s="262"/>
      <c r="G22" s="275" t="s">
        <v>179</v>
      </c>
      <c r="H22" s="276"/>
      <c r="I22" s="276"/>
      <c r="J22" s="276"/>
      <c r="K22" s="276"/>
      <c r="L22" s="276"/>
      <c r="M22" s="276"/>
      <c r="N22" s="276"/>
      <c r="O22" s="276"/>
      <c r="P22" s="277"/>
      <c r="Q22" s="251">
        <v>17759002</v>
      </c>
      <c r="R22" s="252"/>
      <c r="S22" s="107"/>
    </row>
    <row r="23" spans="1:19" ht="20.100000000000001" customHeight="1" x14ac:dyDescent="0.3">
      <c r="A23" s="285"/>
      <c r="B23" s="286"/>
      <c r="C23" s="289" t="s">
        <v>180</v>
      </c>
      <c r="D23" s="290"/>
      <c r="E23" s="290"/>
      <c r="F23" s="284"/>
      <c r="G23" s="275" t="s">
        <v>181</v>
      </c>
      <c r="H23" s="276"/>
      <c r="I23" s="276"/>
      <c r="J23" s="276"/>
      <c r="K23" s="276"/>
      <c r="L23" s="276"/>
      <c r="M23" s="276"/>
      <c r="N23" s="276"/>
      <c r="O23" s="276"/>
      <c r="P23" s="277"/>
      <c r="Q23" s="251">
        <v>39936000</v>
      </c>
      <c r="R23" s="252"/>
      <c r="S23" s="107"/>
    </row>
    <row r="24" spans="1:19" ht="20.100000000000001" customHeight="1" x14ac:dyDescent="0.3">
      <c r="A24" s="285"/>
      <c r="B24" s="286"/>
      <c r="C24" s="291"/>
      <c r="D24" s="287"/>
      <c r="E24" s="287"/>
      <c r="F24" s="288"/>
      <c r="G24" s="275" t="s">
        <v>182</v>
      </c>
      <c r="H24" s="276"/>
      <c r="I24" s="276"/>
      <c r="J24" s="276"/>
      <c r="K24" s="276"/>
      <c r="L24" s="276"/>
      <c r="M24" s="276"/>
      <c r="N24" s="276"/>
      <c r="O24" s="276"/>
      <c r="P24" s="277"/>
      <c r="Q24" s="251">
        <v>182156364</v>
      </c>
      <c r="R24" s="252"/>
      <c r="S24" s="107"/>
    </row>
    <row r="25" spans="1:19" ht="20.100000000000001" customHeight="1" x14ac:dyDescent="0.3">
      <c r="A25" s="285"/>
      <c r="B25" s="286"/>
      <c r="C25" s="278" t="s">
        <v>183</v>
      </c>
      <c r="D25" s="261"/>
      <c r="E25" s="261"/>
      <c r="F25" s="262"/>
      <c r="G25" s="275" t="s">
        <v>184</v>
      </c>
      <c r="H25" s="276"/>
      <c r="I25" s="276"/>
      <c r="J25" s="276"/>
      <c r="K25" s="276"/>
      <c r="L25" s="276"/>
      <c r="M25" s="276"/>
      <c r="N25" s="276"/>
      <c r="O25" s="276"/>
      <c r="P25" s="277"/>
      <c r="Q25" s="251">
        <v>599695200</v>
      </c>
      <c r="R25" s="252"/>
      <c r="S25" s="107"/>
    </row>
    <row r="26" spans="1:19" ht="30" customHeight="1" x14ac:dyDescent="0.3">
      <c r="A26" s="285"/>
      <c r="B26" s="286"/>
      <c r="C26" s="278" t="s">
        <v>185</v>
      </c>
      <c r="D26" s="261"/>
      <c r="E26" s="261"/>
      <c r="F26" s="262"/>
      <c r="G26" s="275" t="s">
        <v>186</v>
      </c>
      <c r="H26" s="276"/>
      <c r="I26" s="276"/>
      <c r="J26" s="276"/>
      <c r="K26" s="276"/>
      <c r="L26" s="276"/>
      <c r="M26" s="276"/>
      <c r="N26" s="276"/>
      <c r="O26" s="276"/>
      <c r="P26" s="277"/>
      <c r="Q26" s="251">
        <v>20275200</v>
      </c>
      <c r="R26" s="252"/>
      <c r="S26" s="107"/>
    </row>
    <row r="27" spans="1:19" ht="20.100000000000001" customHeight="1" x14ac:dyDescent="0.3">
      <c r="A27" s="285"/>
      <c r="B27" s="286"/>
      <c r="C27" s="289" t="s">
        <v>187</v>
      </c>
      <c r="D27" s="284"/>
      <c r="E27" s="273" t="s">
        <v>188</v>
      </c>
      <c r="F27" s="274"/>
      <c r="G27" s="275" t="s">
        <v>189</v>
      </c>
      <c r="H27" s="276"/>
      <c r="I27" s="276"/>
      <c r="J27" s="276"/>
      <c r="K27" s="276"/>
      <c r="L27" s="276"/>
      <c r="M27" s="276"/>
      <c r="N27" s="276"/>
      <c r="O27" s="276"/>
      <c r="P27" s="277"/>
      <c r="Q27" s="251">
        <v>1353600</v>
      </c>
      <c r="R27" s="252"/>
      <c r="S27" s="107"/>
    </row>
    <row r="28" spans="1:19" ht="20.100000000000001" customHeight="1" x14ac:dyDescent="0.3">
      <c r="A28" s="285"/>
      <c r="B28" s="286"/>
      <c r="C28" s="291"/>
      <c r="D28" s="288"/>
      <c r="E28" s="278" t="s">
        <v>190</v>
      </c>
      <c r="F28" s="262"/>
      <c r="G28" s="275" t="s">
        <v>191</v>
      </c>
      <c r="H28" s="276"/>
      <c r="I28" s="276"/>
      <c r="J28" s="276"/>
      <c r="K28" s="276"/>
      <c r="L28" s="276"/>
      <c r="M28" s="276"/>
      <c r="N28" s="276"/>
      <c r="O28" s="276"/>
      <c r="P28" s="277"/>
      <c r="Q28" s="251">
        <v>10170000</v>
      </c>
      <c r="R28" s="252"/>
      <c r="S28" s="107"/>
    </row>
    <row r="29" spans="1:19" ht="20.100000000000001" customHeight="1" x14ac:dyDescent="0.3">
      <c r="A29" s="285"/>
      <c r="B29" s="286"/>
      <c r="C29" s="278" t="s">
        <v>192</v>
      </c>
      <c r="D29" s="261"/>
      <c r="E29" s="261"/>
      <c r="F29" s="262"/>
      <c r="G29" s="275" t="s">
        <v>193</v>
      </c>
      <c r="H29" s="276"/>
      <c r="I29" s="276"/>
      <c r="J29" s="276"/>
      <c r="K29" s="276"/>
      <c r="L29" s="276"/>
      <c r="M29" s="276"/>
      <c r="N29" s="276"/>
      <c r="O29" s="276"/>
      <c r="P29" s="277"/>
      <c r="Q29" s="251">
        <v>9407400</v>
      </c>
      <c r="R29" s="252"/>
      <c r="S29" s="107"/>
    </row>
    <row r="30" spans="1:19" ht="20.100000000000001" customHeight="1" x14ac:dyDescent="0.3">
      <c r="A30" s="287"/>
      <c r="B30" s="288"/>
      <c r="C30" s="278" t="s">
        <v>175</v>
      </c>
      <c r="D30" s="261"/>
      <c r="E30" s="261"/>
      <c r="F30" s="262"/>
      <c r="G30" s="275" t="s">
        <v>194</v>
      </c>
      <c r="H30" s="276"/>
      <c r="I30" s="276"/>
      <c r="J30" s="276"/>
      <c r="K30" s="276"/>
      <c r="L30" s="276"/>
      <c r="M30" s="276"/>
      <c r="N30" s="276"/>
      <c r="O30" s="276"/>
      <c r="P30" s="277"/>
      <c r="Q30" s="251">
        <v>8604775</v>
      </c>
      <c r="R30" s="252"/>
      <c r="S30" s="107"/>
    </row>
    <row r="31" spans="1:19" ht="20.100000000000001" customHeight="1" x14ac:dyDescent="0.3">
      <c r="A31" s="256" t="s">
        <v>195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7"/>
      <c r="Q31" s="263">
        <v>889357541</v>
      </c>
      <c r="R31" s="264"/>
      <c r="S31" s="107"/>
    </row>
    <row r="32" spans="1:19" ht="20.100000000000001" customHeight="1" x14ac:dyDescent="0.3">
      <c r="A32" s="283" t="s">
        <v>214</v>
      </c>
      <c r="B32" s="284"/>
      <c r="C32" s="278" t="s">
        <v>196</v>
      </c>
      <c r="D32" s="261"/>
      <c r="E32" s="261"/>
      <c r="F32" s="262"/>
      <c r="G32" s="275" t="s">
        <v>197</v>
      </c>
      <c r="H32" s="276"/>
      <c r="I32" s="276"/>
      <c r="J32" s="276"/>
      <c r="K32" s="276"/>
      <c r="L32" s="276"/>
      <c r="M32" s="276"/>
      <c r="N32" s="276"/>
      <c r="O32" s="276"/>
      <c r="P32" s="277"/>
      <c r="Q32" s="251">
        <v>34412982</v>
      </c>
      <c r="R32" s="252"/>
      <c r="S32" s="107"/>
    </row>
    <row r="33" spans="1:19" ht="20.100000000000001" customHeight="1" x14ac:dyDescent="0.3">
      <c r="A33" s="285"/>
      <c r="B33" s="286"/>
      <c r="C33" s="278" t="s">
        <v>198</v>
      </c>
      <c r="D33" s="261"/>
      <c r="E33" s="261"/>
      <c r="F33" s="262"/>
      <c r="G33" s="275" t="s">
        <v>199</v>
      </c>
      <c r="H33" s="276"/>
      <c r="I33" s="276"/>
      <c r="J33" s="276"/>
      <c r="K33" s="276"/>
      <c r="L33" s="276"/>
      <c r="M33" s="276"/>
      <c r="N33" s="276"/>
      <c r="O33" s="276"/>
      <c r="P33" s="277"/>
      <c r="Q33" s="251">
        <v>161203016</v>
      </c>
      <c r="R33" s="252"/>
      <c r="S33" s="107"/>
    </row>
    <row r="34" spans="1:19" ht="20.100000000000001" customHeight="1" x14ac:dyDescent="0.3">
      <c r="A34" s="287"/>
      <c r="B34" s="288"/>
      <c r="C34" s="278" t="s">
        <v>200</v>
      </c>
      <c r="D34" s="261"/>
      <c r="E34" s="261"/>
      <c r="F34" s="262"/>
      <c r="G34" s="275" t="s">
        <v>201</v>
      </c>
      <c r="H34" s="276"/>
      <c r="I34" s="276"/>
      <c r="J34" s="276"/>
      <c r="K34" s="276"/>
      <c r="L34" s="276"/>
      <c r="M34" s="276"/>
      <c r="N34" s="276"/>
      <c r="O34" s="276"/>
      <c r="P34" s="277"/>
      <c r="Q34" s="251">
        <v>2162799</v>
      </c>
      <c r="R34" s="252"/>
      <c r="S34" s="107"/>
    </row>
    <row r="35" spans="1:19" ht="20.100000000000001" customHeight="1" x14ac:dyDescent="0.3">
      <c r="A35" s="256" t="s">
        <v>202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7"/>
      <c r="Q35" s="263">
        <v>197778796</v>
      </c>
      <c r="R35" s="264"/>
      <c r="S35" s="107"/>
    </row>
    <row r="36" spans="1:19" ht="20.100000000000001" customHeight="1" x14ac:dyDescent="0.3">
      <c r="A36" s="279" t="s">
        <v>203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80"/>
      <c r="L36" s="278" t="s">
        <v>204</v>
      </c>
      <c r="M36" s="261"/>
      <c r="N36" s="261"/>
      <c r="O36" s="261"/>
      <c r="P36" s="262"/>
      <c r="Q36" s="251">
        <v>1775396000</v>
      </c>
      <c r="R36" s="252"/>
      <c r="S36" s="106" t="s">
        <v>205</v>
      </c>
    </row>
    <row r="37" spans="1:19" ht="20.100000000000001" customHeight="1" x14ac:dyDescent="0.3">
      <c r="A37" s="281"/>
      <c r="B37" s="281"/>
      <c r="C37" s="281"/>
      <c r="D37" s="281"/>
      <c r="E37" s="281"/>
      <c r="F37" s="281"/>
      <c r="G37" s="281"/>
      <c r="H37" s="281"/>
      <c r="I37" s="281"/>
      <c r="J37" s="281"/>
      <c r="K37" s="282"/>
      <c r="L37" s="278" t="s">
        <v>206</v>
      </c>
      <c r="M37" s="261"/>
      <c r="N37" s="261"/>
      <c r="O37" s="261"/>
      <c r="P37" s="262"/>
      <c r="Q37" s="251">
        <v>887698000</v>
      </c>
      <c r="R37" s="252"/>
      <c r="S37" s="106" t="s">
        <v>207</v>
      </c>
    </row>
    <row r="38" spans="1:19" ht="20.100000000000001" customHeight="1" x14ac:dyDescent="0.3">
      <c r="A38" s="261" t="s">
        <v>208</v>
      </c>
      <c r="B38" s="261"/>
      <c r="C38" s="261"/>
      <c r="D38" s="261"/>
      <c r="E38" s="261"/>
      <c r="F38" s="262"/>
      <c r="G38" s="258" t="s">
        <v>209</v>
      </c>
      <c r="H38" s="259"/>
      <c r="I38" s="259"/>
      <c r="J38" s="259"/>
      <c r="K38" s="259"/>
      <c r="L38" s="259"/>
      <c r="M38" s="259"/>
      <c r="N38" s="259"/>
      <c r="O38" s="259"/>
      <c r="P38" s="260"/>
      <c r="Q38" s="251">
        <v>22995000</v>
      </c>
      <c r="R38" s="252"/>
      <c r="S38" s="107"/>
    </row>
    <row r="39" spans="1:19" ht="20.100000000000001" customHeight="1" x14ac:dyDescent="0.3">
      <c r="A39" s="256" t="s">
        <v>210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7"/>
      <c r="Q39" s="263">
        <v>22995000</v>
      </c>
      <c r="R39" s="264"/>
      <c r="S39" s="107"/>
    </row>
    <row r="40" spans="1:19" ht="20.100000000000001" customHeight="1" x14ac:dyDescent="0.3">
      <c r="A40" s="256" t="s">
        <v>211</v>
      </c>
      <c r="B40" s="256"/>
      <c r="C40" s="256"/>
      <c r="D40" s="256"/>
      <c r="E40" s="256"/>
      <c r="F40" s="257"/>
      <c r="G40" s="258" t="s">
        <v>212</v>
      </c>
      <c r="H40" s="259"/>
      <c r="I40" s="259"/>
      <c r="J40" s="259"/>
      <c r="K40" s="259"/>
      <c r="L40" s="259"/>
      <c r="M40" s="259"/>
      <c r="N40" s="259"/>
      <c r="O40" s="259"/>
      <c r="P40" s="260"/>
      <c r="Q40" s="251">
        <v>144117</v>
      </c>
      <c r="R40" s="252"/>
      <c r="S40" s="107"/>
    </row>
    <row r="41" spans="1:19" ht="20.100000000000001" hidden="1" customHeight="1" outlineLevel="1" x14ac:dyDescent="0.3">
      <c r="A41" s="27" t="s">
        <v>9</v>
      </c>
      <c r="B41" s="56" t="s">
        <v>30</v>
      </c>
      <c r="C41" s="54" t="s">
        <v>31</v>
      </c>
      <c r="D41" s="55" t="s">
        <v>32</v>
      </c>
      <c r="E41" s="44" t="s">
        <v>33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20.100000000000001" hidden="1" customHeight="1" outlineLevel="1" x14ac:dyDescent="0.3">
      <c r="A42" s="60" t="s">
        <v>34</v>
      </c>
      <c r="B42" s="57">
        <v>7266</v>
      </c>
      <c r="C42" s="51">
        <v>521</v>
      </c>
      <c r="D42" s="52">
        <f>ROUND(C42/B42*1000000,0)</f>
        <v>71704</v>
      </c>
      <c r="E42" s="53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20.100000000000001" hidden="1" customHeight="1" outlineLevel="1" x14ac:dyDescent="0.3">
      <c r="A43" s="61" t="s">
        <v>35</v>
      </c>
      <c r="B43" s="58">
        <v>8305</v>
      </c>
      <c r="C43" s="45">
        <v>1019</v>
      </c>
      <c r="D43" s="46">
        <f t="shared" ref="D43:D45" si="0">ROUND(C43/B43*1000000,0)</f>
        <v>122697</v>
      </c>
      <c r="E43" s="47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20.100000000000001" hidden="1" customHeight="1" outlineLevel="1" x14ac:dyDescent="0.3">
      <c r="A44" s="61" t="s">
        <v>36</v>
      </c>
      <c r="B44" s="58">
        <v>11744</v>
      </c>
      <c r="C44" s="45">
        <v>1712</v>
      </c>
      <c r="D44" s="46">
        <f t="shared" si="0"/>
        <v>145777</v>
      </c>
      <c r="E44" s="47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20.100000000000001" hidden="1" customHeight="1" outlineLevel="1" x14ac:dyDescent="0.3">
      <c r="A45" s="62" t="s">
        <v>37</v>
      </c>
      <c r="B45" s="59">
        <f>SUM(B42:B44)</f>
        <v>27315</v>
      </c>
      <c r="C45" s="48">
        <f>SUM(C42:C44)</f>
        <v>3252</v>
      </c>
      <c r="D45" s="49">
        <f t="shared" si="0"/>
        <v>119055</v>
      </c>
      <c r="E45" s="50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20.100000000000001" customHeight="1" collapsed="1" x14ac:dyDescent="0.3">
      <c r="B46" s="4"/>
      <c r="C46" s="4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20.100000000000001" customHeight="1" x14ac:dyDescent="0.3">
      <c r="A47" s="2" t="s">
        <v>38</v>
      </c>
      <c r="B47" s="4"/>
      <c r="C47" s="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t="20.100000000000001" customHeight="1" x14ac:dyDescent="0.3">
      <c r="H48" s="6" t="s">
        <v>39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ht="20.100000000000001" customHeight="1" x14ac:dyDescent="0.3">
      <c r="A49" s="266" t="s">
        <v>1</v>
      </c>
      <c r="B49" s="267"/>
      <c r="C49" s="267"/>
      <c r="D49" s="267"/>
      <c r="E49" s="268"/>
      <c r="F49" s="270" t="s">
        <v>23</v>
      </c>
      <c r="G49" s="243"/>
      <c r="H49" s="243" t="s">
        <v>2</v>
      </c>
      <c r="I49" s="243"/>
      <c r="J49" s="243" t="s">
        <v>3</v>
      </c>
      <c r="K49" s="243"/>
      <c r="L49" s="243" t="s">
        <v>4</v>
      </c>
      <c r="M49" s="243"/>
      <c r="N49" s="243" t="s">
        <v>5</v>
      </c>
      <c r="O49" s="243"/>
      <c r="P49" s="243" t="s">
        <v>6</v>
      </c>
      <c r="Q49" s="269"/>
    </row>
    <row r="50" spans="1:19" ht="20.100000000000001" customHeight="1" x14ac:dyDescent="0.3">
      <c r="A50" s="218" t="s">
        <v>257</v>
      </c>
      <c r="B50" s="219"/>
      <c r="C50" s="219" t="s">
        <v>258</v>
      </c>
      <c r="D50" s="219"/>
      <c r="E50" s="224"/>
      <c r="F50" s="225"/>
      <c r="G50" s="226"/>
      <c r="H50" s="227">
        <v>40</v>
      </c>
      <c r="I50" s="227"/>
      <c r="J50" s="227">
        <v>40</v>
      </c>
      <c r="K50" s="227"/>
      <c r="L50" s="227">
        <v>40</v>
      </c>
      <c r="M50" s="227"/>
      <c r="N50" s="227">
        <v>40</v>
      </c>
      <c r="O50" s="227"/>
      <c r="P50" s="228"/>
      <c r="Q50" s="229"/>
    </row>
    <row r="51" spans="1:19" ht="20.100000000000001" customHeight="1" x14ac:dyDescent="0.3">
      <c r="A51" s="220"/>
      <c r="B51" s="221"/>
      <c r="C51" s="221" t="s">
        <v>259</v>
      </c>
      <c r="D51" s="221"/>
      <c r="E51" s="230"/>
      <c r="F51" s="231"/>
      <c r="G51" s="232"/>
      <c r="H51" s="233">
        <f>+H50*365</f>
        <v>14600</v>
      </c>
      <c r="I51" s="233"/>
      <c r="J51" s="233">
        <f>+J50*365</f>
        <v>14600</v>
      </c>
      <c r="K51" s="233"/>
      <c r="L51" s="233">
        <f>+L50*365</f>
        <v>14600</v>
      </c>
      <c r="M51" s="233"/>
      <c r="N51" s="233">
        <f t="shared" ref="N51" si="1">+N50*365</f>
        <v>14600</v>
      </c>
      <c r="O51" s="233"/>
      <c r="P51" s="234"/>
      <c r="Q51" s="235"/>
    </row>
    <row r="52" spans="1:19" ht="20.100000000000001" customHeight="1" x14ac:dyDescent="0.3">
      <c r="A52" s="220"/>
      <c r="B52" s="221"/>
      <c r="C52" s="221" t="s">
        <v>260</v>
      </c>
      <c r="D52" s="221"/>
      <c r="E52" s="230"/>
      <c r="F52" s="236"/>
      <c r="G52" s="237"/>
      <c r="H52" s="238">
        <f>+$Q$40</f>
        <v>144117</v>
      </c>
      <c r="I52" s="239"/>
      <c r="J52" s="240">
        <f>+$Q$40</f>
        <v>144117</v>
      </c>
      <c r="K52" s="240"/>
      <c r="L52" s="240">
        <f>+$Q$40</f>
        <v>144117</v>
      </c>
      <c r="M52" s="240"/>
      <c r="N52" s="240">
        <f>+$Q$40</f>
        <v>144117</v>
      </c>
      <c r="O52" s="240"/>
      <c r="P52" s="234"/>
      <c r="Q52" s="235"/>
    </row>
    <row r="53" spans="1:19" ht="20.100000000000001" customHeight="1" x14ac:dyDescent="0.3">
      <c r="A53" s="222"/>
      <c r="B53" s="223"/>
      <c r="C53" s="223" t="s">
        <v>261</v>
      </c>
      <c r="D53" s="223"/>
      <c r="E53" s="241"/>
      <c r="F53" s="242">
        <f>SUM(H53:O53)</f>
        <v>42084</v>
      </c>
      <c r="G53" s="215"/>
      <c r="H53" s="215">
        <f>+ROUND(H51*H52/1000000*5,0)</f>
        <v>10521</v>
      </c>
      <c r="I53" s="215"/>
      <c r="J53" s="215">
        <f>+ROUND(J51*J52/1000000*5,0)</f>
        <v>10521</v>
      </c>
      <c r="K53" s="215"/>
      <c r="L53" s="215">
        <f>+ROUND(L51*L52/1000000*5,0)</f>
        <v>10521</v>
      </c>
      <c r="M53" s="215"/>
      <c r="N53" s="215">
        <f t="shared" ref="N53" si="2">+ROUND(N51*N52/1000000*5,0)</f>
        <v>10521</v>
      </c>
      <c r="O53" s="215"/>
      <c r="P53" s="216" t="s">
        <v>262</v>
      </c>
      <c r="Q53" s="217"/>
    </row>
    <row r="54" spans="1:19" ht="20.100000000000001" customHeight="1" x14ac:dyDescent="0.3">
      <c r="A54" s="265" t="s">
        <v>144</v>
      </c>
      <c r="B54" s="228"/>
      <c r="C54" s="228" t="s">
        <v>40</v>
      </c>
      <c r="D54" s="228"/>
      <c r="E54" s="253"/>
      <c r="F54" s="246"/>
      <c r="G54" s="247"/>
      <c r="H54" s="244">
        <v>40</v>
      </c>
      <c r="I54" s="244"/>
      <c r="J54" s="244">
        <v>40</v>
      </c>
      <c r="K54" s="244"/>
      <c r="L54" s="244">
        <v>40</v>
      </c>
      <c r="M54" s="244"/>
      <c r="N54" s="244">
        <v>40</v>
      </c>
      <c r="O54" s="244"/>
      <c r="P54" s="219"/>
      <c r="Q54" s="224"/>
    </row>
    <row r="55" spans="1:19" ht="20.100000000000001" customHeight="1" x14ac:dyDescent="0.3">
      <c r="A55" s="220"/>
      <c r="B55" s="221"/>
      <c r="C55" s="221" t="s">
        <v>41</v>
      </c>
      <c r="D55" s="221"/>
      <c r="E55" s="254"/>
      <c r="F55" s="248"/>
      <c r="G55" s="232"/>
      <c r="H55" s="233">
        <f>+H54*365</f>
        <v>14600</v>
      </c>
      <c r="I55" s="233"/>
      <c r="J55" s="233">
        <f>+J54*365</f>
        <v>14600</v>
      </c>
      <c r="K55" s="233"/>
      <c r="L55" s="233">
        <f>+L54*365</f>
        <v>14600</v>
      </c>
      <c r="M55" s="233"/>
      <c r="N55" s="233">
        <f t="shared" ref="N55" si="3">+N54*365</f>
        <v>14600</v>
      </c>
      <c r="O55" s="233"/>
      <c r="P55" s="234"/>
      <c r="Q55" s="235"/>
    </row>
    <row r="56" spans="1:19" ht="20.100000000000001" customHeight="1" x14ac:dyDescent="0.3">
      <c r="A56" s="220"/>
      <c r="B56" s="221"/>
      <c r="C56" s="221" t="s">
        <v>42</v>
      </c>
      <c r="D56" s="221"/>
      <c r="E56" s="254"/>
      <c r="F56" s="249"/>
      <c r="G56" s="237"/>
      <c r="H56" s="240">
        <f>+$Q$40</f>
        <v>144117</v>
      </c>
      <c r="I56" s="240"/>
      <c r="J56" s="240">
        <v>144117</v>
      </c>
      <c r="K56" s="240"/>
      <c r="L56" s="240">
        <v>144117</v>
      </c>
      <c r="M56" s="240"/>
      <c r="N56" s="240">
        <v>144117</v>
      </c>
      <c r="O56" s="240"/>
      <c r="P56" s="234"/>
      <c r="Q56" s="235"/>
    </row>
    <row r="57" spans="1:19" ht="20.100000000000001" customHeight="1" x14ac:dyDescent="0.3">
      <c r="A57" s="222"/>
      <c r="B57" s="223"/>
      <c r="C57" s="223" t="s">
        <v>26</v>
      </c>
      <c r="D57" s="223"/>
      <c r="E57" s="255"/>
      <c r="F57" s="250">
        <f>SUM(H57:O57)</f>
        <v>42084</v>
      </c>
      <c r="G57" s="245"/>
      <c r="H57" s="245">
        <f>+ROUND(H55*H56/1000000*5,0)</f>
        <v>10521</v>
      </c>
      <c r="I57" s="245"/>
      <c r="J57" s="245">
        <f>+ROUND(J55*J56/1000000*5,0)</f>
        <v>10521</v>
      </c>
      <c r="K57" s="245"/>
      <c r="L57" s="245">
        <f>+ROUND(L55*L56/1000000*5,0)</f>
        <v>10521</v>
      </c>
      <c r="M57" s="245"/>
      <c r="N57" s="245">
        <f t="shared" ref="N57" si="4">+ROUND(N55*N56/1000000*5,0)</f>
        <v>10521</v>
      </c>
      <c r="O57" s="245"/>
      <c r="P57" s="271" t="s">
        <v>43</v>
      </c>
      <c r="Q57" s="272"/>
    </row>
    <row r="58" spans="1:19" ht="20.100000000000001" customHeight="1" x14ac:dyDescent="0.3"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20.100000000000001" customHeight="1" x14ac:dyDescent="0.3"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ht="20.100000000000001" customHeight="1" x14ac:dyDescent="0.3"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20.100000000000001" customHeight="1" x14ac:dyDescent="0.3"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ht="20.100000000000001" customHeight="1" x14ac:dyDescent="0.3"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20.100000000000001" customHeight="1" x14ac:dyDescent="0.3"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ht="20.100000000000001" customHeight="1" x14ac:dyDescent="0.3"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9:19" ht="20.100000000000001" customHeight="1" x14ac:dyDescent="0.3"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9:19" ht="20.100000000000001" customHeight="1" x14ac:dyDescent="0.3"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9:19" ht="20.100000000000001" customHeight="1" x14ac:dyDescent="0.3"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9:19" ht="20.100000000000001" customHeight="1" x14ac:dyDescent="0.3"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9:19" ht="20.100000000000001" customHeight="1" x14ac:dyDescent="0.3"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9:19" ht="20.100000000000001" customHeight="1" x14ac:dyDescent="0.3"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9:19" ht="20.100000000000001" customHeight="1" x14ac:dyDescent="0.3"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9:19" ht="20.100000000000001" customHeight="1" x14ac:dyDescent="0.3"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9:19" ht="20.100000000000001" customHeight="1" x14ac:dyDescent="0.3"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9:19" ht="20.100000000000001" customHeight="1" x14ac:dyDescent="0.3"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9:19" ht="20.100000000000001" customHeight="1" x14ac:dyDescent="0.3"/>
    <row r="76" spans="9:19" ht="20.100000000000001" customHeight="1" x14ac:dyDescent="0.3"/>
    <row r="77" spans="9:19" ht="20.100000000000001" customHeight="1" x14ac:dyDescent="0.3"/>
    <row r="78" spans="9:19" ht="20.100000000000001" customHeight="1" x14ac:dyDescent="0.3"/>
    <row r="79" spans="9:19" ht="20.100000000000001" customHeight="1" x14ac:dyDescent="0.3"/>
    <row r="80" spans="9:19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</sheetData>
  <mergeCells count="166">
    <mergeCell ref="A6:F6"/>
    <mergeCell ref="G6:P6"/>
    <mergeCell ref="Q6:R6"/>
    <mergeCell ref="A7:A20"/>
    <mergeCell ref="B7:B10"/>
    <mergeCell ref="C7:F9"/>
    <mergeCell ref="G7:P7"/>
    <mergeCell ref="Q7:R7"/>
    <mergeCell ref="G8:P8"/>
    <mergeCell ref="Q8:R8"/>
    <mergeCell ref="G9:P9"/>
    <mergeCell ref="Q9:R9"/>
    <mergeCell ref="G15:P15"/>
    <mergeCell ref="Q15:R15"/>
    <mergeCell ref="C16:F16"/>
    <mergeCell ref="G16:P16"/>
    <mergeCell ref="Q16:R16"/>
    <mergeCell ref="C10:P10"/>
    <mergeCell ref="Q10:R10"/>
    <mergeCell ref="B11:B20"/>
    <mergeCell ref="C11:F11"/>
    <mergeCell ref="G11:P11"/>
    <mergeCell ref="Q11:R11"/>
    <mergeCell ref="C12:F12"/>
    <mergeCell ref="G12:P12"/>
    <mergeCell ref="Q12:R12"/>
    <mergeCell ref="C13:F13"/>
    <mergeCell ref="G13:P13"/>
    <mergeCell ref="Q13:R13"/>
    <mergeCell ref="C14:F14"/>
    <mergeCell ref="G14:P14"/>
    <mergeCell ref="Q14:R14"/>
    <mergeCell ref="C15:F15"/>
    <mergeCell ref="Q26:R26"/>
    <mergeCell ref="C27:D28"/>
    <mergeCell ref="C19:F19"/>
    <mergeCell ref="G19:P19"/>
    <mergeCell ref="Q19:R19"/>
    <mergeCell ref="C20:P20"/>
    <mergeCell ref="Q20:R20"/>
    <mergeCell ref="C17:F17"/>
    <mergeCell ref="G17:P17"/>
    <mergeCell ref="Q17:R17"/>
    <mergeCell ref="C18:F18"/>
    <mergeCell ref="G18:P18"/>
    <mergeCell ref="Q18:R18"/>
    <mergeCell ref="C34:F34"/>
    <mergeCell ref="G34:P34"/>
    <mergeCell ref="A21:P21"/>
    <mergeCell ref="Q21:R21"/>
    <mergeCell ref="A22:B30"/>
    <mergeCell ref="C22:F22"/>
    <mergeCell ref="G22:P22"/>
    <mergeCell ref="Q22:R22"/>
    <mergeCell ref="C23:F24"/>
    <mergeCell ref="G23:P23"/>
    <mergeCell ref="Q23:R23"/>
    <mergeCell ref="G24:P24"/>
    <mergeCell ref="Q24:R24"/>
    <mergeCell ref="C25:F25"/>
    <mergeCell ref="G25:P25"/>
    <mergeCell ref="Q25:R25"/>
    <mergeCell ref="C26:F26"/>
    <mergeCell ref="G26:P26"/>
    <mergeCell ref="C29:F29"/>
    <mergeCell ref="G29:P29"/>
    <mergeCell ref="Q29:R29"/>
    <mergeCell ref="C30:F30"/>
    <mergeCell ref="G30:P30"/>
    <mergeCell ref="Q30:R30"/>
    <mergeCell ref="P56:Q56"/>
    <mergeCell ref="P57:Q57"/>
    <mergeCell ref="E27:F27"/>
    <mergeCell ref="G27:P27"/>
    <mergeCell ref="Q27:R27"/>
    <mergeCell ref="E28:F28"/>
    <mergeCell ref="G28:P28"/>
    <mergeCell ref="Q28:R28"/>
    <mergeCell ref="A35:P35"/>
    <mergeCell ref="Q35:R35"/>
    <mergeCell ref="A36:K37"/>
    <mergeCell ref="L36:P36"/>
    <mergeCell ref="Q36:R36"/>
    <mergeCell ref="L37:P37"/>
    <mergeCell ref="Q37:R37"/>
    <mergeCell ref="A31:P31"/>
    <mergeCell ref="Q31:R31"/>
    <mergeCell ref="A32:B34"/>
    <mergeCell ref="C32:F32"/>
    <mergeCell ref="G32:P32"/>
    <mergeCell ref="Q32:R32"/>
    <mergeCell ref="C33:F33"/>
    <mergeCell ref="G33:P33"/>
    <mergeCell ref="Q33:R33"/>
    <mergeCell ref="J53:K53"/>
    <mergeCell ref="L53:M53"/>
    <mergeCell ref="Q34:R34"/>
    <mergeCell ref="C54:E54"/>
    <mergeCell ref="C55:E55"/>
    <mergeCell ref="C56:E56"/>
    <mergeCell ref="C57:E57"/>
    <mergeCell ref="A40:F40"/>
    <mergeCell ref="G40:P40"/>
    <mergeCell ref="Q40:R40"/>
    <mergeCell ref="A38:F38"/>
    <mergeCell ref="G38:P38"/>
    <mergeCell ref="Q38:R38"/>
    <mergeCell ref="A39:P39"/>
    <mergeCell ref="Q39:R39"/>
    <mergeCell ref="A54:B57"/>
    <mergeCell ref="A49:E49"/>
    <mergeCell ref="P49:Q49"/>
    <mergeCell ref="L49:M49"/>
    <mergeCell ref="J49:K49"/>
    <mergeCell ref="H49:I49"/>
    <mergeCell ref="F49:G49"/>
    <mergeCell ref="P54:Q54"/>
    <mergeCell ref="P55:Q55"/>
    <mergeCell ref="C53:E53"/>
    <mergeCell ref="F53:G53"/>
    <mergeCell ref="N49:O49"/>
    <mergeCell ref="N54:O54"/>
    <mergeCell ref="N55:O55"/>
    <mergeCell ref="N56:O56"/>
    <mergeCell ref="N57:O57"/>
    <mergeCell ref="F54:G54"/>
    <mergeCell ref="F55:G55"/>
    <mergeCell ref="F56:G56"/>
    <mergeCell ref="F57:G57"/>
    <mergeCell ref="H54:I54"/>
    <mergeCell ref="H55:I55"/>
    <mergeCell ref="H56:I56"/>
    <mergeCell ref="H57:I57"/>
    <mergeCell ref="J57:K57"/>
    <mergeCell ref="L54:M54"/>
    <mergeCell ref="L55:M55"/>
    <mergeCell ref="L56:M56"/>
    <mergeCell ref="L57:M57"/>
    <mergeCell ref="J54:K54"/>
    <mergeCell ref="J55:K55"/>
    <mergeCell ref="J56:K56"/>
    <mergeCell ref="H53:I53"/>
    <mergeCell ref="N53:O53"/>
    <mergeCell ref="P53:Q53"/>
    <mergeCell ref="A50:B53"/>
    <mergeCell ref="C50:E50"/>
    <mergeCell ref="F50:G50"/>
    <mergeCell ref="H50:I50"/>
    <mergeCell ref="J50:K50"/>
    <mergeCell ref="L50:M50"/>
    <mergeCell ref="N50:O50"/>
    <mergeCell ref="P50:Q50"/>
    <mergeCell ref="C51:E51"/>
    <mergeCell ref="F51:G51"/>
    <mergeCell ref="H51:I51"/>
    <mergeCell ref="J51:K51"/>
    <mergeCell ref="L51:M51"/>
    <mergeCell ref="N51:O51"/>
    <mergeCell ref="P51:Q51"/>
    <mergeCell ref="C52:E52"/>
    <mergeCell ref="F52:G52"/>
    <mergeCell ref="H52:I52"/>
    <mergeCell ref="J52:K52"/>
    <mergeCell ref="L52:M52"/>
    <mergeCell ref="N52:O52"/>
    <mergeCell ref="P52:Q52"/>
  </mergeCells>
  <phoneticPr fontId="4" type="noConversion"/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64"/>
  <sheetViews>
    <sheetView view="pageBreakPreview" zoomScale="130" zoomScaleNormal="85" zoomScaleSheetLayoutView="130" workbookViewId="0">
      <selection activeCell="H7" sqref="H7"/>
    </sheetView>
  </sheetViews>
  <sheetFormatPr defaultRowHeight="12" x14ac:dyDescent="0.3"/>
  <cols>
    <col min="1" max="1" width="9.625" style="2" customWidth="1"/>
    <col min="2" max="2" width="10.625" style="2" customWidth="1"/>
    <col min="3" max="3" width="9.625" style="2" customWidth="1"/>
    <col min="4" max="4" width="9.875" style="2" customWidth="1"/>
    <col min="5" max="8" width="9.625" style="2" customWidth="1"/>
    <col min="9" max="234" width="9" style="2"/>
    <col min="235" max="236" width="3.75" style="2" customWidth="1"/>
    <col min="237" max="237" width="15" style="2" customWidth="1"/>
    <col min="238" max="241" width="12.875" style="2" customWidth="1"/>
    <col min="242" max="242" width="12.125" style="2" customWidth="1"/>
    <col min="243" max="243" width="9" style="2"/>
    <col min="244" max="244" width="12.25" style="2" customWidth="1"/>
    <col min="245" max="245" width="9.625" style="2" customWidth="1"/>
    <col min="246" max="247" width="9.75" style="2" customWidth="1"/>
    <col min="248" max="248" width="9.375" style="2" customWidth="1"/>
    <col min="249" max="490" width="9" style="2"/>
    <col min="491" max="492" width="3.75" style="2" customWidth="1"/>
    <col min="493" max="493" width="15" style="2" customWidth="1"/>
    <col min="494" max="497" width="12.875" style="2" customWidth="1"/>
    <col min="498" max="498" width="12.125" style="2" customWidth="1"/>
    <col min="499" max="499" width="9" style="2"/>
    <col min="500" max="500" width="12.25" style="2" customWidth="1"/>
    <col min="501" max="501" width="9.625" style="2" customWidth="1"/>
    <col min="502" max="503" width="9.75" style="2" customWidth="1"/>
    <col min="504" max="504" width="9.375" style="2" customWidth="1"/>
    <col min="505" max="746" width="9" style="2"/>
    <col min="747" max="748" width="3.75" style="2" customWidth="1"/>
    <col min="749" max="749" width="15" style="2" customWidth="1"/>
    <col min="750" max="753" width="12.875" style="2" customWidth="1"/>
    <col min="754" max="754" width="12.125" style="2" customWidth="1"/>
    <col min="755" max="755" width="9" style="2"/>
    <col min="756" max="756" width="12.25" style="2" customWidth="1"/>
    <col min="757" max="757" width="9.625" style="2" customWidth="1"/>
    <col min="758" max="759" width="9.75" style="2" customWidth="1"/>
    <col min="760" max="760" width="9.375" style="2" customWidth="1"/>
    <col min="761" max="1002" width="9" style="2"/>
    <col min="1003" max="1004" width="3.75" style="2" customWidth="1"/>
    <col min="1005" max="1005" width="15" style="2" customWidth="1"/>
    <col min="1006" max="1009" width="12.875" style="2" customWidth="1"/>
    <col min="1010" max="1010" width="12.125" style="2" customWidth="1"/>
    <col min="1011" max="1011" width="9" style="2"/>
    <col min="1012" max="1012" width="12.25" style="2" customWidth="1"/>
    <col min="1013" max="1013" width="9.625" style="2" customWidth="1"/>
    <col min="1014" max="1015" width="9.75" style="2" customWidth="1"/>
    <col min="1016" max="1016" width="9.375" style="2" customWidth="1"/>
    <col min="1017" max="1258" width="9" style="2"/>
    <col min="1259" max="1260" width="3.75" style="2" customWidth="1"/>
    <col min="1261" max="1261" width="15" style="2" customWidth="1"/>
    <col min="1262" max="1265" width="12.875" style="2" customWidth="1"/>
    <col min="1266" max="1266" width="12.125" style="2" customWidth="1"/>
    <col min="1267" max="1267" width="9" style="2"/>
    <col min="1268" max="1268" width="12.25" style="2" customWidth="1"/>
    <col min="1269" max="1269" width="9.625" style="2" customWidth="1"/>
    <col min="1270" max="1271" width="9.75" style="2" customWidth="1"/>
    <col min="1272" max="1272" width="9.375" style="2" customWidth="1"/>
    <col min="1273" max="1514" width="9" style="2"/>
    <col min="1515" max="1516" width="3.75" style="2" customWidth="1"/>
    <col min="1517" max="1517" width="15" style="2" customWidth="1"/>
    <col min="1518" max="1521" width="12.875" style="2" customWidth="1"/>
    <col min="1522" max="1522" width="12.125" style="2" customWidth="1"/>
    <col min="1523" max="1523" width="9" style="2"/>
    <col min="1524" max="1524" width="12.25" style="2" customWidth="1"/>
    <col min="1525" max="1525" width="9.625" style="2" customWidth="1"/>
    <col min="1526" max="1527" width="9.75" style="2" customWidth="1"/>
    <col min="1528" max="1528" width="9.375" style="2" customWidth="1"/>
    <col min="1529" max="1770" width="9" style="2"/>
    <col min="1771" max="1772" width="3.75" style="2" customWidth="1"/>
    <col min="1773" max="1773" width="15" style="2" customWidth="1"/>
    <col min="1774" max="1777" width="12.875" style="2" customWidth="1"/>
    <col min="1778" max="1778" width="12.125" style="2" customWidth="1"/>
    <col min="1779" max="1779" width="9" style="2"/>
    <col min="1780" max="1780" width="12.25" style="2" customWidth="1"/>
    <col min="1781" max="1781" width="9.625" style="2" customWidth="1"/>
    <col min="1782" max="1783" width="9.75" style="2" customWidth="1"/>
    <col min="1784" max="1784" width="9.375" style="2" customWidth="1"/>
    <col min="1785" max="2026" width="9" style="2"/>
    <col min="2027" max="2028" width="3.75" style="2" customWidth="1"/>
    <col min="2029" max="2029" width="15" style="2" customWidth="1"/>
    <col min="2030" max="2033" width="12.875" style="2" customWidth="1"/>
    <col min="2034" max="2034" width="12.125" style="2" customWidth="1"/>
    <col min="2035" max="2035" width="9" style="2"/>
    <col min="2036" max="2036" width="12.25" style="2" customWidth="1"/>
    <col min="2037" max="2037" width="9.625" style="2" customWidth="1"/>
    <col min="2038" max="2039" width="9.75" style="2" customWidth="1"/>
    <col min="2040" max="2040" width="9.375" style="2" customWidth="1"/>
    <col min="2041" max="2282" width="9" style="2"/>
    <col min="2283" max="2284" width="3.75" style="2" customWidth="1"/>
    <col min="2285" max="2285" width="15" style="2" customWidth="1"/>
    <col min="2286" max="2289" width="12.875" style="2" customWidth="1"/>
    <col min="2290" max="2290" width="12.125" style="2" customWidth="1"/>
    <col min="2291" max="2291" width="9" style="2"/>
    <col min="2292" max="2292" width="12.25" style="2" customWidth="1"/>
    <col min="2293" max="2293" width="9.625" style="2" customWidth="1"/>
    <col min="2294" max="2295" width="9.75" style="2" customWidth="1"/>
    <col min="2296" max="2296" width="9.375" style="2" customWidth="1"/>
    <col min="2297" max="2538" width="9" style="2"/>
    <col min="2539" max="2540" width="3.75" style="2" customWidth="1"/>
    <col min="2541" max="2541" width="15" style="2" customWidth="1"/>
    <col min="2542" max="2545" width="12.875" style="2" customWidth="1"/>
    <col min="2546" max="2546" width="12.125" style="2" customWidth="1"/>
    <col min="2547" max="2547" width="9" style="2"/>
    <col min="2548" max="2548" width="12.25" style="2" customWidth="1"/>
    <col min="2549" max="2549" width="9.625" style="2" customWidth="1"/>
    <col min="2550" max="2551" width="9.75" style="2" customWidth="1"/>
    <col min="2552" max="2552" width="9.375" style="2" customWidth="1"/>
    <col min="2553" max="2794" width="9" style="2"/>
    <col min="2795" max="2796" width="3.75" style="2" customWidth="1"/>
    <col min="2797" max="2797" width="15" style="2" customWidth="1"/>
    <col min="2798" max="2801" width="12.875" style="2" customWidth="1"/>
    <col min="2802" max="2802" width="12.125" style="2" customWidth="1"/>
    <col min="2803" max="2803" width="9" style="2"/>
    <col min="2804" max="2804" width="12.25" style="2" customWidth="1"/>
    <col min="2805" max="2805" width="9.625" style="2" customWidth="1"/>
    <col min="2806" max="2807" width="9.75" style="2" customWidth="1"/>
    <col min="2808" max="2808" width="9.375" style="2" customWidth="1"/>
    <col min="2809" max="3050" width="9" style="2"/>
    <col min="3051" max="3052" width="3.75" style="2" customWidth="1"/>
    <col min="3053" max="3053" width="15" style="2" customWidth="1"/>
    <col min="3054" max="3057" width="12.875" style="2" customWidth="1"/>
    <col min="3058" max="3058" width="12.125" style="2" customWidth="1"/>
    <col min="3059" max="3059" width="9" style="2"/>
    <col min="3060" max="3060" width="12.25" style="2" customWidth="1"/>
    <col min="3061" max="3061" width="9.625" style="2" customWidth="1"/>
    <col min="3062" max="3063" width="9.75" style="2" customWidth="1"/>
    <col min="3064" max="3064" width="9.375" style="2" customWidth="1"/>
    <col min="3065" max="3306" width="9" style="2"/>
    <col min="3307" max="3308" width="3.75" style="2" customWidth="1"/>
    <col min="3309" max="3309" width="15" style="2" customWidth="1"/>
    <col min="3310" max="3313" width="12.875" style="2" customWidth="1"/>
    <col min="3314" max="3314" width="12.125" style="2" customWidth="1"/>
    <col min="3315" max="3315" width="9" style="2"/>
    <col min="3316" max="3316" width="12.25" style="2" customWidth="1"/>
    <col min="3317" max="3317" width="9.625" style="2" customWidth="1"/>
    <col min="3318" max="3319" width="9.75" style="2" customWidth="1"/>
    <col min="3320" max="3320" width="9.375" style="2" customWidth="1"/>
    <col min="3321" max="3562" width="9" style="2"/>
    <col min="3563" max="3564" width="3.75" style="2" customWidth="1"/>
    <col min="3565" max="3565" width="15" style="2" customWidth="1"/>
    <col min="3566" max="3569" width="12.875" style="2" customWidth="1"/>
    <col min="3570" max="3570" width="12.125" style="2" customWidth="1"/>
    <col min="3571" max="3571" width="9" style="2"/>
    <col min="3572" max="3572" width="12.25" style="2" customWidth="1"/>
    <col min="3573" max="3573" width="9.625" style="2" customWidth="1"/>
    <col min="3574" max="3575" width="9.75" style="2" customWidth="1"/>
    <col min="3576" max="3576" width="9.375" style="2" customWidth="1"/>
    <col min="3577" max="3818" width="9" style="2"/>
    <col min="3819" max="3820" width="3.75" style="2" customWidth="1"/>
    <col min="3821" max="3821" width="15" style="2" customWidth="1"/>
    <col min="3822" max="3825" width="12.875" style="2" customWidth="1"/>
    <col min="3826" max="3826" width="12.125" style="2" customWidth="1"/>
    <col min="3827" max="3827" width="9" style="2"/>
    <col min="3828" max="3828" width="12.25" style="2" customWidth="1"/>
    <col min="3829" max="3829" width="9.625" style="2" customWidth="1"/>
    <col min="3830" max="3831" width="9.75" style="2" customWidth="1"/>
    <col min="3832" max="3832" width="9.375" style="2" customWidth="1"/>
    <col min="3833" max="4074" width="9" style="2"/>
    <col min="4075" max="4076" width="3.75" style="2" customWidth="1"/>
    <col min="4077" max="4077" width="15" style="2" customWidth="1"/>
    <col min="4078" max="4081" width="12.875" style="2" customWidth="1"/>
    <col min="4082" max="4082" width="12.125" style="2" customWidth="1"/>
    <col min="4083" max="4083" width="9" style="2"/>
    <col min="4084" max="4084" width="12.25" style="2" customWidth="1"/>
    <col min="4085" max="4085" width="9.625" style="2" customWidth="1"/>
    <col min="4086" max="4087" width="9.75" style="2" customWidth="1"/>
    <col min="4088" max="4088" width="9.375" style="2" customWidth="1"/>
    <col min="4089" max="4330" width="9" style="2"/>
    <col min="4331" max="4332" width="3.75" style="2" customWidth="1"/>
    <col min="4333" max="4333" width="15" style="2" customWidth="1"/>
    <col min="4334" max="4337" width="12.875" style="2" customWidth="1"/>
    <col min="4338" max="4338" width="12.125" style="2" customWidth="1"/>
    <col min="4339" max="4339" width="9" style="2"/>
    <col min="4340" max="4340" width="12.25" style="2" customWidth="1"/>
    <col min="4341" max="4341" width="9.625" style="2" customWidth="1"/>
    <col min="4342" max="4343" width="9.75" style="2" customWidth="1"/>
    <col min="4344" max="4344" width="9.375" style="2" customWidth="1"/>
    <col min="4345" max="4586" width="9" style="2"/>
    <col min="4587" max="4588" width="3.75" style="2" customWidth="1"/>
    <col min="4589" max="4589" width="15" style="2" customWidth="1"/>
    <col min="4590" max="4593" width="12.875" style="2" customWidth="1"/>
    <col min="4594" max="4594" width="12.125" style="2" customWidth="1"/>
    <col min="4595" max="4595" width="9" style="2"/>
    <col min="4596" max="4596" width="12.25" style="2" customWidth="1"/>
    <col min="4597" max="4597" width="9.625" style="2" customWidth="1"/>
    <col min="4598" max="4599" width="9.75" style="2" customWidth="1"/>
    <col min="4600" max="4600" width="9.375" style="2" customWidth="1"/>
    <col min="4601" max="4842" width="9" style="2"/>
    <col min="4843" max="4844" width="3.75" style="2" customWidth="1"/>
    <col min="4845" max="4845" width="15" style="2" customWidth="1"/>
    <col min="4846" max="4849" width="12.875" style="2" customWidth="1"/>
    <col min="4850" max="4850" width="12.125" style="2" customWidth="1"/>
    <col min="4851" max="4851" width="9" style="2"/>
    <col min="4852" max="4852" width="12.25" style="2" customWidth="1"/>
    <col min="4853" max="4853" width="9.625" style="2" customWidth="1"/>
    <col min="4854" max="4855" width="9.75" style="2" customWidth="1"/>
    <col min="4856" max="4856" width="9.375" style="2" customWidth="1"/>
    <col min="4857" max="5098" width="9" style="2"/>
    <col min="5099" max="5100" width="3.75" style="2" customWidth="1"/>
    <col min="5101" max="5101" width="15" style="2" customWidth="1"/>
    <col min="5102" max="5105" width="12.875" style="2" customWidth="1"/>
    <col min="5106" max="5106" width="12.125" style="2" customWidth="1"/>
    <col min="5107" max="5107" width="9" style="2"/>
    <col min="5108" max="5108" width="12.25" style="2" customWidth="1"/>
    <col min="5109" max="5109" width="9.625" style="2" customWidth="1"/>
    <col min="5110" max="5111" width="9.75" style="2" customWidth="1"/>
    <col min="5112" max="5112" width="9.375" style="2" customWidth="1"/>
    <col min="5113" max="5354" width="9" style="2"/>
    <col min="5355" max="5356" width="3.75" style="2" customWidth="1"/>
    <col min="5357" max="5357" width="15" style="2" customWidth="1"/>
    <col min="5358" max="5361" width="12.875" style="2" customWidth="1"/>
    <col min="5362" max="5362" width="12.125" style="2" customWidth="1"/>
    <col min="5363" max="5363" width="9" style="2"/>
    <col min="5364" max="5364" width="12.25" style="2" customWidth="1"/>
    <col min="5365" max="5365" width="9.625" style="2" customWidth="1"/>
    <col min="5366" max="5367" width="9.75" style="2" customWidth="1"/>
    <col min="5368" max="5368" width="9.375" style="2" customWidth="1"/>
    <col min="5369" max="5610" width="9" style="2"/>
    <col min="5611" max="5612" width="3.75" style="2" customWidth="1"/>
    <col min="5613" max="5613" width="15" style="2" customWidth="1"/>
    <col min="5614" max="5617" width="12.875" style="2" customWidth="1"/>
    <col min="5618" max="5618" width="12.125" style="2" customWidth="1"/>
    <col min="5619" max="5619" width="9" style="2"/>
    <col min="5620" max="5620" width="12.25" style="2" customWidth="1"/>
    <col min="5621" max="5621" width="9.625" style="2" customWidth="1"/>
    <col min="5622" max="5623" width="9.75" style="2" customWidth="1"/>
    <col min="5624" max="5624" width="9.375" style="2" customWidth="1"/>
    <col min="5625" max="5866" width="9" style="2"/>
    <col min="5867" max="5868" width="3.75" style="2" customWidth="1"/>
    <col min="5869" max="5869" width="15" style="2" customWidth="1"/>
    <col min="5870" max="5873" width="12.875" style="2" customWidth="1"/>
    <col min="5874" max="5874" width="12.125" style="2" customWidth="1"/>
    <col min="5875" max="5875" width="9" style="2"/>
    <col min="5876" max="5876" width="12.25" style="2" customWidth="1"/>
    <col min="5877" max="5877" width="9.625" style="2" customWidth="1"/>
    <col min="5878" max="5879" width="9.75" style="2" customWidth="1"/>
    <col min="5880" max="5880" width="9.375" style="2" customWidth="1"/>
    <col min="5881" max="6122" width="9" style="2"/>
    <col min="6123" max="6124" width="3.75" style="2" customWidth="1"/>
    <col min="6125" max="6125" width="15" style="2" customWidth="1"/>
    <col min="6126" max="6129" width="12.875" style="2" customWidth="1"/>
    <col min="6130" max="6130" width="12.125" style="2" customWidth="1"/>
    <col min="6131" max="6131" width="9" style="2"/>
    <col min="6132" max="6132" width="12.25" style="2" customWidth="1"/>
    <col min="6133" max="6133" width="9.625" style="2" customWidth="1"/>
    <col min="6134" max="6135" width="9.75" style="2" customWidth="1"/>
    <col min="6136" max="6136" width="9.375" style="2" customWidth="1"/>
    <col min="6137" max="6378" width="9" style="2"/>
    <col min="6379" max="6380" width="3.75" style="2" customWidth="1"/>
    <col min="6381" max="6381" width="15" style="2" customWidth="1"/>
    <col min="6382" max="6385" width="12.875" style="2" customWidth="1"/>
    <col min="6386" max="6386" width="12.125" style="2" customWidth="1"/>
    <col min="6387" max="6387" width="9" style="2"/>
    <col min="6388" max="6388" width="12.25" style="2" customWidth="1"/>
    <col min="6389" max="6389" width="9.625" style="2" customWidth="1"/>
    <col min="6390" max="6391" width="9.75" style="2" customWidth="1"/>
    <col min="6392" max="6392" width="9.375" style="2" customWidth="1"/>
    <col min="6393" max="6634" width="9" style="2"/>
    <col min="6635" max="6636" width="3.75" style="2" customWidth="1"/>
    <col min="6637" max="6637" width="15" style="2" customWidth="1"/>
    <col min="6638" max="6641" width="12.875" style="2" customWidth="1"/>
    <col min="6642" max="6642" width="12.125" style="2" customWidth="1"/>
    <col min="6643" max="6643" width="9" style="2"/>
    <col min="6644" max="6644" width="12.25" style="2" customWidth="1"/>
    <col min="6645" max="6645" width="9.625" style="2" customWidth="1"/>
    <col min="6646" max="6647" width="9.75" style="2" customWidth="1"/>
    <col min="6648" max="6648" width="9.375" style="2" customWidth="1"/>
    <col min="6649" max="6890" width="9" style="2"/>
    <col min="6891" max="6892" width="3.75" style="2" customWidth="1"/>
    <col min="6893" max="6893" width="15" style="2" customWidth="1"/>
    <col min="6894" max="6897" width="12.875" style="2" customWidth="1"/>
    <col min="6898" max="6898" width="12.125" style="2" customWidth="1"/>
    <col min="6899" max="6899" width="9" style="2"/>
    <col min="6900" max="6900" width="12.25" style="2" customWidth="1"/>
    <col min="6901" max="6901" width="9.625" style="2" customWidth="1"/>
    <col min="6902" max="6903" width="9.75" style="2" customWidth="1"/>
    <col min="6904" max="6904" width="9.375" style="2" customWidth="1"/>
    <col min="6905" max="7146" width="9" style="2"/>
    <col min="7147" max="7148" width="3.75" style="2" customWidth="1"/>
    <col min="7149" max="7149" width="15" style="2" customWidth="1"/>
    <col min="7150" max="7153" width="12.875" style="2" customWidth="1"/>
    <col min="7154" max="7154" width="12.125" style="2" customWidth="1"/>
    <col min="7155" max="7155" width="9" style="2"/>
    <col min="7156" max="7156" width="12.25" style="2" customWidth="1"/>
    <col min="7157" max="7157" width="9.625" style="2" customWidth="1"/>
    <col min="7158" max="7159" width="9.75" style="2" customWidth="1"/>
    <col min="7160" max="7160" width="9.375" style="2" customWidth="1"/>
    <col min="7161" max="7402" width="9" style="2"/>
    <col min="7403" max="7404" width="3.75" style="2" customWidth="1"/>
    <col min="7405" max="7405" width="15" style="2" customWidth="1"/>
    <col min="7406" max="7409" width="12.875" style="2" customWidth="1"/>
    <col min="7410" max="7410" width="12.125" style="2" customWidth="1"/>
    <col min="7411" max="7411" width="9" style="2"/>
    <col min="7412" max="7412" width="12.25" style="2" customWidth="1"/>
    <col min="7413" max="7413" width="9.625" style="2" customWidth="1"/>
    <col min="7414" max="7415" width="9.75" style="2" customWidth="1"/>
    <col min="7416" max="7416" width="9.375" style="2" customWidth="1"/>
    <col min="7417" max="7658" width="9" style="2"/>
    <col min="7659" max="7660" width="3.75" style="2" customWidth="1"/>
    <col min="7661" max="7661" width="15" style="2" customWidth="1"/>
    <col min="7662" max="7665" width="12.875" style="2" customWidth="1"/>
    <col min="7666" max="7666" width="12.125" style="2" customWidth="1"/>
    <col min="7667" max="7667" width="9" style="2"/>
    <col min="7668" max="7668" width="12.25" style="2" customWidth="1"/>
    <col min="7669" max="7669" width="9.625" style="2" customWidth="1"/>
    <col min="7670" max="7671" width="9.75" style="2" customWidth="1"/>
    <col min="7672" max="7672" width="9.375" style="2" customWidth="1"/>
    <col min="7673" max="7914" width="9" style="2"/>
    <col min="7915" max="7916" width="3.75" style="2" customWidth="1"/>
    <col min="7917" max="7917" width="15" style="2" customWidth="1"/>
    <col min="7918" max="7921" width="12.875" style="2" customWidth="1"/>
    <col min="7922" max="7922" width="12.125" style="2" customWidth="1"/>
    <col min="7923" max="7923" width="9" style="2"/>
    <col min="7924" max="7924" width="12.25" style="2" customWidth="1"/>
    <col min="7925" max="7925" width="9.625" style="2" customWidth="1"/>
    <col min="7926" max="7927" width="9.75" style="2" customWidth="1"/>
    <col min="7928" max="7928" width="9.375" style="2" customWidth="1"/>
    <col min="7929" max="8170" width="9" style="2"/>
    <col min="8171" max="8172" width="3.75" style="2" customWidth="1"/>
    <col min="8173" max="8173" width="15" style="2" customWidth="1"/>
    <col min="8174" max="8177" width="12.875" style="2" customWidth="1"/>
    <col min="8178" max="8178" width="12.125" style="2" customWidth="1"/>
    <col min="8179" max="8179" width="9" style="2"/>
    <col min="8180" max="8180" width="12.25" style="2" customWidth="1"/>
    <col min="8181" max="8181" width="9.625" style="2" customWidth="1"/>
    <col min="8182" max="8183" width="9.75" style="2" customWidth="1"/>
    <col min="8184" max="8184" width="9.375" style="2" customWidth="1"/>
    <col min="8185" max="8426" width="9" style="2"/>
    <col min="8427" max="8428" width="3.75" style="2" customWidth="1"/>
    <col min="8429" max="8429" width="15" style="2" customWidth="1"/>
    <col min="8430" max="8433" width="12.875" style="2" customWidth="1"/>
    <col min="8434" max="8434" width="12.125" style="2" customWidth="1"/>
    <col min="8435" max="8435" width="9" style="2"/>
    <col min="8436" max="8436" width="12.25" style="2" customWidth="1"/>
    <col min="8437" max="8437" width="9.625" style="2" customWidth="1"/>
    <col min="8438" max="8439" width="9.75" style="2" customWidth="1"/>
    <col min="8440" max="8440" width="9.375" style="2" customWidth="1"/>
    <col min="8441" max="8682" width="9" style="2"/>
    <col min="8683" max="8684" width="3.75" style="2" customWidth="1"/>
    <col min="8685" max="8685" width="15" style="2" customWidth="1"/>
    <col min="8686" max="8689" width="12.875" style="2" customWidth="1"/>
    <col min="8690" max="8690" width="12.125" style="2" customWidth="1"/>
    <col min="8691" max="8691" width="9" style="2"/>
    <col min="8692" max="8692" width="12.25" style="2" customWidth="1"/>
    <col min="8693" max="8693" width="9.625" style="2" customWidth="1"/>
    <col min="8694" max="8695" width="9.75" style="2" customWidth="1"/>
    <col min="8696" max="8696" width="9.375" style="2" customWidth="1"/>
    <col min="8697" max="8938" width="9" style="2"/>
    <col min="8939" max="8940" width="3.75" style="2" customWidth="1"/>
    <col min="8941" max="8941" width="15" style="2" customWidth="1"/>
    <col min="8942" max="8945" width="12.875" style="2" customWidth="1"/>
    <col min="8946" max="8946" width="12.125" style="2" customWidth="1"/>
    <col min="8947" max="8947" width="9" style="2"/>
    <col min="8948" max="8948" width="12.25" style="2" customWidth="1"/>
    <col min="8949" max="8949" width="9.625" style="2" customWidth="1"/>
    <col min="8950" max="8951" width="9.75" style="2" customWidth="1"/>
    <col min="8952" max="8952" width="9.375" style="2" customWidth="1"/>
    <col min="8953" max="9194" width="9" style="2"/>
    <col min="9195" max="9196" width="3.75" style="2" customWidth="1"/>
    <col min="9197" max="9197" width="15" style="2" customWidth="1"/>
    <col min="9198" max="9201" width="12.875" style="2" customWidth="1"/>
    <col min="9202" max="9202" width="12.125" style="2" customWidth="1"/>
    <col min="9203" max="9203" width="9" style="2"/>
    <col min="9204" max="9204" width="12.25" style="2" customWidth="1"/>
    <col min="9205" max="9205" width="9.625" style="2" customWidth="1"/>
    <col min="9206" max="9207" width="9.75" style="2" customWidth="1"/>
    <col min="9208" max="9208" width="9.375" style="2" customWidth="1"/>
    <col min="9209" max="9450" width="9" style="2"/>
    <col min="9451" max="9452" width="3.75" style="2" customWidth="1"/>
    <col min="9453" max="9453" width="15" style="2" customWidth="1"/>
    <col min="9454" max="9457" width="12.875" style="2" customWidth="1"/>
    <col min="9458" max="9458" width="12.125" style="2" customWidth="1"/>
    <col min="9459" max="9459" width="9" style="2"/>
    <col min="9460" max="9460" width="12.25" style="2" customWidth="1"/>
    <col min="9461" max="9461" width="9.625" style="2" customWidth="1"/>
    <col min="9462" max="9463" width="9.75" style="2" customWidth="1"/>
    <col min="9464" max="9464" width="9.375" style="2" customWidth="1"/>
    <col min="9465" max="9706" width="9" style="2"/>
    <col min="9707" max="9708" width="3.75" style="2" customWidth="1"/>
    <col min="9709" max="9709" width="15" style="2" customWidth="1"/>
    <col min="9710" max="9713" width="12.875" style="2" customWidth="1"/>
    <col min="9714" max="9714" width="12.125" style="2" customWidth="1"/>
    <col min="9715" max="9715" width="9" style="2"/>
    <col min="9716" max="9716" width="12.25" style="2" customWidth="1"/>
    <col min="9717" max="9717" width="9.625" style="2" customWidth="1"/>
    <col min="9718" max="9719" width="9.75" style="2" customWidth="1"/>
    <col min="9720" max="9720" width="9.375" style="2" customWidth="1"/>
    <col min="9721" max="9962" width="9" style="2"/>
    <col min="9963" max="9964" width="3.75" style="2" customWidth="1"/>
    <col min="9965" max="9965" width="15" style="2" customWidth="1"/>
    <col min="9966" max="9969" width="12.875" style="2" customWidth="1"/>
    <col min="9970" max="9970" width="12.125" style="2" customWidth="1"/>
    <col min="9971" max="9971" width="9" style="2"/>
    <col min="9972" max="9972" width="12.25" style="2" customWidth="1"/>
    <col min="9973" max="9973" width="9.625" style="2" customWidth="1"/>
    <col min="9974" max="9975" width="9.75" style="2" customWidth="1"/>
    <col min="9976" max="9976" width="9.375" style="2" customWidth="1"/>
    <col min="9977" max="10218" width="9" style="2"/>
    <col min="10219" max="10220" width="3.75" style="2" customWidth="1"/>
    <col min="10221" max="10221" width="15" style="2" customWidth="1"/>
    <col min="10222" max="10225" width="12.875" style="2" customWidth="1"/>
    <col min="10226" max="10226" width="12.125" style="2" customWidth="1"/>
    <col min="10227" max="10227" width="9" style="2"/>
    <col min="10228" max="10228" width="12.25" style="2" customWidth="1"/>
    <col min="10229" max="10229" width="9.625" style="2" customWidth="1"/>
    <col min="10230" max="10231" width="9.75" style="2" customWidth="1"/>
    <col min="10232" max="10232" width="9.375" style="2" customWidth="1"/>
    <col min="10233" max="10474" width="9" style="2"/>
    <col min="10475" max="10476" width="3.75" style="2" customWidth="1"/>
    <col min="10477" max="10477" width="15" style="2" customWidth="1"/>
    <col min="10478" max="10481" width="12.875" style="2" customWidth="1"/>
    <col min="10482" max="10482" width="12.125" style="2" customWidth="1"/>
    <col min="10483" max="10483" width="9" style="2"/>
    <col min="10484" max="10484" width="12.25" style="2" customWidth="1"/>
    <col min="10485" max="10485" width="9.625" style="2" customWidth="1"/>
    <col min="10486" max="10487" width="9.75" style="2" customWidth="1"/>
    <col min="10488" max="10488" width="9.375" style="2" customWidth="1"/>
    <col min="10489" max="10730" width="9" style="2"/>
    <col min="10731" max="10732" width="3.75" style="2" customWidth="1"/>
    <col min="10733" max="10733" width="15" style="2" customWidth="1"/>
    <col min="10734" max="10737" width="12.875" style="2" customWidth="1"/>
    <col min="10738" max="10738" width="12.125" style="2" customWidth="1"/>
    <col min="10739" max="10739" width="9" style="2"/>
    <col min="10740" max="10740" width="12.25" style="2" customWidth="1"/>
    <col min="10741" max="10741" width="9.625" style="2" customWidth="1"/>
    <col min="10742" max="10743" width="9.75" style="2" customWidth="1"/>
    <col min="10744" max="10744" width="9.375" style="2" customWidth="1"/>
    <col min="10745" max="10986" width="9" style="2"/>
    <col min="10987" max="10988" width="3.75" style="2" customWidth="1"/>
    <col min="10989" max="10989" width="15" style="2" customWidth="1"/>
    <col min="10990" max="10993" width="12.875" style="2" customWidth="1"/>
    <col min="10994" max="10994" width="12.125" style="2" customWidth="1"/>
    <col min="10995" max="10995" width="9" style="2"/>
    <col min="10996" max="10996" width="12.25" style="2" customWidth="1"/>
    <col min="10997" max="10997" width="9.625" style="2" customWidth="1"/>
    <col min="10998" max="10999" width="9.75" style="2" customWidth="1"/>
    <col min="11000" max="11000" width="9.375" style="2" customWidth="1"/>
    <col min="11001" max="11242" width="9" style="2"/>
    <col min="11243" max="11244" width="3.75" style="2" customWidth="1"/>
    <col min="11245" max="11245" width="15" style="2" customWidth="1"/>
    <col min="11246" max="11249" width="12.875" style="2" customWidth="1"/>
    <col min="11250" max="11250" width="12.125" style="2" customWidth="1"/>
    <col min="11251" max="11251" width="9" style="2"/>
    <col min="11252" max="11252" width="12.25" style="2" customWidth="1"/>
    <col min="11253" max="11253" width="9.625" style="2" customWidth="1"/>
    <col min="11254" max="11255" width="9.75" style="2" customWidth="1"/>
    <col min="11256" max="11256" width="9.375" style="2" customWidth="1"/>
    <col min="11257" max="11498" width="9" style="2"/>
    <col min="11499" max="11500" width="3.75" style="2" customWidth="1"/>
    <col min="11501" max="11501" width="15" style="2" customWidth="1"/>
    <col min="11502" max="11505" width="12.875" style="2" customWidth="1"/>
    <col min="11506" max="11506" width="12.125" style="2" customWidth="1"/>
    <col min="11507" max="11507" width="9" style="2"/>
    <col min="11508" max="11508" width="12.25" style="2" customWidth="1"/>
    <col min="11509" max="11509" width="9.625" style="2" customWidth="1"/>
    <col min="11510" max="11511" width="9.75" style="2" customWidth="1"/>
    <col min="11512" max="11512" width="9.375" style="2" customWidth="1"/>
    <col min="11513" max="11754" width="9" style="2"/>
    <col min="11755" max="11756" width="3.75" style="2" customWidth="1"/>
    <col min="11757" max="11757" width="15" style="2" customWidth="1"/>
    <col min="11758" max="11761" width="12.875" style="2" customWidth="1"/>
    <col min="11762" max="11762" width="12.125" style="2" customWidth="1"/>
    <col min="11763" max="11763" width="9" style="2"/>
    <col min="11764" max="11764" width="12.25" style="2" customWidth="1"/>
    <col min="11765" max="11765" width="9.625" style="2" customWidth="1"/>
    <col min="11766" max="11767" width="9.75" style="2" customWidth="1"/>
    <col min="11768" max="11768" width="9.375" style="2" customWidth="1"/>
    <col min="11769" max="12010" width="9" style="2"/>
    <col min="12011" max="12012" width="3.75" style="2" customWidth="1"/>
    <col min="12013" max="12013" width="15" style="2" customWidth="1"/>
    <col min="12014" max="12017" width="12.875" style="2" customWidth="1"/>
    <col min="12018" max="12018" width="12.125" style="2" customWidth="1"/>
    <col min="12019" max="12019" width="9" style="2"/>
    <col min="12020" max="12020" width="12.25" style="2" customWidth="1"/>
    <col min="12021" max="12021" width="9.625" style="2" customWidth="1"/>
    <col min="12022" max="12023" width="9.75" style="2" customWidth="1"/>
    <col min="12024" max="12024" width="9.375" style="2" customWidth="1"/>
    <col min="12025" max="12266" width="9" style="2"/>
    <col min="12267" max="12268" width="3.75" style="2" customWidth="1"/>
    <col min="12269" max="12269" width="15" style="2" customWidth="1"/>
    <col min="12270" max="12273" width="12.875" style="2" customWidth="1"/>
    <col min="12274" max="12274" width="12.125" style="2" customWidth="1"/>
    <col min="12275" max="12275" width="9" style="2"/>
    <col min="12276" max="12276" width="12.25" style="2" customWidth="1"/>
    <col min="12277" max="12277" width="9.625" style="2" customWidth="1"/>
    <col min="12278" max="12279" width="9.75" style="2" customWidth="1"/>
    <col min="12280" max="12280" width="9.375" style="2" customWidth="1"/>
    <col min="12281" max="12522" width="9" style="2"/>
    <col min="12523" max="12524" width="3.75" style="2" customWidth="1"/>
    <col min="12525" max="12525" width="15" style="2" customWidth="1"/>
    <col min="12526" max="12529" width="12.875" style="2" customWidth="1"/>
    <col min="12530" max="12530" width="12.125" style="2" customWidth="1"/>
    <col min="12531" max="12531" width="9" style="2"/>
    <col min="12532" max="12532" width="12.25" style="2" customWidth="1"/>
    <col min="12533" max="12533" width="9.625" style="2" customWidth="1"/>
    <col min="12534" max="12535" width="9.75" style="2" customWidth="1"/>
    <col min="12536" max="12536" width="9.375" style="2" customWidth="1"/>
    <col min="12537" max="12778" width="9" style="2"/>
    <col min="12779" max="12780" width="3.75" style="2" customWidth="1"/>
    <col min="12781" max="12781" width="15" style="2" customWidth="1"/>
    <col min="12782" max="12785" width="12.875" style="2" customWidth="1"/>
    <col min="12786" max="12786" width="12.125" style="2" customWidth="1"/>
    <col min="12787" max="12787" width="9" style="2"/>
    <col min="12788" max="12788" width="12.25" style="2" customWidth="1"/>
    <col min="12789" max="12789" width="9.625" style="2" customWidth="1"/>
    <col min="12790" max="12791" width="9.75" style="2" customWidth="1"/>
    <col min="12792" max="12792" width="9.375" style="2" customWidth="1"/>
    <col min="12793" max="13034" width="9" style="2"/>
    <col min="13035" max="13036" width="3.75" style="2" customWidth="1"/>
    <col min="13037" max="13037" width="15" style="2" customWidth="1"/>
    <col min="13038" max="13041" width="12.875" style="2" customWidth="1"/>
    <col min="13042" max="13042" width="12.125" style="2" customWidth="1"/>
    <col min="13043" max="13043" width="9" style="2"/>
    <col min="13044" max="13044" width="12.25" style="2" customWidth="1"/>
    <col min="13045" max="13045" width="9.625" style="2" customWidth="1"/>
    <col min="13046" max="13047" width="9.75" style="2" customWidth="1"/>
    <col min="13048" max="13048" width="9.375" style="2" customWidth="1"/>
    <col min="13049" max="13290" width="9" style="2"/>
    <col min="13291" max="13292" width="3.75" style="2" customWidth="1"/>
    <col min="13293" max="13293" width="15" style="2" customWidth="1"/>
    <col min="13294" max="13297" width="12.875" style="2" customWidth="1"/>
    <col min="13298" max="13298" width="12.125" style="2" customWidth="1"/>
    <col min="13299" max="13299" width="9" style="2"/>
    <col min="13300" max="13300" width="12.25" style="2" customWidth="1"/>
    <col min="13301" max="13301" width="9.625" style="2" customWidth="1"/>
    <col min="13302" max="13303" width="9.75" style="2" customWidth="1"/>
    <col min="13304" max="13304" width="9.375" style="2" customWidth="1"/>
    <col min="13305" max="13546" width="9" style="2"/>
    <col min="13547" max="13548" width="3.75" style="2" customWidth="1"/>
    <col min="13549" max="13549" width="15" style="2" customWidth="1"/>
    <col min="13550" max="13553" width="12.875" style="2" customWidth="1"/>
    <col min="13554" max="13554" width="12.125" style="2" customWidth="1"/>
    <col min="13555" max="13555" width="9" style="2"/>
    <col min="13556" max="13556" width="12.25" style="2" customWidth="1"/>
    <col min="13557" max="13557" width="9.625" style="2" customWidth="1"/>
    <col min="13558" max="13559" width="9.75" style="2" customWidth="1"/>
    <col min="13560" max="13560" width="9.375" style="2" customWidth="1"/>
    <col min="13561" max="13802" width="9" style="2"/>
    <col min="13803" max="13804" width="3.75" style="2" customWidth="1"/>
    <col min="13805" max="13805" width="15" style="2" customWidth="1"/>
    <col min="13806" max="13809" width="12.875" style="2" customWidth="1"/>
    <col min="13810" max="13810" width="12.125" style="2" customWidth="1"/>
    <col min="13811" max="13811" width="9" style="2"/>
    <col min="13812" max="13812" width="12.25" style="2" customWidth="1"/>
    <col min="13813" max="13813" width="9.625" style="2" customWidth="1"/>
    <col min="13814" max="13815" width="9.75" style="2" customWidth="1"/>
    <col min="13816" max="13816" width="9.375" style="2" customWidth="1"/>
    <col min="13817" max="14058" width="9" style="2"/>
    <col min="14059" max="14060" width="3.75" style="2" customWidth="1"/>
    <col min="14061" max="14061" width="15" style="2" customWidth="1"/>
    <col min="14062" max="14065" width="12.875" style="2" customWidth="1"/>
    <col min="14066" max="14066" width="12.125" style="2" customWidth="1"/>
    <col min="14067" max="14067" width="9" style="2"/>
    <col min="14068" max="14068" width="12.25" style="2" customWidth="1"/>
    <col min="14069" max="14069" width="9.625" style="2" customWidth="1"/>
    <col min="14070" max="14071" width="9.75" style="2" customWidth="1"/>
    <col min="14072" max="14072" width="9.375" style="2" customWidth="1"/>
    <col min="14073" max="14314" width="9" style="2"/>
    <col min="14315" max="14316" width="3.75" style="2" customWidth="1"/>
    <col min="14317" max="14317" width="15" style="2" customWidth="1"/>
    <col min="14318" max="14321" width="12.875" style="2" customWidth="1"/>
    <col min="14322" max="14322" width="12.125" style="2" customWidth="1"/>
    <col min="14323" max="14323" width="9" style="2"/>
    <col min="14324" max="14324" width="12.25" style="2" customWidth="1"/>
    <col min="14325" max="14325" width="9.625" style="2" customWidth="1"/>
    <col min="14326" max="14327" width="9.75" style="2" customWidth="1"/>
    <col min="14328" max="14328" width="9.375" style="2" customWidth="1"/>
    <col min="14329" max="14570" width="9" style="2"/>
    <col min="14571" max="14572" width="3.75" style="2" customWidth="1"/>
    <col min="14573" max="14573" width="15" style="2" customWidth="1"/>
    <col min="14574" max="14577" width="12.875" style="2" customWidth="1"/>
    <col min="14578" max="14578" width="12.125" style="2" customWidth="1"/>
    <col min="14579" max="14579" width="9" style="2"/>
    <col min="14580" max="14580" width="12.25" style="2" customWidth="1"/>
    <col min="14581" max="14581" width="9.625" style="2" customWidth="1"/>
    <col min="14582" max="14583" width="9.75" style="2" customWidth="1"/>
    <col min="14584" max="14584" width="9.375" style="2" customWidth="1"/>
    <col min="14585" max="14826" width="9" style="2"/>
    <col min="14827" max="14828" width="3.75" style="2" customWidth="1"/>
    <col min="14829" max="14829" width="15" style="2" customWidth="1"/>
    <col min="14830" max="14833" width="12.875" style="2" customWidth="1"/>
    <col min="14834" max="14834" width="12.125" style="2" customWidth="1"/>
    <col min="14835" max="14835" width="9" style="2"/>
    <col min="14836" max="14836" width="12.25" style="2" customWidth="1"/>
    <col min="14837" max="14837" width="9.625" style="2" customWidth="1"/>
    <col min="14838" max="14839" width="9.75" style="2" customWidth="1"/>
    <col min="14840" max="14840" width="9.375" style="2" customWidth="1"/>
    <col min="14841" max="15082" width="9" style="2"/>
    <col min="15083" max="15084" width="3.75" style="2" customWidth="1"/>
    <col min="15085" max="15085" width="15" style="2" customWidth="1"/>
    <col min="15086" max="15089" width="12.875" style="2" customWidth="1"/>
    <col min="15090" max="15090" width="12.125" style="2" customWidth="1"/>
    <col min="15091" max="15091" width="9" style="2"/>
    <col min="15092" max="15092" width="12.25" style="2" customWidth="1"/>
    <col min="15093" max="15093" width="9.625" style="2" customWidth="1"/>
    <col min="15094" max="15095" width="9.75" style="2" customWidth="1"/>
    <col min="15096" max="15096" width="9.375" style="2" customWidth="1"/>
    <col min="15097" max="15338" width="9" style="2"/>
    <col min="15339" max="15340" width="3.75" style="2" customWidth="1"/>
    <col min="15341" max="15341" width="15" style="2" customWidth="1"/>
    <col min="15342" max="15345" width="12.875" style="2" customWidth="1"/>
    <col min="15346" max="15346" width="12.125" style="2" customWidth="1"/>
    <col min="15347" max="15347" width="9" style="2"/>
    <col min="15348" max="15348" width="12.25" style="2" customWidth="1"/>
    <col min="15349" max="15349" width="9.625" style="2" customWidth="1"/>
    <col min="15350" max="15351" width="9.75" style="2" customWidth="1"/>
    <col min="15352" max="15352" width="9.375" style="2" customWidth="1"/>
    <col min="15353" max="15594" width="9" style="2"/>
    <col min="15595" max="15596" width="3.75" style="2" customWidth="1"/>
    <col min="15597" max="15597" width="15" style="2" customWidth="1"/>
    <col min="15598" max="15601" width="12.875" style="2" customWidth="1"/>
    <col min="15602" max="15602" width="12.125" style="2" customWidth="1"/>
    <col min="15603" max="15603" width="9" style="2"/>
    <col min="15604" max="15604" width="12.25" style="2" customWidth="1"/>
    <col min="15605" max="15605" width="9.625" style="2" customWidth="1"/>
    <col min="15606" max="15607" width="9.75" style="2" customWidth="1"/>
    <col min="15608" max="15608" width="9.375" style="2" customWidth="1"/>
    <col min="15609" max="15850" width="9" style="2"/>
    <col min="15851" max="15852" width="3.75" style="2" customWidth="1"/>
    <col min="15853" max="15853" width="15" style="2" customWidth="1"/>
    <col min="15854" max="15857" width="12.875" style="2" customWidth="1"/>
    <col min="15858" max="15858" width="12.125" style="2" customWidth="1"/>
    <col min="15859" max="15859" width="9" style="2"/>
    <col min="15860" max="15860" width="12.25" style="2" customWidth="1"/>
    <col min="15861" max="15861" width="9.625" style="2" customWidth="1"/>
    <col min="15862" max="15863" width="9.75" style="2" customWidth="1"/>
    <col min="15864" max="15864" width="9.375" style="2" customWidth="1"/>
    <col min="15865" max="16106" width="9" style="2"/>
    <col min="16107" max="16108" width="3.75" style="2" customWidth="1"/>
    <col min="16109" max="16109" width="15" style="2" customWidth="1"/>
    <col min="16110" max="16113" width="12.875" style="2" customWidth="1"/>
    <col min="16114" max="16114" width="12.125" style="2" customWidth="1"/>
    <col min="16115" max="16115" width="9" style="2"/>
    <col min="16116" max="16116" width="12.25" style="2" customWidth="1"/>
    <col min="16117" max="16117" width="9.625" style="2" customWidth="1"/>
    <col min="16118" max="16119" width="9.75" style="2" customWidth="1"/>
    <col min="16120" max="16120" width="9.375" style="2" customWidth="1"/>
    <col min="16121" max="16384" width="9" style="2"/>
  </cols>
  <sheetData>
    <row r="1" spans="1:9" ht="20.100000000000001" customHeight="1" x14ac:dyDescent="0.3">
      <c r="A1" s="1" t="s">
        <v>44</v>
      </c>
      <c r="B1" s="1"/>
      <c r="C1" s="1"/>
      <c r="I1" s="3"/>
    </row>
    <row r="2" spans="1:9" ht="20.100000000000001" customHeight="1" x14ac:dyDescent="0.3">
      <c r="A2" s="2" t="s">
        <v>20</v>
      </c>
      <c r="I2" s="3"/>
    </row>
    <row r="3" spans="1:9" ht="20.100000000000001" customHeight="1" x14ac:dyDescent="0.3">
      <c r="A3" s="4" t="s">
        <v>45</v>
      </c>
      <c r="B3" s="4"/>
      <c r="C3" s="4"/>
      <c r="I3" s="5"/>
    </row>
    <row r="4" spans="1:9" ht="20.100000000000001" customHeight="1" x14ac:dyDescent="0.3">
      <c r="A4" s="4"/>
      <c r="B4" s="4"/>
      <c r="C4" s="4"/>
      <c r="I4" s="5"/>
    </row>
    <row r="5" spans="1:9" ht="20.100000000000001" customHeight="1" x14ac:dyDescent="0.3">
      <c r="A5" s="2" t="s">
        <v>29</v>
      </c>
      <c r="B5" s="4"/>
      <c r="C5" s="4"/>
      <c r="I5" s="5"/>
    </row>
    <row r="6" spans="1:9" ht="30" customHeight="1" x14ac:dyDescent="0.3">
      <c r="A6" s="16" t="s">
        <v>9</v>
      </c>
      <c r="B6" s="21" t="s">
        <v>30</v>
      </c>
      <c r="C6" s="22" t="s">
        <v>31</v>
      </c>
      <c r="D6" s="14" t="s">
        <v>32</v>
      </c>
      <c r="E6" s="16" t="s">
        <v>33</v>
      </c>
      <c r="I6" s="5"/>
    </row>
    <row r="7" spans="1:9" ht="20.100000000000001" customHeight="1" x14ac:dyDescent="0.3">
      <c r="A7" s="16" t="s">
        <v>34</v>
      </c>
      <c r="B7" s="23"/>
      <c r="C7" s="23"/>
      <c r="D7" s="25" t="e">
        <f>ROUND(C7/B7*1000000,0)</f>
        <v>#DIV/0!</v>
      </c>
      <c r="E7" s="15"/>
      <c r="I7" s="5"/>
    </row>
    <row r="8" spans="1:9" ht="20.100000000000001" customHeight="1" x14ac:dyDescent="0.3">
      <c r="A8" s="16" t="s">
        <v>35</v>
      </c>
      <c r="B8" s="23"/>
      <c r="C8" s="23"/>
      <c r="D8" s="25" t="e">
        <f t="shared" ref="D8:D10" si="0">ROUND(C8/B8*1000000,0)</f>
        <v>#DIV/0!</v>
      </c>
      <c r="E8" s="15"/>
      <c r="I8" s="5"/>
    </row>
    <row r="9" spans="1:9" ht="20.100000000000001" customHeight="1" x14ac:dyDescent="0.3">
      <c r="A9" s="16" t="s">
        <v>36</v>
      </c>
      <c r="B9" s="23"/>
      <c r="C9" s="23"/>
      <c r="D9" s="25" t="e">
        <f t="shared" si="0"/>
        <v>#DIV/0!</v>
      </c>
      <c r="E9" s="15"/>
      <c r="I9" s="5"/>
    </row>
    <row r="10" spans="1:9" ht="20.100000000000001" customHeight="1" x14ac:dyDescent="0.3">
      <c r="A10" s="16" t="s">
        <v>37</v>
      </c>
      <c r="B10" s="24">
        <f>SUM(B7:B9)</f>
        <v>0</v>
      </c>
      <c r="C10" s="23">
        <f>SUM(C7:C9)</f>
        <v>0</v>
      </c>
      <c r="D10" s="25" t="e">
        <f t="shared" si="0"/>
        <v>#DIV/0!</v>
      </c>
      <c r="E10" s="15"/>
      <c r="I10" s="5"/>
    </row>
    <row r="11" spans="1:9" ht="20.100000000000001" customHeight="1" x14ac:dyDescent="0.3">
      <c r="B11" s="4"/>
      <c r="C11" s="4"/>
      <c r="I11" s="5"/>
    </row>
    <row r="12" spans="1:9" ht="20.100000000000001" customHeight="1" x14ac:dyDescent="0.3">
      <c r="A12" s="2" t="s">
        <v>38</v>
      </c>
      <c r="B12" s="4"/>
      <c r="C12" s="4"/>
      <c r="I12" s="5"/>
    </row>
    <row r="13" spans="1:9" ht="20.100000000000001" customHeight="1" x14ac:dyDescent="0.3">
      <c r="H13" s="6" t="s">
        <v>39</v>
      </c>
      <c r="I13" s="5"/>
    </row>
    <row r="14" spans="1:9" ht="20.100000000000001" customHeight="1" x14ac:dyDescent="0.3">
      <c r="A14" s="308" t="s">
        <v>1</v>
      </c>
      <c r="B14" s="309"/>
      <c r="C14" s="16" t="s">
        <v>23</v>
      </c>
      <c r="D14" s="16" t="s">
        <v>2</v>
      </c>
      <c r="E14" s="16" t="s">
        <v>3</v>
      </c>
      <c r="F14" s="16" t="s">
        <v>4</v>
      </c>
      <c r="G14" s="16" t="s">
        <v>5</v>
      </c>
      <c r="H14" s="16" t="s">
        <v>6</v>
      </c>
      <c r="I14" s="5"/>
    </row>
    <row r="15" spans="1:9" ht="20.100000000000001" customHeight="1" x14ac:dyDescent="0.3">
      <c r="A15" s="310" t="s">
        <v>24</v>
      </c>
      <c r="B15" s="18" t="s">
        <v>40</v>
      </c>
      <c r="C15" s="16"/>
      <c r="D15" s="26"/>
      <c r="E15" s="26"/>
      <c r="F15" s="26"/>
      <c r="G15" s="26"/>
      <c r="H15" s="16"/>
      <c r="I15" s="5"/>
    </row>
    <row r="16" spans="1:9" ht="20.100000000000001" customHeight="1" x14ac:dyDescent="0.3">
      <c r="A16" s="310"/>
      <c r="B16" s="18" t="s">
        <v>41</v>
      </c>
      <c r="C16" s="8"/>
      <c r="D16" s="26">
        <f>+D15*365</f>
        <v>0</v>
      </c>
      <c r="E16" s="26">
        <f t="shared" ref="E16:G16" si="1">+E15*365</f>
        <v>0</v>
      </c>
      <c r="F16" s="26">
        <f t="shared" si="1"/>
        <v>0</v>
      </c>
      <c r="G16" s="26">
        <f t="shared" si="1"/>
        <v>0</v>
      </c>
      <c r="H16" s="9"/>
      <c r="I16" s="5"/>
    </row>
    <row r="17" spans="1:9" ht="20.100000000000001" customHeight="1" x14ac:dyDescent="0.3">
      <c r="A17" s="310"/>
      <c r="B17" s="18" t="s">
        <v>42</v>
      </c>
      <c r="C17" s="8"/>
      <c r="D17" s="26" t="e">
        <f>+$D$10</f>
        <v>#DIV/0!</v>
      </c>
      <c r="E17" s="26" t="e">
        <f t="shared" ref="E17:G17" si="2">+$D$10</f>
        <v>#DIV/0!</v>
      </c>
      <c r="F17" s="26" t="e">
        <f t="shared" si="2"/>
        <v>#DIV/0!</v>
      </c>
      <c r="G17" s="26" t="e">
        <f t="shared" si="2"/>
        <v>#DIV/0!</v>
      </c>
      <c r="H17" s="9"/>
      <c r="I17" s="5"/>
    </row>
    <row r="18" spans="1:9" ht="20.100000000000001" customHeight="1" x14ac:dyDescent="0.3">
      <c r="A18" s="310"/>
      <c r="B18" s="17" t="s">
        <v>26</v>
      </c>
      <c r="C18" s="8" t="e">
        <f>SUM(D18:G18)</f>
        <v>#DIV/0!</v>
      </c>
      <c r="D18" s="8" t="e">
        <f>+ROUND(D16*D17/1000000*5,0)</f>
        <v>#DIV/0!</v>
      </c>
      <c r="E18" s="8" t="e">
        <f t="shared" ref="E18:G18" si="3">+ROUND(E16*E17/1000000*5,0)</f>
        <v>#DIV/0!</v>
      </c>
      <c r="F18" s="8" t="e">
        <f t="shared" si="3"/>
        <v>#DIV/0!</v>
      </c>
      <c r="G18" s="8" t="e">
        <f t="shared" si="3"/>
        <v>#DIV/0!</v>
      </c>
      <c r="H18" s="8" t="s">
        <v>43</v>
      </c>
      <c r="I18" s="5"/>
    </row>
    <row r="19" spans="1:9" ht="20.100000000000001" customHeight="1" x14ac:dyDescent="0.3">
      <c r="I19" s="5"/>
    </row>
    <row r="20" spans="1:9" ht="20.100000000000001" customHeight="1" x14ac:dyDescent="0.3">
      <c r="I20" s="5"/>
    </row>
    <row r="21" spans="1:9" ht="20.100000000000001" customHeight="1" x14ac:dyDescent="0.3">
      <c r="I21" s="5"/>
    </row>
    <row r="22" spans="1:9" ht="20.100000000000001" customHeight="1" x14ac:dyDescent="0.3">
      <c r="I22" s="5"/>
    </row>
    <row r="23" spans="1:9" ht="20.100000000000001" customHeight="1" x14ac:dyDescent="0.3">
      <c r="I23" s="5"/>
    </row>
    <row r="24" spans="1:9" ht="20.100000000000001" customHeight="1" x14ac:dyDescent="0.3">
      <c r="I24" s="5"/>
    </row>
    <row r="25" spans="1:9" ht="20.100000000000001" customHeight="1" x14ac:dyDescent="0.3">
      <c r="I25" s="10"/>
    </row>
    <row r="26" spans="1:9" ht="20.100000000000001" customHeight="1" x14ac:dyDescent="0.3">
      <c r="I26" s="10"/>
    </row>
    <row r="27" spans="1:9" ht="20.100000000000001" customHeight="1" x14ac:dyDescent="0.3">
      <c r="I27" s="10"/>
    </row>
    <row r="28" spans="1:9" ht="20.100000000000001" customHeight="1" x14ac:dyDescent="0.3">
      <c r="I28" s="10"/>
    </row>
    <row r="29" spans="1:9" ht="20.100000000000001" customHeight="1" x14ac:dyDescent="0.3">
      <c r="I29" s="10"/>
    </row>
    <row r="30" spans="1:9" ht="20.100000000000001" customHeight="1" x14ac:dyDescent="0.3">
      <c r="I30" s="10"/>
    </row>
    <row r="31" spans="1:9" ht="20.100000000000001" customHeight="1" x14ac:dyDescent="0.3">
      <c r="I31" s="10"/>
    </row>
    <row r="32" spans="1:9" ht="20.100000000000001" customHeight="1" x14ac:dyDescent="0.3">
      <c r="I32" s="10"/>
    </row>
    <row r="33" spans="9:9" ht="20.100000000000001" customHeight="1" x14ac:dyDescent="0.3">
      <c r="I33" s="10"/>
    </row>
    <row r="34" spans="9:9" ht="20.100000000000001" customHeight="1" x14ac:dyDescent="0.3">
      <c r="I34" s="10"/>
    </row>
    <row r="35" spans="9:9" ht="20.100000000000001" customHeight="1" x14ac:dyDescent="0.3">
      <c r="I35" s="10"/>
    </row>
    <row r="36" spans="9:9" ht="20.100000000000001" customHeight="1" x14ac:dyDescent="0.3">
      <c r="I36" s="10"/>
    </row>
    <row r="37" spans="9:9" ht="20.100000000000001" customHeight="1" x14ac:dyDescent="0.3">
      <c r="I37" s="10"/>
    </row>
    <row r="38" spans="9:9" ht="20.100000000000001" customHeight="1" x14ac:dyDescent="0.3">
      <c r="I38" s="10"/>
    </row>
    <row r="39" spans="9:9" ht="20.100000000000001" customHeight="1" x14ac:dyDescent="0.3">
      <c r="I39" s="10"/>
    </row>
    <row r="40" spans="9:9" ht="20.100000000000001" customHeight="1" x14ac:dyDescent="0.3">
      <c r="I40" s="11"/>
    </row>
    <row r="41" spans="9:9" ht="20.100000000000001" customHeight="1" x14ac:dyDescent="0.3">
      <c r="I41" s="12"/>
    </row>
    <row r="42" spans="9:9" ht="20.100000000000001" customHeight="1" x14ac:dyDescent="0.3">
      <c r="I42" s="13"/>
    </row>
    <row r="43" spans="9:9" ht="20.100000000000001" customHeight="1" x14ac:dyDescent="0.3">
      <c r="I43" s="7"/>
    </row>
    <row r="44" spans="9:9" ht="20.100000000000001" customHeight="1" x14ac:dyDescent="0.3">
      <c r="I44" s="7"/>
    </row>
    <row r="45" spans="9:9" ht="20.100000000000001" customHeight="1" x14ac:dyDescent="0.3">
      <c r="I45" s="7"/>
    </row>
    <row r="46" spans="9:9" ht="20.100000000000001" customHeight="1" x14ac:dyDescent="0.3">
      <c r="I46" s="7"/>
    </row>
    <row r="47" spans="9:9" ht="20.100000000000001" customHeight="1" x14ac:dyDescent="0.3">
      <c r="I47" s="7"/>
    </row>
    <row r="48" spans="9:9" ht="20.100000000000001" customHeight="1" x14ac:dyDescent="0.3">
      <c r="I48" s="7"/>
    </row>
    <row r="49" spans="9:9" ht="20.100000000000001" customHeight="1" x14ac:dyDescent="0.3">
      <c r="I49" s="7"/>
    </row>
    <row r="50" spans="9:9" ht="20.100000000000001" customHeight="1" x14ac:dyDescent="0.3">
      <c r="I50" s="7"/>
    </row>
    <row r="51" spans="9:9" ht="20.100000000000001" customHeight="1" x14ac:dyDescent="0.3"/>
    <row r="52" spans="9:9" ht="20.100000000000001" customHeight="1" x14ac:dyDescent="0.3"/>
    <row r="53" spans="9:9" ht="20.100000000000001" customHeight="1" x14ac:dyDescent="0.3"/>
    <row r="54" spans="9:9" ht="20.100000000000001" customHeight="1" x14ac:dyDescent="0.3"/>
    <row r="55" spans="9:9" ht="20.100000000000001" customHeight="1" x14ac:dyDescent="0.3"/>
    <row r="56" spans="9:9" ht="20.100000000000001" customHeight="1" x14ac:dyDescent="0.3"/>
    <row r="57" spans="9:9" ht="20.100000000000001" customHeight="1" x14ac:dyDescent="0.3"/>
    <row r="58" spans="9:9" ht="20.100000000000001" customHeight="1" x14ac:dyDescent="0.3"/>
    <row r="59" spans="9:9" ht="20.100000000000001" customHeight="1" x14ac:dyDescent="0.3"/>
    <row r="60" spans="9:9" ht="20.100000000000001" customHeight="1" x14ac:dyDescent="0.3"/>
    <row r="61" spans="9:9" ht="20.100000000000001" customHeight="1" x14ac:dyDescent="0.3"/>
    <row r="62" spans="9:9" ht="20.100000000000001" customHeight="1" x14ac:dyDescent="0.3"/>
    <row r="63" spans="9:9" ht="20.100000000000001" customHeight="1" x14ac:dyDescent="0.3"/>
    <row r="64" spans="9:9" ht="20.100000000000001" customHeight="1" x14ac:dyDescent="0.3"/>
  </sheetData>
  <mergeCells count="2">
    <mergeCell ref="A14:B14"/>
    <mergeCell ref="A15:A18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59"/>
  <sheetViews>
    <sheetView view="pageBreakPreview" zoomScale="115" zoomScaleNormal="85" zoomScaleSheetLayoutView="115" workbookViewId="0">
      <selection activeCell="D5" sqref="D5"/>
    </sheetView>
  </sheetViews>
  <sheetFormatPr defaultRowHeight="12" x14ac:dyDescent="0.3"/>
  <cols>
    <col min="1" max="2" width="9.625" style="2" customWidth="1"/>
    <col min="3" max="3" width="10.625" style="2" customWidth="1"/>
    <col min="4" max="4" width="9.625" style="2" customWidth="1"/>
    <col min="5" max="5" width="9.875" style="2" customWidth="1"/>
    <col min="6" max="9" width="9.625" style="2" customWidth="1"/>
    <col min="10" max="235" width="9" style="2"/>
    <col min="236" max="237" width="3.75" style="2" customWidth="1"/>
    <col min="238" max="238" width="15" style="2" customWidth="1"/>
    <col min="239" max="242" width="12.875" style="2" customWidth="1"/>
    <col min="243" max="243" width="12.125" style="2" customWidth="1"/>
    <col min="244" max="244" width="9" style="2"/>
    <col min="245" max="245" width="12.25" style="2" customWidth="1"/>
    <col min="246" max="246" width="9.625" style="2" customWidth="1"/>
    <col min="247" max="248" width="9.75" style="2" customWidth="1"/>
    <col min="249" max="249" width="9.375" style="2" customWidth="1"/>
    <col min="250" max="491" width="9" style="2"/>
    <col min="492" max="493" width="3.75" style="2" customWidth="1"/>
    <col min="494" max="494" width="15" style="2" customWidth="1"/>
    <col min="495" max="498" width="12.875" style="2" customWidth="1"/>
    <col min="499" max="499" width="12.125" style="2" customWidth="1"/>
    <col min="500" max="500" width="9" style="2"/>
    <col min="501" max="501" width="12.25" style="2" customWidth="1"/>
    <col min="502" max="502" width="9.625" style="2" customWidth="1"/>
    <col min="503" max="504" width="9.75" style="2" customWidth="1"/>
    <col min="505" max="505" width="9.375" style="2" customWidth="1"/>
    <col min="506" max="747" width="9" style="2"/>
    <col min="748" max="749" width="3.75" style="2" customWidth="1"/>
    <col min="750" max="750" width="15" style="2" customWidth="1"/>
    <col min="751" max="754" width="12.875" style="2" customWidth="1"/>
    <col min="755" max="755" width="12.125" style="2" customWidth="1"/>
    <col min="756" max="756" width="9" style="2"/>
    <col min="757" max="757" width="12.25" style="2" customWidth="1"/>
    <col min="758" max="758" width="9.625" style="2" customWidth="1"/>
    <col min="759" max="760" width="9.75" style="2" customWidth="1"/>
    <col min="761" max="761" width="9.375" style="2" customWidth="1"/>
    <col min="762" max="1003" width="9" style="2"/>
    <col min="1004" max="1005" width="3.75" style="2" customWidth="1"/>
    <col min="1006" max="1006" width="15" style="2" customWidth="1"/>
    <col min="1007" max="1010" width="12.875" style="2" customWidth="1"/>
    <col min="1011" max="1011" width="12.125" style="2" customWidth="1"/>
    <col min="1012" max="1012" width="9" style="2"/>
    <col min="1013" max="1013" width="12.25" style="2" customWidth="1"/>
    <col min="1014" max="1014" width="9.625" style="2" customWidth="1"/>
    <col min="1015" max="1016" width="9.75" style="2" customWidth="1"/>
    <col min="1017" max="1017" width="9.375" style="2" customWidth="1"/>
    <col min="1018" max="1259" width="9" style="2"/>
    <col min="1260" max="1261" width="3.75" style="2" customWidth="1"/>
    <col min="1262" max="1262" width="15" style="2" customWidth="1"/>
    <col min="1263" max="1266" width="12.875" style="2" customWidth="1"/>
    <col min="1267" max="1267" width="12.125" style="2" customWidth="1"/>
    <col min="1268" max="1268" width="9" style="2"/>
    <col min="1269" max="1269" width="12.25" style="2" customWidth="1"/>
    <col min="1270" max="1270" width="9.625" style="2" customWidth="1"/>
    <col min="1271" max="1272" width="9.75" style="2" customWidth="1"/>
    <col min="1273" max="1273" width="9.375" style="2" customWidth="1"/>
    <col min="1274" max="1515" width="9" style="2"/>
    <col min="1516" max="1517" width="3.75" style="2" customWidth="1"/>
    <col min="1518" max="1518" width="15" style="2" customWidth="1"/>
    <col min="1519" max="1522" width="12.875" style="2" customWidth="1"/>
    <col min="1523" max="1523" width="12.125" style="2" customWidth="1"/>
    <col min="1524" max="1524" width="9" style="2"/>
    <col min="1525" max="1525" width="12.25" style="2" customWidth="1"/>
    <col min="1526" max="1526" width="9.625" style="2" customWidth="1"/>
    <col min="1527" max="1528" width="9.75" style="2" customWidth="1"/>
    <col min="1529" max="1529" width="9.375" style="2" customWidth="1"/>
    <col min="1530" max="1771" width="9" style="2"/>
    <col min="1772" max="1773" width="3.75" style="2" customWidth="1"/>
    <col min="1774" max="1774" width="15" style="2" customWidth="1"/>
    <col min="1775" max="1778" width="12.875" style="2" customWidth="1"/>
    <col min="1779" max="1779" width="12.125" style="2" customWidth="1"/>
    <col min="1780" max="1780" width="9" style="2"/>
    <col min="1781" max="1781" width="12.25" style="2" customWidth="1"/>
    <col min="1782" max="1782" width="9.625" style="2" customWidth="1"/>
    <col min="1783" max="1784" width="9.75" style="2" customWidth="1"/>
    <col min="1785" max="1785" width="9.375" style="2" customWidth="1"/>
    <col min="1786" max="2027" width="9" style="2"/>
    <col min="2028" max="2029" width="3.75" style="2" customWidth="1"/>
    <col min="2030" max="2030" width="15" style="2" customWidth="1"/>
    <col min="2031" max="2034" width="12.875" style="2" customWidth="1"/>
    <col min="2035" max="2035" width="12.125" style="2" customWidth="1"/>
    <col min="2036" max="2036" width="9" style="2"/>
    <col min="2037" max="2037" width="12.25" style="2" customWidth="1"/>
    <col min="2038" max="2038" width="9.625" style="2" customWidth="1"/>
    <col min="2039" max="2040" width="9.75" style="2" customWidth="1"/>
    <col min="2041" max="2041" width="9.375" style="2" customWidth="1"/>
    <col min="2042" max="2283" width="9" style="2"/>
    <col min="2284" max="2285" width="3.75" style="2" customWidth="1"/>
    <col min="2286" max="2286" width="15" style="2" customWidth="1"/>
    <col min="2287" max="2290" width="12.875" style="2" customWidth="1"/>
    <col min="2291" max="2291" width="12.125" style="2" customWidth="1"/>
    <col min="2292" max="2292" width="9" style="2"/>
    <col min="2293" max="2293" width="12.25" style="2" customWidth="1"/>
    <col min="2294" max="2294" width="9.625" style="2" customWidth="1"/>
    <col min="2295" max="2296" width="9.75" style="2" customWidth="1"/>
    <col min="2297" max="2297" width="9.375" style="2" customWidth="1"/>
    <col min="2298" max="2539" width="9" style="2"/>
    <col min="2540" max="2541" width="3.75" style="2" customWidth="1"/>
    <col min="2542" max="2542" width="15" style="2" customWidth="1"/>
    <col min="2543" max="2546" width="12.875" style="2" customWidth="1"/>
    <col min="2547" max="2547" width="12.125" style="2" customWidth="1"/>
    <col min="2548" max="2548" width="9" style="2"/>
    <col min="2549" max="2549" width="12.25" style="2" customWidth="1"/>
    <col min="2550" max="2550" width="9.625" style="2" customWidth="1"/>
    <col min="2551" max="2552" width="9.75" style="2" customWidth="1"/>
    <col min="2553" max="2553" width="9.375" style="2" customWidth="1"/>
    <col min="2554" max="2795" width="9" style="2"/>
    <col min="2796" max="2797" width="3.75" style="2" customWidth="1"/>
    <col min="2798" max="2798" width="15" style="2" customWidth="1"/>
    <col min="2799" max="2802" width="12.875" style="2" customWidth="1"/>
    <col min="2803" max="2803" width="12.125" style="2" customWidth="1"/>
    <col min="2804" max="2804" width="9" style="2"/>
    <col min="2805" max="2805" width="12.25" style="2" customWidth="1"/>
    <col min="2806" max="2806" width="9.625" style="2" customWidth="1"/>
    <col min="2807" max="2808" width="9.75" style="2" customWidth="1"/>
    <col min="2809" max="2809" width="9.375" style="2" customWidth="1"/>
    <col min="2810" max="3051" width="9" style="2"/>
    <col min="3052" max="3053" width="3.75" style="2" customWidth="1"/>
    <col min="3054" max="3054" width="15" style="2" customWidth="1"/>
    <col min="3055" max="3058" width="12.875" style="2" customWidth="1"/>
    <col min="3059" max="3059" width="12.125" style="2" customWidth="1"/>
    <col min="3060" max="3060" width="9" style="2"/>
    <col min="3061" max="3061" width="12.25" style="2" customWidth="1"/>
    <col min="3062" max="3062" width="9.625" style="2" customWidth="1"/>
    <col min="3063" max="3064" width="9.75" style="2" customWidth="1"/>
    <col min="3065" max="3065" width="9.375" style="2" customWidth="1"/>
    <col min="3066" max="3307" width="9" style="2"/>
    <col min="3308" max="3309" width="3.75" style="2" customWidth="1"/>
    <col min="3310" max="3310" width="15" style="2" customWidth="1"/>
    <col min="3311" max="3314" width="12.875" style="2" customWidth="1"/>
    <col min="3315" max="3315" width="12.125" style="2" customWidth="1"/>
    <col min="3316" max="3316" width="9" style="2"/>
    <col min="3317" max="3317" width="12.25" style="2" customWidth="1"/>
    <col min="3318" max="3318" width="9.625" style="2" customWidth="1"/>
    <col min="3319" max="3320" width="9.75" style="2" customWidth="1"/>
    <col min="3321" max="3321" width="9.375" style="2" customWidth="1"/>
    <col min="3322" max="3563" width="9" style="2"/>
    <col min="3564" max="3565" width="3.75" style="2" customWidth="1"/>
    <col min="3566" max="3566" width="15" style="2" customWidth="1"/>
    <col min="3567" max="3570" width="12.875" style="2" customWidth="1"/>
    <col min="3571" max="3571" width="12.125" style="2" customWidth="1"/>
    <col min="3572" max="3572" width="9" style="2"/>
    <col min="3573" max="3573" width="12.25" style="2" customWidth="1"/>
    <col min="3574" max="3574" width="9.625" style="2" customWidth="1"/>
    <col min="3575" max="3576" width="9.75" style="2" customWidth="1"/>
    <col min="3577" max="3577" width="9.375" style="2" customWidth="1"/>
    <col min="3578" max="3819" width="9" style="2"/>
    <col min="3820" max="3821" width="3.75" style="2" customWidth="1"/>
    <col min="3822" max="3822" width="15" style="2" customWidth="1"/>
    <col min="3823" max="3826" width="12.875" style="2" customWidth="1"/>
    <col min="3827" max="3827" width="12.125" style="2" customWidth="1"/>
    <col min="3828" max="3828" width="9" style="2"/>
    <col min="3829" max="3829" width="12.25" style="2" customWidth="1"/>
    <col min="3830" max="3830" width="9.625" style="2" customWidth="1"/>
    <col min="3831" max="3832" width="9.75" style="2" customWidth="1"/>
    <col min="3833" max="3833" width="9.375" style="2" customWidth="1"/>
    <col min="3834" max="4075" width="9" style="2"/>
    <col min="4076" max="4077" width="3.75" style="2" customWidth="1"/>
    <col min="4078" max="4078" width="15" style="2" customWidth="1"/>
    <col min="4079" max="4082" width="12.875" style="2" customWidth="1"/>
    <col min="4083" max="4083" width="12.125" style="2" customWidth="1"/>
    <col min="4084" max="4084" width="9" style="2"/>
    <col min="4085" max="4085" width="12.25" style="2" customWidth="1"/>
    <col min="4086" max="4086" width="9.625" style="2" customWidth="1"/>
    <col min="4087" max="4088" width="9.75" style="2" customWidth="1"/>
    <col min="4089" max="4089" width="9.375" style="2" customWidth="1"/>
    <col min="4090" max="4331" width="9" style="2"/>
    <col min="4332" max="4333" width="3.75" style="2" customWidth="1"/>
    <col min="4334" max="4334" width="15" style="2" customWidth="1"/>
    <col min="4335" max="4338" width="12.875" style="2" customWidth="1"/>
    <col min="4339" max="4339" width="12.125" style="2" customWidth="1"/>
    <col min="4340" max="4340" width="9" style="2"/>
    <col min="4341" max="4341" width="12.25" style="2" customWidth="1"/>
    <col min="4342" max="4342" width="9.625" style="2" customWidth="1"/>
    <col min="4343" max="4344" width="9.75" style="2" customWidth="1"/>
    <col min="4345" max="4345" width="9.375" style="2" customWidth="1"/>
    <col min="4346" max="4587" width="9" style="2"/>
    <col min="4588" max="4589" width="3.75" style="2" customWidth="1"/>
    <col min="4590" max="4590" width="15" style="2" customWidth="1"/>
    <col min="4591" max="4594" width="12.875" style="2" customWidth="1"/>
    <col min="4595" max="4595" width="12.125" style="2" customWidth="1"/>
    <col min="4596" max="4596" width="9" style="2"/>
    <col min="4597" max="4597" width="12.25" style="2" customWidth="1"/>
    <col min="4598" max="4598" width="9.625" style="2" customWidth="1"/>
    <col min="4599" max="4600" width="9.75" style="2" customWidth="1"/>
    <col min="4601" max="4601" width="9.375" style="2" customWidth="1"/>
    <col min="4602" max="4843" width="9" style="2"/>
    <col min="4844" max="4845" width="3.75" style="2" customWidth="1"/>
    <col min="4846" max="4846" width="15" style="2" customWidth="1"/>
    <col min="4847" max="4850" width="12.875" style="2" customWidth="1"/>
    <col min="4851" max="4851" width="12.125" style="2" customWidth="1"/>
    <col min="4852" max="4852" width="9" style="2"/>
    <col min="4853" max="4853" width="12.25" style="2" customWidth="1"/>
    <col min="4854" max="4854" width="9.625" style="2" customWidth="1"/>
    <col min="4855" max="4856" width="9.75" style="2" customWidth="1"/>
    <col min="4857" max="4857" width="9.375" style="2" customWidth="1"/>
    <col min="4858" max="5099" width="9" style="2"/>
    <col min="5100" max="5101" width="3.75" style="2" customWidth="1"/>
    <col min="5102" max="5102" width="15" style="2" customWidth="1"/>
    <col min="5103" max="5106" width="12.875" style="2" customWidth="1"/>
    <col min="5107" max="5107" width="12.125" style="2" customWidth="1"/>
    <col min="5108" max="5108" width="9" style="2"/>
    <col min="5109" max="5109" width="12.25" style="2" customWidth="1"/>
    <col min="5110" max="5110" width="9.625" style="2" customWidth="1"/>
    <col min="5111" max="5112" width="9.75" style="2" customWidth="1"/>
    <col min="5113" max="5113" width="9.375" style="2" customWidth="1"/>
    <col min="5114" max="5355" width="9" style="2"/>
    <col min="5356" max="5357" width="3.75" style="2" customWidth="1"/>
    <col min="5358" max="5358" width="15" style="2" customWidth="1"/>
    <col min="5359" max="5362" width="12.875" style="2" customWidth="1"/>
    <col min="5363" max="5363" width="12.125" style="2" customWidth="1"/>
    <col min="5364" max="5364" width="9" style="2"/>
    <col min="5365" max="5365" width="12.25" style="2" customWidth="1"/>
    <col min="5366" max="5366" width="9.625" style="2" customWidth="1"/>
    <col min="5367" max="5368" width="9.75" style="2" customWidth="1"/>
    <col min="5369" max="5369" width="9.375" style="2" customWidth="1"/>
    <col min="5370" max="5611" width="9" style="2"/>
    <col min="5612" max="5613" width="3.75" style="2" customWidth="1"/>
    <col min="5614" max="5614" width="15" style="2" customWidth="1"/>
    <col min="5615" max="5618" width="12.875" style="2" customWidth="1"/>
    <col min="5619" max="5619" width="12.125" style="2" customWidth="1"/>
    <col min="5620" max="5620" width="9" style="2"/>
    <col min="5621" max="5621" width="12.25" style="2" customWidth="1"/>
    <col min="5622" max="5622" width="9.625" style="2" customWidth="1"/>
    <col min="5623" max="5624" width="9.75" style="2" customWidth="1"/>
    <col min="5625" max="5625" width="9.375" style="2" customWidth="1"/>
    <col min="5626" max="5867" width="9" style="2"/>
    <col min="5868" max="5869" width="3.75" style="2" customWidth="1"/>
    <col min="5870" max="5870" width="15" style="2" customWidth="1"/>
    <col min="5871" max="5874" width="12.875" style="2" customWidth="1"/>
    <col min="5875" max="5875" width="12.125" style="2" customWidth="1"/>
    <col min="5876" max="5876" width="9" style="2"/>
    <col min="5877" max="5877" width="12.25" style="2" customWidth="1"/>
    <col min="5878" max="5878" width="9.625" style="2" customWidth="1"/>
    <col min="5879" max="5880" width="9.75" style="2" customWidth="1"/>
    <col min="5881" max="5881" width="9.375" style="2" customWidth="1"/>
    <col min="5882" max="6123" width="9" style="2"/>
    <col min="6124" max="6125" width="3.75" style="2" customWidth="1"/>
    <col min="6126" max="6126" width="15" style="2" customWidth="1"/>
    <col min="6127" max="6130" width="12.875" style="2" customWidth="1"/>
    <col min="6131" max="6131" width="12.125" style="2" customWidth="1"/>
    <col min="6132" max="6132" width="9" style="2"/>
    <col min="6133" max="6133" width="12.25" style="2" customWidth="1"/>
    <col min="6134" max="6134" width="9.625" style="2" customWidth="1"/>
    <col min="6135" max="6136" width="9.75" style="2" customWidth="1"/>
    <col min="6137" max="6137" width="9.375" style="2" customWidth="1"/>
    <col min="6138" max="6379" width="9" style="2"/>
    <col min="6380" max="6381" width="3.75" style="2" customWidth="1"/>
    <col min="6382" max="6382" width="15" style="2" customWidth="1"/>
    <col min="6383" max="6386" width="12.875" style="2" customWidth="1"/>
    <col min="6387" max="6387" width="12.125" style="2" customWidth="1"/>
    <col min="6388" max="6388" width="9" style="2"/>
    <col min="6389" max="6389" width="12.25" style="2" customWidth="1"/>
    <col min="6390" max="6390" width="9.625" style="2" customWidth="1"/>
    <col min="6391" max="6392" width="9.75" style="2" customWidth="1"/>
    <col min="6393" max="6393" width="9.375" style="2" customWidth="1"/>
    <col min="6394" max="6635" width="9" style="2"/>
    <col min="6636" max="6637" width="3.75" style="2" customWidth="1"/>
    <col min="6638" max="6638" width="15" style="2" customWidth="1"/>
    <col min="6639" max="6642" width="12.875" style="2" customWidth="1"/>
    <col min="6643" max="6643" width="12.125" style="2" customWidth="1"/>
    <col min="6644" max="6644" width="9" style="2"/>
    <col min="6645" max="6645" width="12.25" style="2" customWidth="1"/>
    <col min="6646" max="6646" width="9.625" style="2" customWidth="1"/>
    <col min="6647" max="6648" width="9.75" style="2" customWidth="1"/>
    <col min="6649" max="6649" width="9.375" style="2" customWidth="1"/>
    <col min="6650" max="6891" width="9" style="2"/>
    <col min="6892" max="6893" width="3.75" style="2" customWidth="1"/>
    <col min="6894" max="6894" width="15" style="2" customWidth="1"/>
    <col min="6895" max="6898" width="12.875" style="2" customWidth="1"/>
    <col min="6899" max="6899" width="12.125" style="2" customWidth="1"/>
    <col min="6900" max="6900" width="9" style="2"/>
    <col min="6901" max="6901" width="12.25" style="2" customWidth="1"/>
    <col min="6902" max="6902" width="9.625" style="2" customWidth="1"/>
    <col min="6903" max="6904" width="9.75" style="2" customWidth="1"/>
    <col min="6905" max="6905" width="9.375" style="2" customWidth="1"/>
    <col min="6906" max="7147" width="9" style="2"/>
    <col min="7148" max="7149" width="3.75" style="2" customWidth="1"/>
    <col min="7150" max="7150" width="15" style="2" customWidth="1"/>
    <col min="7151" max="7154" width="12.875" style="2" customWidth="1"/>
    <col min="7155" max="7155" width="12.125" style="2" customWidth="1"/>
    <col min="7156" max="7156" width="9" style="2"/>
    <col min="7157" max="7157" width="12.25" style="2" customWidth="1"/>
    <col min="7158" max="7158" width="9.625" style="2" customWidth="1"/>
    <col min="7159" max="7160" width="9.75" style="2" customWidth="1"/>
    <col min="7161" max="7161" width="9.375" style="2" customWidth="1"/>
    <col min="7162" max="7403" width="9" style="2"/>
    <col min="7404" max="7405" width="3.75" style="2" customWidth="1"/>
    <col min="7406" max="7406" width="15" style="2" customWidth="1"/>
    <col min="7407" max="7410" width="12.875" style="2" customWidth="1"/>
    <col min="7411" max="7411" width="12.125" style="2" customWidth="1"/>
    <col min="7412" max="7412" width="9" style="2"/>
    <col min="7413" max="7413" width="12.25" style="2" customWidth="1"/>
    <col min="7414" max="7414" width="9.625" style="2" customWidth="1"/>
    <col min="7415" max="7416" width="9.75" style="2" customWidth="1"/>
    <col min="7417" max="7417" width="9.375" style="2" customWidth="1"/>
    <col min="7418" max="7659" width="9" style="2"/>
    <col min="7660" max="7661" width="3.75" style="2" customWidth="1"/>
    <col min="7662" max="7662" width="15" style="2" customWidth="1"/>
    <col min="7663" max="7666" width="12.875" style="2" customWidth="1"/>
    <col min="7667" max="7667" width="12.125" style="2" customWidth="1"/>
    <col min="7668" max="7668" width="9" style="2"/>
    <col min="7669" max="7669" width="12.25" style="2" customWidth="1"/>
    <col min="7670" max="7670" width="9.625" style="2" customWidth="1"/>
    <col min="7671" max="7672" width="9.75" style="2" customWidth="1"/>
    <col min="7673" max="7673" width="9.375" style="2" customWidth="1"/>
    <col min="7674" max="7915" width="9" style="2"/>
    <col min="7916" max="7917" width="3.75" style="2" customWidth="1"/>
    <col min="7918" max="7918" width="15" style="2" customWidth="1"/>
    <col min="7919" max="7922" width="12.875" style="2" customWidth="1"/>
    <col min="7923" max="7923" width="12.125" style="2" customWidth="1"/>
    <col min="7924" max="7924" width="9" style="2"/>
    <col min="7925" max="7925" width="12.25" style="2" customWidth="1"/>
    <col min="7926" max="7926" width="9.625" style="2" customWidth="1"/>
    <col min="7927" max="7928" width="9.75" style="2" customWidth="1"/>
    <col min="7929" max="7929" width="9.375" style="2" customWidth="1"/>
    <col min="7930" max="8171" width="9" style="2"/>
    <col min="8172" max="8173" width="3.75" style="2" customWidth="1"/>
    <col min="8174" max="8174" width="15" style="2" customWidth="1"/>
    <col min="8175" max="8178" width="12.875" style="2" customWidth="1"/>
    <col min="8179" max="8179" width="12.125" style="2" customWidth="1"/>
    <col min="8180" max="8180" width="9" style="2"/>
    <col min="8181" max="8181" width="12.25" style="2" customWidth="1"/>
    <col min="8182" max="8182" width="9.625" style="2" customWidth="1"/>
    <col min="8183" max="8184" width="9.75" style="2" customWidth="1"/>
    <col min="8185" max="8185" width="9.375" style="2" customWidth="1"/>
    <col min="8186" max="8427" width="9" style="2"/>
    <col min="8428" max="8429" width="3.75" style="2" customWidth="1"/>
    <col min="8430" max="8430" width="15" style="2" customWidth="1"/>
    <col min="8431" max="8434" width="12.875" style="2" customWidth="1"/>
    <col min="8435" max="8435" width="12.125" style="2" customWidth="1"/>
    <col min="8436" max="8436" width="9" style="2"/>
    <col min="8437" max="8437" width="12.25" style="2" customWidth="1"/>
    <col min="8438" max="8438" width="9.625" style="2" customWidth="1"/>
    <col min="8439" max="8440" width="9.75" style="2" customWidth="1"/>
    <col min="8441" max="8441" width="9.375" style="2" customWidth="1"/>
    <col min="8442" max="8683" width="9" style="2"/>
    <col min="8684" max="8685" width="3.75" style="2" customWidth="1"/>
    <col min="8686" max="8686" width="15" style="2" customWidth="1"/>
    <col min="8687" max="8690" width="12.875" style="2" customWidth="1"/>
    <col min="8691" max="8691" width="12.125" style="2" customWidth="1"/>
    <col min="8692" max="8692" width="9" style="2"/>
    <col min="8693" max="8693" width="12.25" style="2" customWidth="1"/>
    <col min="8694" max="8694" width="9.625" style="2" customWidth="1"/>
    <col min="8695" max="8696" width="9.75" style="2" customWidth="1"/>
    <col min="8697" max="8697" width="9.375" style="2" customWidth="1"/>
    <col min="8698" max="8939" width="9" style="2"/>
    <col min="8940" max="8941" width="3.75" style="2" customWidth="1"/>
    <col min="8942" max="8942" width="15" style="2" customWidth="1"/>
    <col min="8943" max="8946" width="12.875" style="2" customWidth="1"/>
    <col min="8947" max="8947" width="12.125" style="2" customWidth="1"/>
    <col min="8948" max="8948" width="9" style="2"/>
    <col min="8949" max="8949" width="12.25" style="2" customWidth="1"/>
    <col min="8950" max="8950" width="9.625" style="2" customWidth="1"/>
    <col min="8951" max="8952" width="9.75" style="2" customWidth="1"/>
    <col min="8953" max="8953" width="9.375" style="2" customWidth="1"/>
    <col min="8954" max="9195" width="9" style="2"/>
    <col min="9196" max="9197" width="3.75" style="2" customWidth="1"/>
    <col min="9198" max="9198" width="15" style="2" customWidth="1"/>
    <col min="9199" max="9202" width="12.875" style="2" customWidth="1"/>
    <col min="9203" max="9203" width="12.125" style="2" customWidth="1"/>
    <col min="9204" max="9204" width="9" style="2"/>
    <col min="9205" max="9205" width="12.25" style="2" customWidth="1"/>
    <col min="9206" max="9206" width="9.625" style="2" customWidth="1"/>
    <col min="9207" max="9208" width="9.75" style="2" customWidth="1"/>
    <col min="9209" max="9209" width="9.375" style="2" customWidth="1"/>
    <col min="9210" max="9451" width="9" style="2"/>
    <col min="9452" max="9453" width="3.75" style="2" customWidth="1"/>
    <col min="9454" max="9454" width="15" style="2" customWidth="1"/>
    <col min="9455" max="9458" width="12.875" style="2" customWidth="1"/>
    <col min="9459" max="9459" width="12.125" style="2" customWidth="1"/>
    <col min="9460" max="9460" width="9" style="2"/>
    <col min="9461" max="9461" width="12.25" style="2" customWidth="1"/>
    <col min="9462" max="9462" width="9.625" style="2" customWidth="1"/>
    <col min="9463" max="9464" width="9.75" style="2" customWidth="1"/>
    <col min="9465" max="9465" width="9.375" style="2" customWidth="1"/>
    <col min="9466" max="9707" width="9" style="2"/>
    <col min="9708" max="9709" width="3.75" style="2" customWidth="1"/>
    <col min="9710" max="9710" width="15" style="2" customWidth="1"/>
    <col min="9711" max="9714" width="12.875" style="2" customWidth="1"/>
    <col min="9715" max="9715" width="12.125" style="2" customWidth="1"/>
    <col min="9716" max="9716" width="9" style="2"/>
    <col min="9717" max="9717" width="12.25" style="2" customWidth="1"/>
    <col min="9718" max="9718" width="9.625" style="2" customWidth="1"/>
    <col min="9719" max="9720" width="9.75" style="2" customWidth="1"/>
    <col min="9721" max="9721" width="9.375" style="2" customWidth="1"/>
    <col min="9722" max="9963" width="9" style="2"/>
    <col min="9964" max="9965" width="3.75" style="2" customWidth="1"/>
    <col min="9966" max="9966" width="15" style="2" customWidth="1"/>
    <col min="9967" max="9970" width="12.875" style="2" customWidth="1"/>
    <col min="9971" max="9971" width="12.125" style="2" customWidth="1"/>
    <col min="9972" max="9972" width="9" style="2"/>
    <col min="9973" max="9973" width="12.25" style="2" customWidth="1"/>
    <col min="9974" max="9974" width="9.625" style="2" customWidth="1"/>
    <col min="9975" max="9976" width="9.75" style="2" customWidth="1"/>
    <col min="9977" max="9977" width="9.375" style="2" customWidth="1"/>
    <col min="9978" max="10219" width="9" style="2"/>
    <col min="10220" max="10221" width="3.75" style="2" customWidth="1"/>
    <col min="10222" max="10222" width="15" style="2" customWidth="1"/>
    <col min="10223" max="10226" width="12.875" style="2" customWidth="1"/>
    <col min="10227" max="10227" width="12.125" style="2" customWidth="1"/>
    <col min="10228" max="10228" width="9" style="2"/>
    <col min="10229" max="10229" width="12.25" style="2" customWidth="1"/>
    <col min="10230" max="10230" width="9.625" style="2" customWidth="1"/>
    <col min="10231" max="10232" width="9.75" style="2" customWidth="1"/>
    <col min="10233" max="10233" width="9.375" style="2" customWidth="1"/>
    <col min="10234" max="10475" width="9" style="2"/>
    <col min="10476" max="10477" width="3.75" style="2" customWidth="1"/>
    <col min="10478" max="10478" width="15" style="2" customWidth="1"/>
    <col min="10479" max="10482" width="12.875" style="2" customWidth="1"/>
    <col min="10483" max="10483" width="12.125" style="2" customWidth="1"/>
    <col min="10484" max="10484" width="9" style="2"/>
    <col min="10485" max="10485" width="12.25" style="2" customWidth="1"/>
    <col min="10486" max="10486" width="9.625" style="2" customWidth="1"/>
    <col min="10487" max="10488" width="9.75" style="2" customWidth="1"/>
    <col min="10489" max="10489" width="9.375" style="2" customWidth="1"/>
    <col min="10490" max="10731" width="9" style="2"/>
    <col min="10732" max="10733" width="3.75" style="2" customWidth="1"/>
    <col min="10734" max="10734" width="15" style="2" customWidth="1"/>
    <col min="10735" max="10738" width="12.875" style="2" customWidth="1"/>
    <col min="10739" max="10739" width="12.125" style="2" customWidth="1"/>
    <col min="10740" max="10740" width="9" style="2"/>
    <col min="10741" max="10741" width="12.25" style="2" customWidth="1"/>
    <col min="10742" max="10742" width="9.625" style="2" customWidth="1"/>
    <col min="10743" max="10744" width="9.75" style="2" customWidth="1"/>
    <col min="10745" max="10745" width="9.375" style="2" customWidth="1"/>
    <col min="10746" max="10987" width="9" style="2"/>
    <col min="10988" max="10989" width="3.75" style="2" customWidth="1"/>
    <col min="10990" max="10990" width="15" style="2" customWidth="1"/>
    <col min="10991" max="10994" width="12.875" style="2" customWidth="1"/>
    <col min="10995" max="10995" width="12.125" style="2" customWidth="1"/>
    <col min="10996" max="10996" width="9" style="2"/>
    <col min="10997" max="10997" width="12.25" style="2" customWidth="1"/>
    <col min="10998" max="10998" width="9.625" style="2" customWidth="1"/>
    <col min="10999" max="11000" width="9.75" style="2" customWidth="1"/>
    <col min="11001" max="11001" width="9.375" style="2" customWidth="1"/>
    <col min="11002" max="11243" width="9" style="2"/>
    <col min="11244" max="11245" width="3.75" style="2" customWidth="1"/>
    <col min="11246" max="11246" width="15" style="2" customWidth="1"/>
    <col min="11247" max="11250" width="12.875" style="2" customWidth="1"/>
    <col min="11251" max="11251" width="12.125" style="2" customWidth="1"/>
    <col min="11252" max="11252" width="9" style="2"/>
    <col min="11253" max="11253" width="12.25" style="2" customWidth="1"/>
    <col min="11254" max="11254" width="9.625" style="2" customWidth="1"/>
    <col min="11255" max="11256" width="9.75" style="2" customWidth="1"/>
    <col min="11257" max="11257" width="9.375" style="2" customWidth="1"/>
    <col min="11258" max="11499" width="9" style="2"/>
    <col min="11500" max="11501" width="3.75" style="2" customWidth="1"/>
    <col min="11502" max="11502" width="15" style="2" customWidth="1"/>
    <col min="11503" max="11506" width="12.875" style="2" customWidth="1"/>
    <col min="11507" max="11507" width="12.125" style="2" customWidth="1"/>
    <col min="11508" max="11508" width="9" style="2"/>
    <col min="11509" max="11509" width="12.25" style="2" customWidth="1"/>
    <col min="11510" max="11510" width="9.625" style="2" customWidth="1"/>
    <col min="11511" max="11512" width="9.75" style="2" customWidth="1"/>
    <col min="11513" max="11513" width="9.375" style="2" customWidth="1"/>
    <col min="11514" max="11755" width="9" style="2"/>
    <col min="11756" max="11757" width="3.75" style="2" customWidth="1"/>
    <col min="11758" max="11758" width="15" style="2" customWidth="1"/>
    <col min="11759" max="11762" width="12.875" style="2" customWidth="1"/>
    <col min="11763" max="11763" width="12.125" style="2" customWidth="1"/>
    <col min="11764" max="11764" width="9" style="2"/>
    <col min="11765" max="11765" width="12.25" style="2" customWidth="1"/>
    <col min="11766" max="11766" width="9.625" style="2" customWidth="1"/>
    <col min="11767" max="11768" width="9.75" style="2" customWidth="1"/>
    <col min="11769" max="11769" width="9.375" style="2" customWidth="1"/>
    <col min="11770" max="12011" width="9" style="2"/>
    <col min="12012" max="12013" width="3.75" style="2" customWidth="1"/>
    <col min="12014" max="12014" width="15" style="2" customWidth="1"/>
    <col min="12015" max="12018" width="12.875" style="2" customWidth="1"/>
    <col min="12019" max="12019" width="12.125" style="2" customWidth="1"/>
    <col min="12020" max="12020" width="9" style="2"/>
    <col min="12021" max="12021" width="12.25" style="2" customWidth="1"/>
    <col min="12022" max="12022" width="9.625" style="2" customWidth="1"/>
    <col min="12023" max="12024" width="9.75" style="2" customWidth="1"/>
    <col min="12025" max="12025" width="9.375" style="2" customWidth="1"/>
    <col min="12026" max="12267" width="9" style="2"/>
    <col min="12268" max="12269" width="3.75" style="2" customWidth="1"/>
    <col min="12270" max="12270" width="15" style="2" customWidth="1"/>
    <col min="12271" max="12274" width="12.875" style="2" customWidth="1"/>
    <col min="12275" max="12275" width="12.125" style="2" customWidth="1"/>
    <col min="12276" max="12276" width="9" style="2"/>
    <col min="12277" max="12277" width="12.25" style="2" customWidth="1"/>
    <col min="12278" max="12278" width="9.625" style="2" customWidth="1"/>
    <col min="12279" max="12280" width="9.75" style="2" customWidth="1"/>
    <col min="12281" max="12281" width="9.375" style="2" customWidth="1"/>
    <col min="12282" max="12523" width="9" style="2"/>
    <col min="12524" max="12525" width="3.75" style="2" customWidth="1"/>
    <col min="12526" max="12526" width="15" style="2" customWidth="1"/>
    <col min="12527" max="12530" width="12.875" style="2" customWidth="1"/>
    <col min="12531" max="12531" width="12.125" style="2" customWidth="1"/>
    <col min="12532" max="12532" width="9" style="2"/>
    <col min="12533" max="12533" width="12.25" style="2" customWidth="1"/>
    <col min="12534" max="12534" width="9.625" style="2" customWidth="1"/>
    <col min="12535" max="12536" width="9.75" style="2" customWidth="1"/>
    <col min="12537" max="12537" width="9.375" style="2" customWidth="1"/>
    <col min="12538" max="12779" width="9" style="2"/>
    <col min="12780" max="12781" width="3.75" style="2" customWidth="1"/>
    <col min="12782" max="12782" width="15" style="2" customWidth="1"/>
    <col min="12783" max="12786" width="12.875" style="2" customWidth="1"/>
    <col min="12787" max="12787" width="12.125" style="2" customWidth="1"/>
    <col min="12788" max="12788" width="9" style="2"/>
    <col min="12789" max="12789" width="12.25" style="2" customWidth="1"/>
    <col min="12790" max="12790" width="9.625" style="2" customWidth="1"/>
    <col min="12791" max="12792" width="9.75" style="2" customWidth="1"/>
    <col min="12793" max="12793" width="9.375" style="2" customWidth="1"/>
    <col min="12794" max="13035" width="9" style="2"/>
    <col min="13036" max="13037" width="3.75" style="2" customWidth="1"/>
    <col min="13038" max="13038" width="15" style="2" customWidth="1"/>
    <col min="13039" max="13042" width="12.875" style="2" customWidth="1"/>
    <col min="13043" max="13043" width="12.125" style="2" customWidth="1"/>
    <col min="13044" max="13044" width="9" style="2"/>
    <col min="13045" max="13045" width="12.25" style="2" customWidth="1"/>
    <col min="13046" max="13046" width="9.625" style="2" customWidth="1"/>
    <col min="13047" max="13048" width="9.75" style="2" customWidth="1"/>
    <col min="13049" max="13049" width="9.375" style="2" customWidth="1"/>
    <col min="13050" max="13291" width="9" style="2"/>
    <col min="13292" max="13293" width="3.75" style="2" customWidth="1"/>
    <col min="13294" max="13294" width="15" style="2" customWidth="1"/>
    <col min="13295" max="13298" width="12.875" style="2" customWidth="1"/>
    <col min="13299" max="13299" width="12.125" style="2" customWidth="1"/>
    <col min="13300" max="13300" width="9" style="2"/>
    <col min="13301" max="13301" width="12.25" style="2" customWidth="1"/>
    <col min="13302" max="13302" width="9.625" style="2" customWidth="1"/>
    <col min="13303" max="13304" width="9.75" style="2" customWidth="1"/>
    <col min="13305" max="13305" width="9.375" style="2" customWidth="1"/>
    <col min="13306" max="13547" width="9" style="2"/>
    <col min="13548" max="13549" width="3.75" style="2" customWidth="1"/>
    <col min="13550" max="13550" width="15" style="2" customWidth="1"/>
    <col min="13551" max="13554" width="12.875" style="2" customWidth="1"/>
    <col min="13555" max="13555" width="12.125" style="2" customWidth="1"/>
    <col min="13556" max="13556" width="9" style="2"/>
    <col min="13557" max="13557" width="12.25" style="2" customWidth="1"/>
    <col min="13558" max="13558" width="9.625" style="2" customWidth="1"/>
    <col min="13559" max="13560" width="9.75" style="2" customWidth="1"/>
    <col min="13561" max="13561" width="9.375" style="2" customWidth="1"/>
    <col min="13562" max="13803" width="9" style="2"/>
    <col min="13804" max="13805" width="3.75" style="2" customWidth="1"/>
    <col min="13806" max="13806" width="15" style="2" customWidth="1"/>
    <col min="13807" max="13810" width="12.875" style="2" customWidth="1"/>
    <col min="13811" max="13811" width="12.125" style="2" customWidth="1"/>
    <col min="13812" max="13812" width="9" style="2"/>
    <col min="13813" max="13813" width="12.25" style="2" customWidth="1"/>
    <col min="13814" max="13814" width="9.625" style="2" customWidth="1"/>
    <col min="13815" max="13816" width="9.75" style="2" customWidth="1"/>
    <col min="13817" max="13817" width="9.375" style="2" customWidth="1"/>
    <col min="13818" max="14059" width="9" style="2"/>
    <col min="14060" max="14061" width="3.75" style="2" customWidth="1"/>
    <col min="14062" max="14062" width="15" style="2" customWidth="1"/>
    <col min="14063" max="14066" width="12.875" style="2" customWidth="1"/>
    <col min="14067" max="14067" width="12.125" style="2" customWidth="1"/>
    <col min="14068" max="14068" width="9" style="2"/>
    <col min="14069" max="14069" width="12.25" style="2" customWidth="1"/>
    <col min="14070" max="14070" width="9.625" style="2" customWidth="1"/>
    <col min="14071" max="14072" width="9.75" style="2" customWidth="1"/>
    <col min="14073" max="14073" width="9.375" style="2" customWidth="1"/>
    <col min="14074" max="14315" width="9" style="2"/>
    <col min="14316" max="14317" width="3.75" style="2" customWidth="1"/>
    <col min="14318" max="14318" width="15" style="2" customWidth="1"/>
    <col min="14319" max="14322" width="12.875" style="2" customWidth="1"/>
    <col min="14323" max="14323" width="12.125" style="2" customWidth="1"/>
    <col min="14324" max="14324" width="9" style="2"/>
    <col min="14325" max="14325" width="12.25" style="2" customWidth="1"/>
    <col min="14326" max="14326" width="9.625" style="2" customWidth="1"/>
    <col min="14327" max="14328" width="9.75" style="2" customWidth="1"/>
    <col min="14329" max="14329" width="9.375" style="2" customWidth="1"/>
    <col min="14330" max="14571" width="9" style="2"/>
    <col min="14572" max="14573" width="3.75" style="2" customWidth="1"/>
    <col min="14574" max="14574" width="15" style="2" customWidth="1"/>
    <col min="14575" max="14578" width="12.875" style="2" customWidth="1"/>
    <col min="14579" max="14579" width="12.125" style="2" customWidth="1"/>
    <col min="14580" max="14580" width="9" style="2"/>
    <col min="14581" max="14581" width="12.25" style="2" customWidth="1"/>
    <col min="14582" max="14582" width="9.625" style="2" customWidth="1"/>
    <col min="14583" max="14584" width="9.75" style="2" customWidth="1"/>
    <col min="14585" max="14585" width="9.375" style="2" customWidth="1"/>
    <col min="14586" max="14827" width="9" style="2"/>
    <col min="14828" max="14829" width="3.75" style="2" customWidth="1"/>
    <col min="14830" max="14830" width="15" style="2" customWidth="1"/>
    <col min="14831" max="14834" width="12.875" style="2" customWidth="1"/>
    <col min="14835" max="14835" width="12.125" style="2" customWidth="1"/>
    <col min="14836" max="14836" width="9" style="2"/>
    <col min="14837" max="14837" width="12.25" style="2" customWidth="1"/>
    <col min="14838" max="14838" width="9.625" style="2" customWidth="1"/>
    <col min="14839" max="14840" width="9.75" style="2" customWidth="1"/>
    <col min="14841" max="14841" width="9.375" style="2" customWidth="1"/>
    <col min="14842" max="15083" width="9" style="2"/>
    <col min="15084" max="15085" width="3.75" style="2" customWidth="1"/>
    <col min="15086" max="15086" width="15" style="2" customWidth="1"/>
    <col min="15087" max="15090" width="12.875" style="2" customWidth="1"/>
    <col min="15091" max="15091" width="12.125" style="2" customWidth="1"/>
    <col min="15092" max="15092" width="9" style="2"/>
    <col min="15093" max="15093" width="12.25" style="2" customWidth="1"/>
    <col min="15094" max="15094" width="9.625" style="2" customWidth="1"/>
    <col min="15095" max="15096" width="9.75" style="2" customWidth="1"/>
    <col min="15097" max="15097" width="9.375" style="2" customWidth="1"/>
    <col min="15098" max="15339" width="9" style="2"/>
    <col min="15340" max="15341" width="3.75" style="2" customWidth="1"/>
    <col min="15342" max="15342" width="15" style="2" customWidth="1"/>
    <col min="15343" max="15346" width="12.875" style="2" customWidth="1"/>
    <col min="15347" max="15347" width="12.125" style="2" customWidth="1"/>
    <col min="15348" max="15348" width="9" style="2"/>
    <col min="15349" max="15349" width="12.25" style="2" customWidth="1"/>
    <col min="15350" max="15350" width="9.625" style="2" customWidth="1"/>
    <col min="15351" max="15352" width="9.75" style="2" customWidth="1"/>
    <col min="15353" max="15353" width="9.375" style="2" customWidth="1"/>
    <col min="15354" max="15595" width="9" style="2"/>
    <col min="15596" max="15597" width="3.75" style="2" customWidth="1"/>
    <col min="15598" max="15598" width="15" style="2" customWidth="1"/>
    <col min="15599" max="15602" width="12.875" style="2" customWidth="1"/>
    <col min="15603" max="15603" width="12.125" style="2" customWidth="1"/>
    <col min="15604" max="15604" width="9" style="2"/>
    <col min="15605" max="15605" width="12.25" style="2" customWidth="1"/>
    <col min="15606" max="15606" width="9.625" style="2" customWidth="1"/>
    <col min="15607" max="15608" width="9.75" style="2" customWidth="1"/>
    <col min="15609" max="15609" width="9.375" style="2" customWidth="1"/>
    <col min="15610" max="15851" width="9" style="2"/>
    <col min="15852" max="15853" width="3.75" style="2" customWidth="1"/>
    <col min="15854" max="15854" width="15" style="2" customWidth="1"/>
    <col min="15855" max="15858" width="12.875" style="2" customWidth="1"/>
    <col min="15859" max="15859" width="12.125" style="2" customWidth="1"/>
    <col min="15860" max="15860" width="9" style="2"/>
    <col min="15861" max="15861" width="12.25" style="2" customWidth="1"/>
    <col min="15862" max="15862" width="9.625" style="2" customWidth="1"/>
    <col min="15863" max="15864" width="9.75" style="2" customWidth="1"/>
    <col min="15865" max="15865" width="9.375" style="2" customWidth="1"/>
    <col min="15866" max="16107" width="9" style="2"/>
    <col min="16108" max="16109" width="3.75" style="2" customWidth="1"/>
    <col min="16110" max="16110" width="15" style="2" customWidth="1"/>
    <col min="16111" max="16114" width="12.875" style="2" customWidth="1"/>
    <col min="16115" max="16115" width="12.125" style="2" customWidth="1"/>
    <col min="16116" max="16116" width="9" style="2"/>
    <col min="16117" max="16117" width="12.25" style="2" customWidth="1"/>
    <col min="16118" max="16118" width="9.625" style="2" customWidth="1"/>
    <col min="16119" max="16120" width="9.75" style="2" customWidth="1"/>
    <col min="16121" max="16121" width="9.375" style="2" customWidth="1"/>
    <col min="16122" max="16384" width="9" style="2"/>
  </cols>
  <sheetData>
    <row r="1" spans="1:14" ht="20.100000000000001" customHeight="1" x14ac:dyDescent="0.3">
      <c r="A1" s="1" t="s">
        <v>268</v>
      </c>
      <c r="B1" s="1"/>
      <c r="C1" s="1"/>
      <c r="D1" s="1"/>
      <c r="J1" s="3"/>
    </row>
    <row r="2" spans="1:14" ht="20.100000000000001" customHeight="1" x14ac:dyDescent="0.3">
      <c r="A2" s="1" t="s">
        <v>112</v>
      </c>
      <c r="B2" s="1"/>
      <c r="J2" s="3"/>
    </row>
    <row r="3" spans="1:14" ht="20.100000000000001" customHeight="1" x14ac:dyDescent="0.3">
      <c r="A3" s="1"/>
      <c r="B3" s="1"/>
      <c r="H3" s="3" t="s">
        <v>15</v>
      </c>
      <c r="J3" s="3"/>
    </row>
    <row r="4" spans="1:14" ht="20.100000000000001" customHeight="1" x14ac:dyDescent="0.3">
      <c r="A4" s="311" t="s">
        <v>9</v>
      </c>
      <c r="B4" s="312"/>
      <c r="C4" s="188" t="s">
        <v>7</v>
      </c>
      <c r="D4" s="43" t="s">
        <v>2</v>
      </c>
      <c r="E4" s="43" t="s">
        <v>3</v>
      </c>
      <c r="F4" s="43" t="s">
        <v>4</v>
      </c>
      <c r="G4" s="43" t="s">
        <v>5</v>
      </c>
      <c r="H4" s="187" t="s">
        <v>6</v>
      </c>
      <c r="J4" s="5"/>
    </row>
    <row r="5" spans="1:14" ht="20.100000000000001" customHeight="1" x14ac:dyDescent="0.3">
      <c r="A5" s="316" t="s">
        <v>46</v>
      </c>
      <c r="B5" s="190" t="s">
        <v>50</v>
      </c>
      <c r="C5" s="198"/>
      <c r="D5" s="199">
        <f>+'2.4.1 관로시설'!E10</f>
        <v>260007</v>
      </c>
      <c r="E5" s="199">
        <f>+'2.4.1 관로시설'!F10</f>
        <v>271357</v>
      </c>
      <c r="F5" s="199">
        <f>+'2.4.1 관로시설'!G10</f>
        <v>280524</v>
      </c>
      <c r="G5" s="199">
        <f>+'2.4.1 관로시설'!H10</f>
        <v>280524</v>
      </c>
      <c r="H5" s="195"/>
      <c r="J5" s="5"/>
    </row>
    <row r="6" spans="1:14" ht="20.100000000000001" customHeight="1" x14ac:dyDescent="0.3">
      <c r="A6" s="315"/>
      <c r="B6" s="63" t="s">
        <v>51</v>
      </c>
      <c r="C6" s="200">
        <f>SUM(D6:G6)</f>
        <v>33700</v>
      </c>
      <c r="D6" s="135">
        <f>+'2.4.1 관로시설'!E11</f>
        <v>8020</v>
      </c>
      <c r="E6" s="135">
        <f>+'2.4.1 관로시설'!F11</f>
        <v>8370</v>
      </c>
      <c r="F6" s="135">
        <f>+'2.4.1 관로시설'!G11</f>
        <v>8655</v>
      </c>
      <c r="G6" s="135">
        <f>+'2.4.1 관로시설'!H11</f>
        <v>8655</v>
      </c>
      <c r="H6" s="39"/>
      <c r="J6" s="5"/>
    </row>
    <row r="7" spans="1:14" ht="20.100000000000001" customHeight="1" x14ac:dyDescent="0.3">
      <c r="A7" s="315" t="s">
        <v>47</v>
      </c>
      <c r="B7" s="63" t="s">
        <v>50</v>
      </c>
      <c r="C7" s="200"/>
      <c r="D7" s="135">
        <f>+'2.4.1 관로시설'!E14</f>
        <v>180214</v>
      </c>
      <c r="E7" s="135">
        <f>+'2.4.1 관로시설'!F14</f>
        <v>180214</v>
      </c>
      <c r="F7" s="135">
        <f>+'2.4.1 관로시설'!G14</f>
        <v>180214</v>
      </c>
      <c r="G7" s="135">
        <f>+'2.4.1 관로시설'!H14</f>
        <v>180214</v>
      </c>
      <c r="H7" s="39"/>
      <c r="J7" s="5"/>
    </row>
    <row r="8" spans="1:14" ht="20.100000000000001" customHeight="1" x14ac:dyDescent="0.3">
      <c r="A8" s="315"/>
      <c r="B8" s="63" t="s">
        <v>51</v>
      </c>
      <c r="C8" s="200">
        <f>SUM(D8:G8)</f>
        <v>22240</v>
      </c>
      <c r="D8" s="135">
        <f>+'2.4.1 관로시설'!E15</f>
        <v>5560</v>
      </c>
      <c r="E8" s="135">
        <f>+'2.4.1 관로시설'!F15</f>
        <v>5560</v>
      </c>
      <c r="F8" s="135">
        <f>+'2.4.1 관로시설'!G15</f>
        <v>5560</v>
      </c>
      <c r="G8" s="135">
        <f>+'2.4.1 관로시설'!H15</f>
        <v>5560</v>
      </c>
      <c r="H8" s="39"/>
      <c r="J8" s="5"/>
    </row>
    <row r="9" spans="1:14" ht="20.100000000000001" customHeight="1" x14ac:dyDescent="0.3">
      <c r="A9" s="315" t="s">
        <v>49</v>
      </c>
      <c r="B9" s="63" t="s">
        <v>50</v>
      </c>
      <c r="C9" s="200"/>
      <c r="D9" s="135">
        <f>+'2.4.1 관로시설'!E18</f>
        <v>0</v>
      </c>
      <c r="E9" s="135">
        <f>+'2.4.1 관로시설'!F18</f>
        <v>0</v>
      </c>
      <c r="F9" s="135">
        <f>+'2.4.1 관로시설'!G18</f>
        <v>0</v>
      </c>
      <c r="G9" s="135">
        <f>+'2.4.1 관로시설'!H18</f>
        <v>0</v>
      </c>
      <c r="H9" s="39"/>
      <c r="J9" s="5"/>
    </row>
    <row r="10" spans="1:14" ht="20.100000000000001" customHeight="1" x14ac:dyDescent="0.3">
      <c r="A10" s="315"/>
      <c r="B10" s="63" t="s">
        <v>51</v>
      </c>
      <c r="C10" s="200">
        <f>SUM(D10:G10)</f>
        <v>0</v>
      </c>
      <c r="D10" s="135">
        <f>+'2.4.1 관로시설'!E19</f>
        <v>0</v>
      </c>
      <c r="E10" s="135">
        <f>+'2.4.1 관로시설'!F19</f>
        <v>0</v>
      </c>
      <c r="F10" s="135">
        <f>+'2.4.1 관로시설'!G19</f>
        <v>0</v>
      </c>
      <c r="G10" s="135">
        <f>+'2.4.1 관로시설'!H19</f>
        <v>0</v>
      </c>
      <c r="H10" s="39"/>
      <c r="J10" s="5"/>
    </row>
    <row r="11" spans="1:14" ht="20.100000000000001" customHeight="1" x14ac:dyDescent="0.3">
      <c r="A11" s="315" t="s">
        <v>48</v>
      </c>
      <c r="B11" s="63" t="s">
        <v>52</v>
      </c>
      <c r="C11" s="200"/>
      <c r="D11" s="135">
        <f>+'2.4.2 펌프시설'!E65</f>
        <v>34</v>
      </c>
      <c r="E11" s="135">
        <f>+'2.4.2 펌프시설'!G65</f>
        <v>34</v>
      </c>
      <c r="F11" s="135">
        <f>+'2.4.2 펌프시설'!I65</f>
        <v>34</v>
      </c>
      <c r="G11" s="135">
        <f>+'2.4.2 펌프시설'!K65</f>
        <v>34</v>
      </c>
      <c r="H11" s="39"/>
      <c r="J11" s="5"/>
    </row>
    <row r="12" spans="1:14" ht="20.100000000000001" customHeight="1" x14ac:dyDescent="0.3">
      <c r="A12" s="315"/>
      <c r="B12" s="63" t="s">
        <v>51</v>
      </c>
      <c r="C12" s="200">
        <f>SUM(D12:G12)</f>
        <v>1920</v>
      </c>
      <c r="D12" s="135">
        <f>+'2.4.2 펌프시설'!E66</f>
        <v>475</v>
      </c>
      <c r="E12" s="135">
        <f>+'2.4.2 펌프시설'!G66</f>
        <v>475</v>
      </c>
      <c r="F12" s="135">
        <f>+'2.4.2 펌프시설'!I66</f>
        <v>485</v>
      </c>
      <c r="G12" s="135">
        <f>+'2.4.2 펌프시설'!K66</f>
        <v>485</v>
      </c>
      <c r="H12" s="39"/>
      <c r="J12" s="5"/>
    </row>
    <row r="13" spans="1:14" ht="20.100000000000001" customHeight="1" x14ac:dyDescent="0.3">
      <c r="A13" s="313" t="s">
        <v>7</v>
      </c>
      <c r="B13" s="314"/>
      <c r="C13" s="201">
        <f>+C6+C8+C10+C12</f>
        <v>57860</v>
      </c>
      <c r="D13" s="145">
        <f t="shared" ref="D13:G13" si="0">+D6+D8+D10+D12</f>
        <v>14055</v>
      </c>
      <c r="E13" s="145">
        <f t="shared" si="0"/>
        <v>14405</v>
      </c>
      <c r="F13" s="145">
        <f t="shared" si="0"/>
        <v>14700</v>
      </c>
      <c r="G13" s="145">
        <f t="shared" si="0"/>
        <v>14700</v>
      </c>
      <c r="H13" s="50"/>
      <c r="J13" s="5"/>
    </row>
    <row r="14" spans="1:14" ht="20.100000000000001" customHeight="1" x14ac:dyDescent="0.3">
      <c r="C14" s="94">
        <f>+C6+C8+C10</f>
        <v>55940</v>
      </c>
      <c r="J14" s="5"/>
    </row>
    <row r="15" spans="1:14" ht="20.100000000000001" customHeight="1" x14ac:dyDescent="0.3">
      <c r="J15" s="5"/>
      <c r="N15" s="2">
        <f>58890-4620</f>
        <v>54270</v>
      </c>
    </row>
    <row r="16" spans="1:14" ht="20.100000000000001" customHeight="1" x14ac:dyDescent="0.3">
      <c r="J16" s="5"/>
    </row>
    <row r="17" spans="10:10" ht="20.100000000000001" customHeight="1" x14ac:dyDescent="0.3">
      <c r="J17" s="5"/>
    </row>
    <row r="18" spans="10:10" ht="20.100000000000001" customHeight="1" x14ac:dyDescent="0.3">
      <c r="J18" s="5"/>
    </row>
    <row r="19" spans="10:10" ht="20.100000000000001" customHeight="1" x14ac:dyDescent="0.3">
      <c r="J19" s="5"/>
    </row>
    <row r="20" spans="10:10" ht="20.100000000000001" customHeight="1" x14ac:dyDescent="0.3">
      <c r="J20" s="10"/>
    </row>
    <row r="21" spans="10:10" ht="20.100000000000001" customHeight="1" x14ac:dyDescent="0.3">
      <c r="J21" s="10"/>
    </row>
    <row r="22" spans="10:10" ht="20.100000000000001" customHeight="1" x14ac:dyDescent="0.3">
      <c r="J22" s="10"/>
    </row>
    <row r="23" spans="10:10" ht="20.100000000000001" customHeight="1" x14ac:dyDescent="0.3">
      <c r="J23" s="10"/>
    </row>
    <row r="24" spans="10:10" ht="20.100000000000001" customHeight="1" x14ac:dyDescent="0.3">
      <c r="J24" s="10"/>
    </row>
    <row r="25" spans="10:10" ht="20.100000000000001" customHeight="1" x14ac:dyDescent="0.3">
      <c r="J25" s="10"/>
    </row>
    <row r="26" spans="10:10" ht="20.100000000000001" customHeight="1" x14ac:dyDescent="0.3">
      <c r="J26" s="10"/>
    </row>
    <row r="27" spans="10:10" ht="20.100000000000001" customHeight="1" x14ac:dyDescent="0.3">
      <c r="J27" s="10"/>
    </row>
    <row r="28" spans="10:10" ht="20.100000000000001" customHeight="1" x14ac:dyDescent="0.3">
      <c r="J28" s="10"/>
    </row>
    <row r="29" spans="10:10" ht="20.100000000000001" customHeight="1" x14ac:dyDescent="0.3">
      <c r="J29" s="10"/>
    </row>
    <row r="30" spans="10:10" ht="20.100000000000001" customHeight="1" x14ac:dyDescent="0.3">
      <c r="J30" s="10"/>
    </row>
    <row r="31" spans="10:10" ht="20.100000000000001" customHeight="1" x14ac:dyDescent="0.3">
      <c r="J31" s="10"/>
    </row>
    <row r="32" spans="10:10" ht="20.100000000000001" customHeight="1" x14ac:dyDescent="0.3">
      <c r="J32" s="10"/>
    </row>
    <row r="33" spans="10:10" ht="20.100000000000001" customHeight="1" x14ac:dyDescent="0.3">
      <c r="J33" s="10"/>
    </row>
    <row r="34" spans="10:10" ht="20.100000000000001" customHeight="1" x14ac:dyDescent="0.3">
      <c r="J34" s="10"/>
    </row>
    <row r="35" spans="10:10" ht="20.100000000000001" customHeight="1" x14ac:dyDescent="0.3">
      <c r="J35" s="11"/>
    </row>
    <row r="36" spans="10:10" ht="20.100000000000001" customHeight="1" x14ac:dyDescent="0.3">
      <c r="J36" s="12"/>
    </row>
    <row r="37" spans="10:10" ht="20.100000000000001" customHeight="1" x14ac:dyDescent="0.3">
      <c r="J37" s="13"/>
    </row>
    <row r="38" spans="10:10" ht="20.100000000000001" customHeight="1" x14ac:dyDescent="0.3">
      <c r="J38" s="7"/>
    </row>
    <row r="39" spans="10:10" ht="20.100000000000001" customHeight="1" x14ac:dyDescent="0.3">
      <c r="J39" s="7"/>
    </row>
    <row r="40" spans="10:10" ht="20.100000000000001" customHeight="1" x14ac:dyDescent="0.3">
      <c r="J40" s="7"/>
    </row>
    <row r="41" spans="10:10" ht="20.100000000000001" customHeight="1" x14ac:dyDescent="0.3">
      <c r="J41" s="7"/>
    </row>
    <row r="42" spans="10:10" ht="20.100000000000001" customHeight="1" x14ac:dyDescent="0.3">
      <c r="J42" s="7"/>
    </row>
    <row r="43" spans="10:10" ht="20.100000000000001" customHeight="1" x14ac:dyDescent="0.3">
      <c r="J43" s="7"/>
    </row>
    <row r="44" spans="10:10" ht="20.100000000000001" customHeight="1" x14ac:dyDescent="0.3">
      <c r="J44" s="7"/>
    </row>
    <row r="45" spans="10:10" ht="20.100000000000001" customHeight="1" x14ac:dyDescent="0.3">
      <c r="J45" s="7"/>
    </row>
    <row r="46" spans="10:10" ht="20.100000000000001" customHeight="1" x14ac:dyDescent="0.3"/>
    <row r="47" spans="10:10" ht="20.100000000000001" customHeight="1" x14ac:dyDescent="0.3"/>
    <row r="48" spans="10:10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</sheetData>
  <mergeCells count="6">
    <mergeCell ref="A4:B4"/>
    <mergeCell ref="A13:B13"/>
    <mergeCell ref="A11:A12"/>
    <mergeCell ref="A9:A10"/>
    <mergeCell ref="A7:A8"/>
    <mergeCell ref="A5:A6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view="pageBreakPreview" zoomScale="115" zoomScaleNormal="85" zoomScaleSheetLayoutView="115" workbookViewId="0">
      <selection activeCell="E9" sqref="E9"/>
    </sheetView>
  </sheetViews>
  <sheetFormatPr defaultRowHeight="12" x14ac:dyDescent="0.3"/>
  <cols>
    <col min="1" max="3" width="9.625" style="2" customWidth="1"/>
    <col min="4" max="4" width="9.375" style="2" customWidth="1"/>
    <col min="5" max="9" width="7.625" style="2" customWidth="1"/>
    <col min="10" max="10" width="9.625" style="2" customWidth="1"/>
    <col min="11" max="19" width="9" style="2"/>
    <col min="20" max="20" width="15.75" style="2" customWidth="1"/>
    <col min="21" max="21" width="57.75" style="2" customWidth="1"/>
    <col min="22" max="236" width="9" style="2"/>
    <col min="237" max="238" width="3.75" style="2" customWidth="1"/>
    <col min="239" max="239" width="15" style="2" customWidth="1"/>
    <col min="240" max="243" width="12.875" style="2" customWidth="1"/>
    <col min="244" max="244" width="12.125" style="2" customWidth="1"/>
    <col min="245" max="245" width="9" style="2"/>
    <col min="246" max="246" width="12.25" style="2" customWidth="1"/>
    <col min="247" max="247" width="9.625" style="2" customWidth="1"/>
    <col min="248" max="249" width="9.75" style="2" customWidth="1"/>
    <col min="250" max="250" width="9.375" style="2" customWidth="1"/>
    <col min="251" max="492" width="9" style="2"/>
    <col min="493" max="494" width="3.75" style="2" customWidth="1"/>
    <col min="495" max="495" width="15" style="2" customWidth="1"/>
    <col min="496" max="499" width="12.875" style="2" customWidth="1"/>
    <col min="500" max="500" width="12.125" style="2" customWidth="1"/>
    <col min="501" max="501" width="9" style="2"/>
    <col min="502" max="502" width="12.25" style="2" customWidth="1"/>
    <col min="503" max="503" width="9.625" style="2" customWidth="1"/>
    <col min="504" max="505" width="9.75" style="2" customWidth="1"/>
    <col min="506" max="506" width="9.375" style="2" customWidth="1"/>
    <col min="507" max="748" width="9" style="2"/>
    <col min="749" max="750" width="3.75" style="2" customWidth="1"/>
    <col min="751" max="751" width="15" style="2" customWidth="1"/>
    <col min="752" max="755" width="12.875" style="2" customWidth="1"/>
    <col min="756" max="756" width="12.125" style="2" customWidth="1"/>
    <col min="757" max="757" width="9" style="2"/>
    <col min="758" max="758" width="12.25" style="2" customWidth="1"/>
    <col min="759" max="759" width="9.625" style="2" customWidth="1"/>
    <col min="760" max="761" width="9.75" style="2" customWidth="1"/>
    <col min="762" max="762" width="9.375" style="2" customWidth="1"/>
    <col min="763" max="1004" width="9" style="2"/>
    <col min="1005" max="1006" width="3.75" style="2" customWidth="1"/>
    <col min="1007" max="1007" width="15" style="2" customWidth="1"/>
    <col min="1008" max="1011" width="12.875" style="2" customWidth="1"/>
    <col min="1012" max="1012" width="12.125" style="2" customWidth="1"/>
    <col min="1013" max="1013" width="9" style="2"/>
    <col min="1014" max="1014" width="12.25" style="2" customWidth="1"/>
    <col min="1015" max="1015" width="9.625" style="2" customWidth="1"/>
    <col min="1016" max="1017" width="9.75" style="2" customWidth="1"/>
    <col min="1018" max="1018" width="9.375" style="2" customWidth="1"/>
    <col min="1019" max="1260" width="9" style="2"/>
    <col min="1261" max="1262" width="3.75" style="2" customWidth="1"/>
    <col min="1263" max="1263" width="15" style="2" customWidth="1"/>
    <col min="1264" max="1267" width="12.875" style="2" customWidth="1"/>
    <col min="1268" max="1268" width="12.125" style="2" customWidth="1"/>
    <col min="1269" max="1269" width="9" style="2"/>
    <col min="1270" max="1270" width="12.25" style="2" customWidth="1"/>
    <col min="1271" max="1271" width="9.625" style="2" customWidth="1"/>
    <col min="1272" max="1273" width="9.75" style="2" customWidth="1"/>
    <col min="1274" max="1274" width="9.375" style="2" customWidth="1"/>
    <col min="1275" max="1516" width="9" style="2"/>
    <col min="1517" max="1518" width="3.75" style="2" customWidth="1"/>
    <col min="1519" max="1519" width="15" style="2" customWidth="1"/>
    <col min="1520" max="1523" width="12.875" style="2" customWidth="1"/>
    <col min="1524" max="1524" width="12.125" style="2" customWidth="1"/>
    <col min="1525" max="1525" width="9" style="2"/>
    <col min="1526" max="1526" width="12.25" style="2" customWidth="1"/>
    <col min="1527" max="1527" width="9.625" style="2" customWidth="1"/>
    <col min="1528" max="1529" width="9.75" style="2" customWidth="1"/>
    <col min="1530" max="1530" width="9.375" style="2" customWidth="1"/>
    <col min="1531" max="1772" width="9" style="2"/>
    <col min="1773" max="1774" width="3.75" style="2" customWidth="1"/>
    <col min="1775" max="1775" width="15" style="2" customWidth="1"/>
    <col min="1776" max="1779" width="12.875" style="2" customWidth="1"/>
    <col min="1780" max="1780" width="12.125" style="2" customWidth="1"/>
    <col min="1781" max="1781" width="9" style="2"/>
    <col min="1782" max="1782" width="12.25" style="2" customWidth="1"/>
    <col min="1783" max="1783" width="9.625" style="2" customWidth="1"/>
    <col min="1784" max="1785" width="9.75" style="2" customWidth="1"/>
    <col min="1786" max="1786" width="9.375" style="2" customWidth="1"/>
    <col min="1787" max="2028" width="9" style="2"/>
    <col min="2029" max="2030" width="3.75" style="2" customWidth="1"/>
    <col min="2031" max="2031" width="15" style="2" customWidth="1"/>
    <col min="2032" max="2035" width="12.875" style="2" customWidth="1"/>
    <col min="2036" max="2036" width="12.125" style="2" customWidth="1"/>
    <col min="2037" max="2037" width="9" style="2"/>
    <col min="2038" max="2038" width="12.25" style="2" customWidth="1"/>
    <col min="2039" max="2039" width="9.625" style="2" customWidth="1"/>
    <col min="2040" max="2041" width="9.75" style="2" customWidth="1"/>
    <col min="2042" max="2042" width="9.375" style="2" customWidth="1"/>
    <col min="2043" max="2284" width="9" style="2"/>
    <col min="2285" max="2286" width="3.75" style="2" customWidth="1"/>
    <col min="2287" max="2287" width="15" style="2" customWidth="1"/>
    <col min="2288" max="2291" width="12.875" style="2" customWidth="1"/>
    <col min="2292" max="2292" width="12.125" style="2" customWidth="1"/>
    <col min="2293" max="2293" width="9" style="2"/>
    <col min="2294" max="2294" width="12.25" style="2" customWidth="1"/>
    <col min="2295" max="2295" width="9.625" style="2" customWidth="1"/>
    <col min="2296" max="2297" width="9.75" style="2" customWidth="1"/>
    <col min="2298" max="2298" width="9.375" style="2" customWidth="1"/>
    <col min="2299" max="2540" width="9" style="2"/>
    <col min="2541" max="2542" width="3.75" style="2" customWidth="1"/>
    <col min="2543" max="2543" width="15" style="2" customWidth="1"/>
    <col min="2544" max="2547" width="12.875" style="2" customWidth="1"/>
    <col min="2548" max="2548" width="12.125" style="2" customWidth="1"/>
    <col min="2549" max="2549" width="9" style="2"/>
    <col min="2550" max="2550" width="12.25" style="2" customWidth="1"/>
    <col min="2551" max="2551" width="9.625" style="2" customWidth="1"/>
    <col min="2552" max="2553" width="9.75" style="2" customWidth="1"/>
    <col min="2554" max="2554" width="9.375" style="2" customWidth="1"/>
    <col min="2555" max="2796" width="9" style="2"/>
    <col min="2797" max="2798" width="3.75" style="2" customWidth="1"/>
    <col min="2799" max="2799" width="15" style="2" customWidth="1"/>
    <col min="2800" max="2803" width="12.875" style="2" customWidth="1"/>
    <col min="2804" max="2804" width="12.125" style="2" customWidth="1"/>
    <col min="2805" max="2805" width="9" style="2"/>
    <col min="2806" max="2806" width="12.25" style="2" customWidth="1"/>
    <col min="2807" max="2807" width="9.625" style="2" customWidth="1"/>
    <col min="2808" max="2809" width="9.75" style="2" customWidth="1"/>
    <col min="2810" max="2810" width="9.375" style="2" customWidth="1"/>
    <col min="2811" max="3052" width="9" style="2"/>
    <col min="3053" max="3054" width="3.75" style="2" customWidth="1"/>
    <col min="3055" max="3055" width="15" style="2" customWidth="1"/>
    <col min="3056" max="3059" width="12.875" style="2" customWidth="1"/>
    <col min="3060" max="3060" width="12.125" style="2" customWidth="1"/>
    <col min="3061" max="3061" width="9" style="2"/>
    <col min="3062" max="3062" width="12.25" style="2" customWidth="1"/>
    <col min="3063" max="3063" width="9.625" style="2" customWidth="1"/>
    <col min="3064" max="3065" width="9.75" style="2" customWidth="1"/>
    <col min="3066" max="3066" width="9.375" style="2" customWidth="1"/>
    <col min="3067" max="3308" width="9" style="2"/>
    <col min="3309" max="3310" width="3.75" style="2" customWidth="1"/>
    <col min="3311" max="3311" width="15" style="2" customWidth="1"/>
    <col min="3312" max="3315" width="12.875" style="2" customWidth="1"/>
    <col min="3316" max="3316" width="12.125" style="2" customWidth="1"/>
    <col min="3317" max="3317" width="9" style="2"/>
    <col min="3318" max="3318" width="12.25" style="2" customWidth="1"/>
    <col min="3319" max="3319" width="9.625" style="2" customWidth="1"/>
    <col min="3320" max="3321" width="9.75" style="2" customWidth="1"/>
    <col min="3322" max="3322" width="9.375" style="2" customWidth="1"/>
    <col min="3323" max="3564" width="9" style="2"/>
    <col min="3565" max="3566" width="3.75" style="2" customWidth="1"/>
    <col min="3567" max="3567" width="15" style="2" customWidth="1"/>
    <col min="3568" max="3571" width="12.875" style="2" customWidth="1"/>
    <col min="3572" max="3572" width="12.125" style="2" customWidth="1"/>
    <col min="3573" max="3573" width="9" style="2"/>
    <col min="3574" max="3574" width="12.25" style="2" customWidth="1"/>
    <col min="3575" max="3575" width="9.625" style="2" customWidth="1"/>
    <col min="3576" max="3577" width="9.75" style="2" customWidth="1"/>
    <col min="3578" max="3578" width="9.375" style="2" customWidth="1"/>
    <col min="3579" max="3820" width="9" style="2"/>
    <col min="3821" max="3822" width="3.75" style="2" customWidth="1"/>
    <col min="3823" max="3823" width="15" style="2" customWidth="1"/>
    <col min="3824" max="3827" width="12.875" style="2" customWidth="1"/>
    <col min="3828" max="3828" width="12.125" style="2" customWidth="1"/>
    <col min="3829" max="3829" width="9" style="2"/>
    <col min="3830" max="3830" width="12.25" style="2" customWidth="1"/>
    <col min="3831" max="3831" width="9.625" style="2" customWidth="1"/>
    <col min="3832" max="3833" width="9.75" style="2" customWidth="1"/>
    <col min="3834" max="3834" width="9.375" style="2" customWidth="1"/>
    <col min="3835" max="4076" width="9" style="2"/>
    <col min="4077" max="4078" width="3.75" style="2" customWidth="1"/>
    <col min="4079" max="4079" width="15" style="2" customWidth="1"/>
    <col min="4080" max="4083" width="12.875" style="2" customWidth="1"/>
    <col min="4084" max="4084" width="12.125" style="2" customWidth="1"/>
    <col min="4085" max="4085" width="9" style="2"/>
    <col min="4086" max="4086" width="12.25" style="2" customWidth="1"/>
    <col min="4087" max="4087" width="9.625" style="2" customWidth="1"/>
    <col min="4088" max="4089" width="9.75" style="2" customWidth="1"/>
    <col min="4090" max="4090" width="9.375" style="2" customWidth="1"/>
    <col min="4091" max="4332" width="9" style="2"/>
    <col min="4333" max="4334" width="3.75" style="2" customWidth="1"/>
    <col min="4335" max="4335" width="15" style="2" customWidth="1"/>
    <col min="4336" max="4339" width="12.875" style="2" customWidth="1"/>
    <col min="4340" max="4340" width="12.125" style="2" customWidth="1"/>
    <col min="4341" max="4341" width="9" style="2"/>
    <col min="4342" max="4342" width="12.25" style="2" customWidth="1"/>
    <col min="4343" max="4343" width="9.625" style="2" customWidth="1"/>
    <col min="4344" max="4345" width="9.75" style="2" customWidth="1"/>
    <col min="4346" max="4346" width="9.375" style="2" customWidth="1"/>
    <col min="4347" max="4588" width="9" style="2"/>
    <col min="4589" max="4590" width="3.75" style="2" customWidth="1"/>
    <col min="4591" max="4591" width="15" style="2" customWidth="1"/>
    <col min="4592" max="4595" width="12.875" style="2" customWidth="1"/>
    <col min="4596" max="4596" width="12.125" style="2" customWidth="1"/>
    <col min="4597" max="4597" width="9" style="2"/>
    <col min="4598" max="4598" width="12.25" style="2" customWidth="1"/>
    <col min="4599" max="4599" width="9.625" style="2" customWidth="1"/>
    <col min="4600" max="4601" width="9.75" style="2" customWidth="1"/>
    <col min="4602" max="4602" width="9.375" style="2" customWidth="1"/>
    <col min="4603" max="4844" width="9" style="2"/>
    <col min="4845" max="4846" width="3.75" style="2" customWidth="1"/>
    <col min="4847" max="4847" width="15" style="2" customWidth="1"/>
    <col min="4848" max="4851" width="12.875" style="2" customWidth="1"/>
    <col min="4852" max="4852" width="12.125" style="2" customWidth="1"/>
    <col min="4853" max="4853" width="9" style="2"/>
    <col min="4854" max="4854" width="12.25" style="2" customWidth="1"/>
    <col min="4855" max="4855" width="9.625" style="2" customWidth="1"/>
    <col min="4856" max="4857" width="9.75" style="2" customWidth="1"/>
    <col min="4858" max="4858" width="9.375" style="2" customWidth="1"/>
    <col min="4859" max="5100" width="9" style="2"/>
    <col min="5101" max="5102" width="3.75" style="2" customWidth="1"/>
    <col min="5103" max="5103" width="15" style="2" customWidth="1"/>
    <col min="5104" max="5107" width="12.875" style="2" customWidth="1"/>
    <col min="5108" max="5108" width="12.125" style="2" customWidth="1"/>
    <col min="5109" max="5109" width="9" style="2"/>
    <col min="5110" max="5110" width="12.25" style="2" customWidth="1"/>
    <col min="5111" max="5111" width="9.625" style="2" customWidth="1"/>
    <col min="5112" max="5113" width="9.75" style="2" customWidth="1"/>
    <col min="5114" max="5114" width="9.375" style="2" customWidth="1"/>
    <col min="5115" max="5356" width="9" style="2"/>
    <col min="5357" max="5358" width="3.75" style="2" customWidth="1"/>
    <col min="5359" max="5359" width="15" style="2" customWidth="1"/>
    <col min="5360" max="5363" width="12.875" style="2" customWidth="1"/>
    <col min="5364" max="5364" width="12.125" style="2" customWidth="1"/>
    <col min="5365" max="5365" width="9" style="2"/>
    <col min="5366" max="5366" width="12.25" style="2" customWidth="1"/>
    <col min="5367" max="5367" width="9.625" style="2" customWidth="1"/>
    <col min="5368" max="5369" width="9.75" style="2" customWidth="1"/>
    <col min="5370" max="5370" width="9.375" style="2" customWidth="1"/>
    <col min="5371" max="5612" width="9" style="2"/>
    <col min="5613" max="5614" width="3.75" style="2" customWidth="1"/>
    <col min="5615" max="5615" width="15" style="2" customWidth="1"/>
    <col min="5616" max="5619" width="12.875" style="2" customWidth="1"/>
    <col min="5620" max="5620" width="12.125" style="2" customWidth="1"/>
    <col min="5621" max="5621" width="9" style="2"/>
    <col min="5622" max="5622" width="12.25" style="2" customWidth="1"/>
    <col min="5623" max="5623" width="9.625" style="2" customWidth="1"/>
    <col min="5624" max="5625" width="9.75" style="2" customWidth="1"/>
    <col min="5626" max="5626" width="9.375" style="2" customWidth="1"/>
    <col min="5627" max="5868" width="9" style="2"/>
    <col min="5869" max="5870" width="3.75" style="2" customWidth="1"/>
    <col min="5871" max="5871" width="15" style="2" customWidth="1"/>
    <col min="5872" max="5875" width="12.875" style="2" customWidth="1"/>
    <col min="5876" max="5876" width="12.125" style="2" customWidth="1"/>
    <col min="5877" max="5877" width="9" style="2"/>
    <col min="5878" max="5878" width="12.25" style="2" customWidth="1"/>
    <col min="5879" max="5879" width="9.625" style="2" customWidth="1"/>
    <col min="5880" max="5881" width="9.75" style="2" customWidth="1"/>
    <col min="5882" max="5882" width="9.375" style="2" customWidth="1"/>
    <col min="5883" max="6124" width="9" style="2"/>
    <col min="6125" max="6126" width="3.75" style="2" customWidth="1"/>
    <col min="6127" max="6127" width="15" style="2" customWidth="1"/>
    <col min="6128" max="6131" width="12.875" style="2" customWidth="1"/>
    <col min="6132" max="6132" width="12.125" style="2" customWidth="1"/>
    <col min="6133" max="6133" width="9" style="2"/>
    <col min="6134" max="6134" width="12.25" style="2" customWidth="1"/>
    <col min="6135" max="6135" width="9.625" style="2" customWidth="1"/>
    <col min="6136" max="6137" width="9.75" style="2" customWidth="1"/>
    <col min="6138" max="6138" width="9.375" style="2" customWidth="1"/>
    <col min="6139" max="6380" width="9" style="2"/>
    <col min="6381" max="6382" width="3.75" style="2" customWidth="1"/>
    <col min="6383" max="6383" width="15" style="2" customWidth="1"/>
    <col min="6384" max="6387" width="12.875" style="2" customWidth="1"/>
    <col min="6388" max="6388" width="12.125" style="2" customWidth="1"/>
    <col min="6389" max="6389" width="9" style="2"/>
    <col min="6390" max="6390" width="12.25" style="2" customWidth="1"/>
    <col min="6391" max="6391" width="9.625" style="2" customWidth="1"/>
    <col min="6392" max="6393" width="9.75" style="2" customWidth="1"/>
    <col min="6394" max="6394" width="9.375" style="2" customWidth="1"/>
    <col min="6395" max="6636" width="9" style="2"/>
    <col min="6637" max="6638" width="3.75" style="2" customWidth="1"/>
    <col min="6639" max="6639" width="15" style="2" customWidth="1"/>
    <col min="6640" max="6643" width="12.875" style="2" customWidth="1"/>
    <col min="6644" max="6644" width="12.125" style="2" customWidth="1"/>
    <col min="6645" max="6645" width="9" style="2"/>
    <col min="6646" max="6646" width="12.25" style="2" customWidth="1"/>
    <col min="6647" max="6647" width="9.625" style="2" customWidth="1"/>
    <col min="6648" max="6649" width="9.75" style="2" customWidth="1"/>
    <col min="6650" max="6650" width="9.375" style="2" customWidth="1"/>
    <col min="6651" max="6892" width="9" style="2"/>
    <col min="6893" max="6894" width="3.75" style="2" customWidth="1"/>
    <col min="6895" max="6895" width="15" style="2" customWidth="1"/>
    <col min="6896" max="6899" width="12.875" style="2" customWidth="1"/>
    <col min="6900" max="6900" width="12.125" style="2" customWidth="1"/>
    <col min="6901" max="6901" width="9" style="2"/>
    <col min="6902" max="6902" width="12.25" style="2" customWidth="1"/>
    <col min="6903" max="6903" width="9.625" style="2" customWidth="1"/>
    <col min="6904" max="6905" width="9.75" style="2" customWidth="1"/>
    <col min="6906" max="6906" width="9.375" style="2" customWidth="1"/>
    <col min="6907" max="7148" width="9" style="2"/>
    <col min="7149" max="7150" width="3.75" style="2" customWidth="1"/>
    <col min="7151" max="7151" width="15" style="2" customWidth="1"/>
    <col min="7152" max="7155" width="12.875" style="2" customWidth="1"/>
    <col min="7156" max="7156" width="12.125" style="2" customWidth="1"/>
    <col min="7157" max="7157" width="9" style="2"/>
    <col min="7158" max="7158" width="12.25" style="2" customWidth="1"/>
    <col min="7159" max="7159" width="9.625" style="2" customWidth="1"/>
    <col min="7160" max="7161" width="9.75" style="2" customWidth="1"/>
    <col min="7162" max="7162" width="9.375" style="2" customWidth="1"/>
    <col min="7163" max="7404" width="9" style="2"/>
    <col min="7405" max="7406" width="3.75" style="2" customWidth="1"/>
    <col min="7407" max="7407" width="15" style="2" customWidth="1"/>
    <col min="7408" max="7411" width="12.875" style="2" customWidth="1"/>
    <col min="7412" max="7412" width="12.125" style="2" customWidth="1"/>
    <col min="7413" max="7413" width="9" style="2"/>
    <col min="7414" max="7414" width="12.25" style="2" customWidth="1"/>
    <col min="7415" max="7415" width="9.625" style="2" customWidth="1"/>
    <col min="7416" max="7417" width="9.75" style="2" customWidth="1"/>
    <col min="7418" max="7418" width="9.375" style="2" customWidth="1"/>
    <col min="7419" max="7660" width="9" style="2"/>
    <col min="7661" max="7662" width="3.75" style="2" customWidth="1"/>
    <col min="7663" max="7663" width="15" style="2" customWidth="1"/>
    <col min="7664" max="7667" width="12.875" style="2" customWidth="1"/>
    <col min="7668" max="7668" width="12.125" style="2" customWidth="1"/>
    <col min="7669" max="7669" width="9" style="2"/>
    <col min="7670" max="7670" width="12.25" style="2" customWidth="1"/>
    <col min="7671" max="7671" width="9.625" style="2" customWidth="1"/>
    <col min="7672" max="7673" width="9.75" style="2" customWidth="1"/>
    <col min="7674" max="7674" width="9.375" style="2" customWidth="1"/>
    <col min="7675" max="7916" width="9" style="2"/>
    <col min="7917" max="7918" width="3.75" style="2" customWidth="1"/>
    <col min="7919" max="7919" width="15" style="2" customWidth="1"/>
    <col min="7920" max="7923" width="12.875" style="2" customWidth="1"/>
    <col min="7924" max="7924" width="12.125" style="2" customWidth="1"/>
    <col min="7925" max="7925" width="9" style="2"/>
    <col min="7926" max="7926" width="12.25" style="2" customWidth="1"/>
    <col min="7927" max="7927" width="9.625" style="2" customWidth="1"/>
    <col min="7928" max="7929" width="9.75" style="2" customWidth="1"/>
    <col min="7930" max="7930" width="9.375" style="2" customWidth="1"/>
    <col min="7931" max="8172" width="9" style="2"/>
    <col min="8173" max="8174" width="3.75" style="2" customWidth="1"/>
    <col min="8175" max="8175" width="15" style="2" customWidth="1"/>
    <col min="8176" max="8179" width="12.875" style="2" customWidth="1"/>
    <col min="8180" max="8180" width="12.125" style="2" customWidth="1"/>
    <col min="8181" max="8181" width="9" style="2"/>
    <col min="8182" max="8182" width="12.25" style="2" customWidth="1"/>
    <col min="8183" max="8183" width="9.625" style="2" customWidth="1"/>
    <col min="8184" max="8185" width="9.75" style="2" customWidth="1"/>
    <col min="8186" max="8186" width="9.375" style="2" customWidth="1"/>
    <col min="8187" max="8428" width="9" style="2"/>
    <col min="8429" max="8430" width="3.75" style="2" customWidth="1"/>
    <col min="8431" max="8431" width="15" style="2" customWidth="1"/>
    <col min="8432" max="8435" width="12.875" style="2" customWidth="1"/>
    <col min="8436" max="8436" width="12.125" style="2" customWidth="1"/>
    <col min="8437" max="8437" width="9" style="2"/>
    <col min="8438" max="8438" width="12.25" style="2" customWidth="1"/>
    <col min="8439" max="8439" width="9.625" style="2" customWidth="1"/>
    <col min="8440" max="8441" width="9.75" style="2" customWidth="1"/>
    <col min="8442" max="8442" width="9.375" style="2" customWidth="1"/>
    <col min="8443" max="8684" width="9" style="2"/>
    <col min="8685" max="8686" width="3.75" style="2" customWidth="1"/>
    <col min="8687" max="8687" width="15" style="2" customWidth="1"/>
    <col min="8688" max="8691" width="12.875" style="2" customWidth="1"/>
    <col min="8692" max="8692" width="12.125" style="2" customWidth="1"/>
    <col min="8693" max="8693" width="9" style="2"/>
    <col min="8694" max="8694" width="12.25" style="2" customWidth="1"/>
    <col min="8695" max="8695" width="9.625" style="2" customWidth="1"/>
    <col min="8696" max="8697" width="9.75" style="2" customWidth="1"/>
    <col min="8698" max="8698" width="9.375" style="2" customWidth="1"/>
    <col min="8699" max="8940" width="9" style="2"/>
    <col min="8941" max="8942" width="3.75" style="2" customWidth="1"/>
    <col min="8943" max="8943" width="15" style="2" customWidth="1"/>
    <col min="8944" max="8947" width="12.875" style="2" customWidth="1"/>
    <col min="8948" max="8948" width="12.125" style="2" customWidth="1"/>
    <col min="8949" max="8949" width="9" style="2"/>
    <col min="8950" max="8950" width="12.25" style="2" customWidth="1"/>
    <col min="8951" max="8951" width="9.625" style="2" customWidth="1"/>
    <col min="8952" max="8953" width="9.75" style="2" customWidth="1"/>
    <col min="8954" max="8954" width="9.375" style="2" customWidth="1"/>
    <col min="8955" max="9196" width="9" style="2"/>
    <col min="9197" max="9198" width="3.75" style="2" customWidth="1"/>
    <col min="9199" max="9199" width="15" style="2" customWidth="1"/>
    <col min="9200" max="9203" width="12.875" style="2" customWidth="1"/>
    <col min="9204" max="9204" width="12.125" style="2" customWidth="1"/>
    <col min="9205" max="9205" width="9" style="2"/>
    <col min="9206" max="9206" width="12.25" style="2" customWidth="1"/>
    <col min="9207" max="9207" width="9.625" style="2" customWidth="1"/>
    <col min="9208" max="9209" width="9.75" style="2" customWidth="1"/>
    <col min="9210" max="9210" width="9.375" style="2" customWidth="1"/>
    <col min="9211" max="9452" width="9" style="2"/>
    <col min="9453" max="9454" width="3.75" style="2" customWidth="1"/>
    <col min="9455" max="9455" width="15" style="2" customWidth="1"/>
    <col min="9456" max="9459" width="12.875" style="2" customWidth="1"/>
    <col min="9460" max="9460" width="12.125" style="2" customWidth="1"/>
    <col min="9461" max="9461" width="9" style="2"/>
    <col min="9462" max="9462" width="12.25" style="2" customWidth="1"/>
    <col min="9463" max="9463" width="9.625" style="2" customWidth="1"/>
    <col min="9464" max="9465" width="9.75" style="2" customWidth="1"/>
    <col min="9466" max="9466" width="9.375" style="2" customWidth="1"/>
    <col min="9467" max="9708" width="9" style="2"/>
    <col min="9709" max="9710" width="3.75" style="2" customWidth="1"/>
    <col min="9711" max="9711" width="15" style="2" customWidth="1"/>
    <col min="9712" max="9715" width="12.875" style="2" customWidth="1"/>
    <col min="9716" max="9716" width="12.125" style="2" customWidth="1"/>
    <col min="9717" max="9717" width="9" style="2"/>
    <col min="9718" max="9718" width="12.25" style="2" customWidth="1"/>
    <col min="9719" max="9719" width="9.625" style="2" customWidth="1"/>
    <col min="9720" max="9721" width="9.75" style="2" customWidth="1"/>
    <col min="9722" max="9722" width="9.375" style="2" customWidth="1"/>
    <col min="9723" max="9964" width="9" style="2"/>
    <col min="9965" max="9966" width="3.75" style="2" customWidth="1"/>
    <col min="9967" max="9967" width="15" style="2" customWidth="1"/>
    <col min="9968" max="9971" width="12.875" style="2" customWidth="1"/>
    <col min="9972" max="9972" width="12.125" style="2" customWidth="1"/>
    <col min="9973" max="9973" width="9" style="2"/>
    <col min="9974" max="9974" width="12.25" style="2" customWidth="1"/>
    <col min="9975" max="9975" width="9.625" style="2" customWidth="1"/>
    <col min="9976" max="9977" width="9.75" style="2" customWidth="1"/>
    <col min="9978" max="9978" width="9.375" style="2" customWidth="1"/>
    <col min="9979" max="10220" width="9" style="2"/>
    <col min="10221" max="10222" width="3.75" style="2" customWidth="1"/>
    <col min="10223" max="10223" width="15" style="2" customWidth="1"/>
    <col min="10224" max="10227" width="12.875" style="2" customWidth="1"/>
    <col min="10228" max="10228" width="12.125" style="2" customWidth="1"/>
    <col min="10229" max="10229" width="9" style="2"/>
    <col min="10230" max="10230" width="12.25" style="2" customWidth="1"/>
    <col min="10231" max="10231" width="9.625" style="2" customWidth="1"/>
    <col min="10232" max="10233" width="9.75" style="2" customWidth="1"/>
    <col min="10234" max="10234" width="9.375" style="2" customWidth="1"/>
    <col min="10235" max="10476" width="9" style="2"/>
    <col min="10477" max="10478" width="3.75" style="2" customWidth="1"/>
    <col min="10479" max="10479" width="15" style="2" customWidth="1"/>
    <col min="10480" max="10483" width="12.875" style="2" customWidth="1"/>
    <col min="10484" max="10484" width="12.125" style="2" customWidth="1"/>
    <col min="10485" max="10485" width="9" style="2"/>
    <col min="10486" max="10486" width="12.25" style="2" customWidth="1"/>
    <col min="10487" max="10487" width="9.625" style="2" customWidth="1"/>
    <col min="10488" max="10489" width="9.75" style="2" customWidth="1"/>
    <col min="10490" max="10490" width="9.375" style="2" customWidth="1"/>
    <col min="10491" max="10732" width="9" style="2"/>
    <col min="10733" max="10734" width="3.75" style="2" customWidth="1"/>
    <col min="10735" max="10735" width="15" style="2" customWidth="1"/>
    <col min="10736" max="10739" width="12.875" style="2" customWidth="1"/>
    <col min="10740" max="10740" width="12.125" style="2" customWidth="1"/>
    <col min="10741" max="10741" width="9" style="2"/>
    <col min="10742" max="10742" width="12.25" style="2" customWidth="1"/>
    <col min="10743" max="10743" width="9.625" style="2" customWidth="1"/>
    <col min="10744" max="10745" width="9.75" style="2" customWidth="1"/>
    <col min="10746" max="10746" width="9.375" style="2" customWidth="1"/>
    <col min="10747" max="10988" width="9" style="2"/>
    <col min="10989" max="10990" width="3.75" style="2" customWidth="1"/>
    <col min="10991" max="10991" width="15" style="2" customWidth="1"/>
    <col min="10992" max="10995" width="12.875" style="2" customWidth="1"/>
    <col min="10996" max="10996" width="12.125" style="2" customWidth="1"/>
    <col min="10997" max="10997" width="9" style="2"/>
    <col min="10998" max="10998" width="12.25" style="2" customWidth="1"/>
    <col min="10999" max="10999" width="9.625" style="2" customWidth="1"/>
    <col min="11000" max="11001" width="9.75" style="2" customWidth="1"/>
    <col min="11002" max="11002" width="9.375" style="2" customWidth="1"/>
    <col min="11003" max="11244" width="9" style="2"/>
    <col min="11245" max="11246" width="3.75" style="2" customWidth="1"/>
    <col min="11247" max="11247" width="15" style="2" customWidth="1"/>
    <col min="11248" max="11251" width="12.875" style="2" customWidth="1"/>
    <col min="11252" max="11252" width="12.125" style="2" customWidth="1"/>
    <col min="11253" max="11253" width="9" style="2"/>
    <col min="11254" max="11254" width="12.25" style="2" customWidth="1"/>
    <col min="11255" max="11255" width="9.625" style="2" customWidth="1"/>
    <col min="11256" max="11257" width="9.75" style="2" customWidth="1"/>
    <col min="11258" max="11258" width="9.375" style="2" customWidth="1"/>
    <col min="11259" max="11500" width="9" style="2"/>
    <col min="11501" max="11502" width="3.75" style="2" customWidth="1"/>
    <col min="11503" max="11503" width="15" style="2" customWidth="1"/>
    <col min="11504" max="11507" width="12.875" style="2" customWidth="1"/>
    <col min="11508" max="11508" width="12.125" style="2" customWidth="1"/>
    <col min="11509" max="11509" width="9" style="2"/>
    <col min="11510" max="11510" width="12.25" style="2" customWidth="1"/>
    <col min="11511" max="11511" width="9.625" style="2" customWidth="1"/>
    <col min="11512" max="11513" width="9.75" style="2" customWidth="1"/>
    <col min="11514" max="11514" width="9.375" style="2" customWidth="1"/>
    <col min="11515" max="11756" width="9" style="2"/>
    <col min="11757" max="11758" width="3.75" style="2" customWidth="1"/>
    <col min="11759" max="11759" width="15" style="2" customWidth="1"/>
    <col min="11760" max="11763" width="12.875" style="2" customWidth="1"/>
    <col min="11764" max="11764" width="12.125" style="2" customWidth="1"/>
    <col min="11765" max="11765" width="9" style="2"/>
    <col min="11766" max="11766" width="12.25" style="2" customWidth="1"/>
    <col min="11767" max="11767" width="9.625" style="2" customWidth="1"/>
    <col min="11768" max="11769" width="9.75" style="2" customWidth="1"/>
    <col min="11770" max="11770" width="9.375" style="2" customWidth="1"/>
    <col min="11771" max="12012" width="9" style="2"/>
    <col min="12013" max="12014" width="3.75" style="2" customWidth="1"/>
    <col min="12015" max="12015" width="15" style="2" customWidth="1"/>
    <col min="12016" max="12019" width="12.875" style="2" customWidth="1"/>
    <col min="12020" max="12020" width="12.125" style="2" customWidth="1"/>
    <col min="12021" max="12021" width="9" style="2"/>
    <col min="12022" max="12022" width="12.25" style="2" customWidth="1"/>
    <col min="12023" max="12023" width="9.625" style="2" customWidth="1"/>
    <col min="12024" max="12025" width="9.75" style="2" customWidth="1"/>
    <col min="12026" max="12026" width="9.375" style="2" customWidth="1"/>
    <col min="12027" max="12268" width="9" style="2"/>
    <col min="12269" max="12270" width="3.75" style="2" customWidth="1"/>
    <col min="12271" max="12271" width="15" style="2" customWidth="1"/>
    <col min="12272" max="12275" width="12.875" style="2" customWidth="1"/>
    <col min="12276" max="12276" width="12.125" style="2" customWidth="1"/>
    <col min="12277" max="12277" width="9" style="2"/>
    <col min="12278" max="12278" width="12.25" style="2" customWidth="1"/>
    <col min="12279" max="12279" width="9.625" style="2" customWidth="1"/>
    <col min="12280" max="12281" width="9.75" style="2" customWidth="1"/>
    <col min="12282" max="12282" width="9.375" style="2" customWidth="1"/>
    <col min="12283" max="12524" width="9" style="2"/>
    <col min="12525" max="12526" width="3.75" style="2" customWidth="1"/>
    <col min="12527" max="12527" width="15" style="2" customWidth="1"/>
    <col min="12528" max="12531" width="12.875" style="2" customWidth="1"/>
    <col min="12532" max="12532" width="12.125" style="2" customWidth="1"/>
    <col min="12533" max="12533" width="9" style="2"/>
    <col min="12534" max="12534" width="12.25" style="2" customWidth="1"/>
    <col min="12535" max="12535" width="9.625" style="2" customWidth="1"/>
    <col min="12536" max="12537" width="9.75" style="2" customWidth="1"/>
    <col min="12538" max="12538" width="9.375" style="2" customWidth="1"/>
    <col min="12539" max="12780" width="9" style="2"/>
    <col min="12781" max="12782" width="3.75" style="2" customWidth="1"/>
    <col min="12783" max="12783" width="15" style="2" customWidth="1"/>
    <col min="12784" max="12787" width="12.875" style="2" customWidth="1"/>
    <col min="12788" max="12788" width="12.125" style="2" customWidth="1"/>
    <col min="12789" max="12789" width="9" style="2"/>
    <col min="12790" max="12790" width="12.25" style="2" customWidth="1"/>
    <col min="12791" max="12791" width="9.625" style="2" customWidth="1"/>
    <col min="12792" max="12793" width="9.75" style="2" customWidth="1"/>
    <col min="12794" max="12794" width="9.375" style="2" customWidth="1"/>
    <col min="12795" max="13036" width="9" style="2"/>
    <col min="13037" max="13038" width="3.75" style="2" customWidth="1"/>
    <col min="13039" max="13039" width="15" style="2" customWidth="1"/>
    <col min="13040" max="13043" width="12.875" style="2" customWidth="1"/>
    <col min="13044" max="13044" width="12.125" style="2" customWidth="1"/>
    <col min="13045" max="13045" width="9" style="2"/>
    <col min="13046" max="13046" width="12.25" style="2" customWidth="1"/>
    <col min="13047" max="13047" width="9.625" style="2" customWidth="1"/>
    <col min="13048" max="13049" width="9.75" style="2" customWidth="1"/>
    <col min="13050" max="13050" width="9.375" style="2" customWidth="1"/>
    <col min="13051" max="13292" width="9" style="2"/>
    <col min="13293" max="13294" width="3.75" style="2" customWidth="1"/>
    <col min="13295" max="13295" width="15" style="2" customWidth="1"/>
    <col min="13296" max="13299" width="12.875" style="2" customWidth="1"/>
    <col min="13300" max="13300" width="12.125" style="2" customWidth="1"/>
    <col min="13301" max="13301" width="9" style="2"/>
    <col min="13302" max="13302" width="12.25" style="2" customWidth="1"/>
    <col min="13303" max="13303" width="9.625" style="2" customWidth="1"/>
    <col min="13304" max="13305" width="9.75" style="2" customWidth="1"/>
    <col min="13306" max="13306" width="9.375" style="2" customWidth="1"/>
    <col min="13307" max="13548" width="9" style="2"/>
    <col min="13549" max="13550" width="3.75" style="2" customWidth="1"/>
    <col min="13551" max="13551" width="15" style="2" customWidth="1"/>
    <col min="13552" max="13555" width="12.875" style="2" customWidth="1"/>
    <col min="13556" max="13556" width="12.125" style="2" customWidth="1"/>
    <col min="13557" max="13557" width="9" style="2"/>
    <col min="13558" max="13558" width="12.25" style="2" customWidth="1"/>
    <col min="13559" max="13559" width="9.625" style="2" customWidth="1"/>
    <col min="13560" max="13561" width="9.75" style="2" customWidth="1"/>
    <col min="13562" max="13562" width="9.375" style="2" customWidth="1"/>
    <col min="13563" max="13804" width="9" style="2"/>
    <col min="13805" max="13806" width="3.75" style="2" customWidth="1"/>
    <col min="13807" max="13807" width="15" style="2" customWidth="1"/>
    <col min="13808" max="13811" width="12.875" style="2" customWidth="1"/>
    <col min="13812" max="13812" width="12.125" style="2" customWidth="1"/>
    <col min="13813" max="13813" width="9" style="2"/>
    <col min="13814" max="13814" width="12.25" style="2" customWidth="1"/>
    <col min="13815" max="13815" width="9.625" style="2" customWidth="1"/>
    <col min="13816" max="13817" width="9.75" style="2" customWidth="1"/>
    <col min="13818" max="13818" width="9.375" style="2" customWidth="1"/>
    <col min="13819" max="14060" width="9" style="2"/>
    <col min="14061" max="14062" width="3.75" style="2" customWidth="1"/>
    <col min="14063" max="14063" width="15" style="2" customWidth="1"/>
    <col min="14064" max="14067" width="12.875" style="2" customWidth="1"/>
    <col min="14068" max="14068" width="12.125" style="2" customWidth="1"/>
    <col min="14069" max="14069" width="9" style="2"/>
    <col min="14070" max="14070" width="12.25" style="2" customWidth="1"/>
    <col min="14071" max="14071" width="9.625" style="2" customWidth="1"/>
    <col min="14072" max="14073" width="9.75" style="2" customWidth="1"/>
    <col min="14074" max="14074" width="9.375" style="2" customWidth="1"/>
    <col min="14075" max="14316" width="9" style="2"/>
    <col min="14317" max="14318" width="3.75" style="2" customWidth="1"/>
    <col min="14319" max="14319" width="15" style="2" customWidth="1"/>
    <col min="14320" max="14323" width="12.875" style="2" customWidth="1"/>
    <col min="14324" max="14324" width="12.125" style="2" customWidth="1"/>
    <col min="14325" max="14325" width="9" style="2"/>
    <col min="14326" max="14326" width="12.25" style="2" customWidth="1"/>
    <col min="14327" max="14327" width="9.625" style="2" customWidth="1"/>
    <col min="14328" max="14329" width="9.75" style="2" customWidth="1"/>
    <col min="14330" max="14330" width="9.375" style="2" customWidth="1"/>
    <col min="14331" max="14572" width="9" style="2"/>
    <col min="14573" max="14574" width="3.75" style="2" customWidth="1"/>
    <col min="14575" max="14575" width="15" style="2" customWidth="1"/>
    <col min="14576" max="14579" width="12.875" style="2" customWidth="1"/>
    <col min="14580" max="14580" width="12.125" style="2" customWidth="1"/>
    <col min="14581" max="14581" width="9" style="2"/>
    <col min="14582" max="14582" width="12.25" style="2" customWidth="1"/>
    <col min="14583" max="14583" width="9.625" style="2" customWidth="1"/>
    <col min="14584" max="14585" width="9.75" style="2" customWidth="1"/>
    <col min="14586" max="14586" width="9.375" style="2" customWidth="1"/>
    <col min="14587" max="14828" width="9" style="2"/>
    <col min="14829" max="14830" width="3.75" style="2" customWidth="1"/>
    <col min="14831" max="14831" width="15" style="2" customWidth="1"/>
    <col min="14832" max="14835" width="12.875" style="2" customWidth="1"/>
    <col min="14836" max="14836" width="12.125" style="2" customWidth="1"/>
    <col min="14837" max="14837" width="9" style="2"/>
    <col min="14838" max="14838" width="12.25" style="2" customWidth="1"/>
    <col min="14839" max="14839" width="9.625" style="2" customWidth="1"/>
    <col min="14840" max="14841" width="9.75" style="2" customWidth="1"/>
    <col min="14842" max="14842" width="9.375" style="2" customWidth="1"/>
    <col min="14843" max="15084" width="9" style="2"/>
    <col min="15085" max="15086" width="3.75" style="2" customWidth="1"/>
    <col min="15087" max="15087" width="15" style="2" customWidth="1"/>
    <col min="15088" max="15091" width="12.875" style="2" customWidth="1"/>
    <col min="15092" max="15092" width="12.125" style="2" customWidth="1"/>
    <col min="15093" max="15093" width="9" style="2"/>
    <col min="15094" max="15094" width="12.25" style="2" customWidth="1"/>
    <col min="15095" max="15095" width="9.625" style="2" customWidth="1"/>
    <col min="15096" max="15097" width="9.75" style="2" customWidth="1"/>
    <col min="15098" max="15098" width="9.375" style="2" customWidth="1"/>
    <col min="15099" max="15340" width="9" style="2"/>
    <col min="15341" max="15342" width="3.75" style="2" customWidth="1"/>
    <col min="15343" max="15343" width="15" style="2" customWidth="1"/>
    <col min="15344" max="15347" width="12.875" style="2" customWidth="1"/>
    <col min="15348" max="15348" width="12.125" style="2" customWidth="1"/>
    <col min="15349" max="15349" width="9" style="2"/>
    <col min="15350" max="15350" width="12.25" style="2" customWidth="1"/>
    <col min="15351" max="15351" width="9.625" style="2" customWidth="1"/>
    <col min="15352" max="15353" width="9.75" style="2" customWidth="1"/>
    <col min="15354" max="15354" width="9.375" style="2" customWidth="1"/>
    <col min="15355" max="15596" width="9" style="2"/>
    <col min="15597" max="15598" width="3.75" style="2" customWidth="1"/>
    <col min="15599" max="15599" width="15" style="2" customWidth="1"/>
    <col min="15600" max="15603" width="12.875" style="2" customWidth="1"/>
    <col min="15604" max="15604" width="12.125" style="2" customWidth="1"/>
    <col min="15605" max="15605" width="9" style="2"/>
    <col min="15606" max="15606" width="12.25" style="2" customWidth="1"/>
    <col min="15607" max="15607" width="9.625" style="2" customWidth="1"/>
    <col min="15608" max="15609" width="9.75" style="2" customWidth="1"/>
    <col min="15610" max="15610" width="9.375" style="2" customWidth="1"/>
    <col min="15611" max="15852" width="9" style="2"/>
    <col min="15853" max="15854" width="3.75" style="2" customWidth="1"/>
    <col min="15855" max="15855" width="15" style="2" customWidth="1"/>
    <col min="15856" max="15859" width="12.875" style="2" customWidth="1"/>
    <col min="15860" max="15860" width="12.125" style="2" customWidth="1"/>
    <col min="15861" max="15861" width="9" style="2"/>
    <col min="15862" max="15862" width="12.25" style="2" customWidth="1"/>
    <col min="15863" max="15863" width="9.625" style="2" customWidth="1"/>
    <col min="15864" max="15865" width="9.75" style="2" customWidth="1"/>
    <col min="15866" max="15866" width="9.375" style="2" customWidth="1"/>
    <col min="15867" max="16108" width="9" style="2"/>
    <col min="16109" max="16110" width="3.75" style="2" customWidth="1"/>
    <col min="16111" max="16111" width="15" style="2" customWidth="1"/>
    <col min="16112" max="16115" width="12.875" style="2" customWidth="1"/>
    <col min="16116" max="16116" width="12.125" style="2" customWidth="1"/>
    <col min="16117" max="16117" width="9" style="2"/>
    <col min="16118" max="16118" width="12.25" style="2" customWidth="1"/>
    <col min="16119" max="16119" width="9.625" style="2" customWidth="1"/>
    <col min="16120" max="16121" width="9.75" style="2" customWidth="1"/>
    <col min="16122" max="16122" width="9.375" style="2" customWidth="1"/>
    <col min="16123" max="16384" width="9" style="2"/>
  </cols>
  <sheetData>
    <row r="1" spans="1:25" ht="20.100000000000001" customHeight="1" x14ac:dyDescent="0.3">
      <c r="A1" s="1" t="s">
        <v>113</v>
      </c>
      <c r="B1" s="1"/>
      <c r="C1" s="1"/>
      <c r="K1" s="3"/>
    </row>
    <row r="2" spans="1:25" ht="20.100000000000001" customHeight="1" thickBot="1" x14ac:dyDescent="0.35">
      <c r="A2" s="2" t="s">
        <v>20</v>
      </c>
      <c r="I2" s="3"/>
      <c r="M2" s="308" t="s">
        <v>110</v>
      </c>
      <c r="N2" s="309"/>
      <c r="S2" s="323" t="s">
        <v>115</v>
      </c>
      <c r="T2" s="324"/>
      <c r="U2" s="98" t="s">
        <v>116</v>
      </c>
      <c r="V2" s="97" t="s">
        <v>117</v>
      </c>
    </row>
    <row r="3" spans="1:25" ht="20.100000000000001" customHeight="1" thickTop="1" x14ac:dyDescent="0.3">
      <c r="A3" s="4" t="s">
        <v>142</v>
      </c>
      <c r="B3" s="4"/>
      <c r="C3" s="4"/>
      <c r="I3" s="5"/>
      <c r="M3" s="321">
        <f>3170+3000</f>
        <v>6170</v>
      </c>
      <c r="N3" s="322"/>
      <c r="S3" s="325" t="s">
        <v>118</v>
      </c>
      <c r="T3" s="326"/>
      <c r="U3" s="99" t="s">
        <v>119</v>
      </c>
      <c r="V3" s="100"/>
    </row>
    <row r="4" spans="1:25" ht="20.100000000000001" customHeight="1" x14ac:dyDescent="0.3">
      <c r="A4" s="183"/>
      <c r="B4" s="183"/>
      <c r="C4" s="183"/>
      <c r="D4" s="7"/>
      <c r="E4" s="7"/>
      <c r="F4" s="7"/>
      <c r="I4" s="5"/>
      <c r="S4" s="317" t="s">
        <v>120</v>
      </c>
      <c r="T4" s="318"/>
      <c r="U4" s="99" t="s">
        <v>121</v>
      </c>
      <c r="V4" s="100"/>
    </row>
    <row r="5" spans="1:25" ht="20.100000000000001" customHeight="1" x14ac:dyDescent="0.3">
      <c r="A5" s="7" t="s">
        <v>56</v>
      </c>
      <c r="B5" s="183"/>
      <c r="C5" s="183"/>
      <c r="D5" s="7"/>
      <c r="E5" s="7"/>
      <c r="F5" s="7"/>
      <c r="I5" s="5"/>
      <c r="M5" s="2" t="s">
        <v>109</v>
      </c>
      <c r="S5" s="317" t="s">
        <v>122</v>
      </c>
      <c r="T5" s="318"/>
      <c r="U5" s="99" t="s">
        <v>123</v>
      </c>
      <c r="V5" s="100"/>
      <c r="W5" s="3" t="s">
        <v>228</v>
      </c>
      <c r="X5" s="3" t="s">
        <v>229</v>
      </c>
    </row>
    <row r="6" spans="1:25" ht="20.100000000000001" customHeight="1" x14ac:dyDescent="0.3">
      <c r="A6" s="185"/>
      <c r="B6" s="185"/>
      <c r="C6" s="185"/>
      <c r="D6" s="7"/>
      <c r="E6" s="7"/>
      <c r="F6" s="7"/>
      <c r="I6" s="6" t="s">
        <v>15</v>
      </c>
      <c r="K6" s="3"/>
      <c r="M6" s="28" t="s">
        <v>107</v>
      </c>
      <c r="N6" s="28" t="s">
        <v>91</v>
      </c>
      <c r="O6" s="28" t="s">
        <v>92</v>
      </c>
      <c r="P6" s="28" t="s">
        <v>93</v>
      </c>
      <c r="Q6" s="28" t="s">
        <v>94</v>
      </c>
      <c r="S6" s="317" t="s">
        <v>124</v>
      </c>
      <c r="T6" s="318"/>
      <c r="U6" s="99" t="s">
        <v>139</v>
      </c>
      <c r="V6" s="100"/>
      <c r="W6" s="2">
        <v>128126</v>
      </c>
      <c r="X6" s="2">
        <v>102628</v>
      </c>
      <c r="Y6" s="2">
        <f>W6*3+X6</f>
        <v>487006</v>
      </c>
    </row>
    <row r="7" spans="1:25" ht="31.5" customHeight="1" x14ac:dyDescent="0.3">
      <c r="A7" s="335" t="s">
        <v>9</v>
      </c>
      <c r="B7" s="336"/>
      <c r="C7" s="337"/>
      <c r="D7" s="192" t="s">
        <v>7</v>
      </c>
      <c r="E7" s="43" t="s">
        <v>2</v>
      </c>
      <c r="F7" s="43" t="s">
        <v>3</v>
      </c>
      <c r="G7" s="43" t="s">
        <v>4</v>
      </c>
      <c r="H7" s="43" t="s">
        <v>5</v>
      </c>
      <c r="I7" s="187" t="s">
        <v>6</v>
      </c>
      <c r="K7" s="5"/>
      <c r="L7" s="3"/>
      <c r="M7" s="28" t="s">
        <v>95</v>
      </c>
      <c r="N7" s="8">
        <v>64552</v>
      </c>
      <c r="O7" s="8">
        <v>0</v>
      </c>
      <c r="P7" s="8">
        <v>0</v>
      </c>
      <c r="Q7" s="8">
        <v>0</v>
      </c>
      <c r="S7" s="327" t="s">
        <v>125</v>
      </c>
      <c r="T7" s="328"/>
      <c r="U7" s="99" t="s">
        <v>126</v>
      </c>
      <c r="V7" s="100"/>
    </row>
    <row r="8" spans="1:25" ht="20.100000000000001" customHeight="1" x14ac:dyDescent="0.3">
      <c r="A8" s="338" t="s">
        <v>46</v>
      </c>
      <c r="B8" s="340" t="s">
        <v>55</v>
      </c>
      <c r="C8" s="191" t="s">
        <v>53</v>
      </c>
      <c r="D8" s="193"/>
      <c r="E8" s="194">
        <v>177190</v>
      </c>
      <c r="F8" s="194">
        <f>E10</f>
        <v>260007</v>
      </c>
      <c r="G8" s="194">
        <f>F10</f>
        <v>271357</v>
      </c>
      <c r="H8" s="194">
        <f>G10</f>
        <v>280524</v>
      </c>
      <c r="I8" s="195"/>
      <c r="K8" s="5"/>
      <c r="M8" s="28" t="s">
        <v>96</v>
      </c>
      <c r="N8" s="8">
        <v>7239</v>
      </c>
      <c r="O8" s="8">
        <v>0</v>
      </c>
      <c r="P8" s="8">
        <v>0</v>
      </c>
      <c r="Q8" s="8">
        <v>0</v>
      </c>
      <c r="S8" s="327" t="s">
        <v>127</v>
      </c>
      <c r="T8" s="328"/>
      <c r="U8" s="99" t="s">
        <v>128</v>
      </c>
      <c r="V8" s="100"/>
    </row>
    <row r="9" spans="1:25" ht="31.5" customHeight="1" x14ac:dyDescent="0.3">
      <c r="A9" s="339"/>
      <c r="B9" s="341"/>
      <c r="C9" s="189" t="s">
        <v>54</v>
      </c>
      <c r="D9" s="196"/>
      <c r="E9" s="180">
        <f>81078+1739</f>
        <v>82817</v>
      </c>
      <c r="F9" s="180">
        <v>11350</v>
      </c>
      <c r="G9" s="180">
        <v>9167</v>
      </c>
      <c r="H9" s="180">
        <f t="shared" ref="H9" si="0">+Q16</f>
        <v>0</v>
      </c>
      <c r="I9" s="39"/>
      <c r="K9" s="5"/>
      <c r="M9" s="28" t="s">
        <v>97</v>
      </c>
      <c r="N9" s="8">
        <v>1133</v>
      </c>
      <c r="O9" s="8">
        <v>0</v>
      </c>
      <c r="P9" s="8">
        <v>0</v>
      </c>
      <c r="Q9" s="8">
        <v>0</v>
      </c>
      <c r="S9" s="327" t="s">
        <v>129</v>
      </c>
      <c r="T9" s="328"/>
      <c r="U9" s="99" t="s">
        <v>130</v>
      </c>
      <c r="V9" s="100"/>
    </row>
    <row r="10" spans="1:25" ht="20.100000000000001" customHeight="1" x14ac:dyDescent="0.3">
      <c r="A10" s="339"/>
      <c r="B10" s="341"/>
      <c r="C10" s="189" t="s">
        <v>7</v>
      </c>
      <c r="D10" s="196">
        <f t="shared" ref="D10:D19" si="1">SUM(E10:H10)</f>
        <v>1092412</v>
      </c>
      <c r="E10" s="181">
        <f>SUM(E8:E9)</f>
        <v>260007</v>
      </c>
      <c r="F10" s="181">
        <f>+E10+F9</f>
        <v>271357</v>
      </c>
      <c r="G10" s="181">
        <f t="shared" ref="G10:H10" si="2">+F10+G9</f>
        <v>280524</v>
      </c>
      <c r="H10" s="181">
        <f t="shared" si="2"/>
        <v>280524</v>
      </c>
      <c r="I10" s="39"/>
      <c r="K10" s="5"/>
      <c r="M10" s="86" t="s">
        <v>103</v>
      </c>
      <c r="N10" s="8">
        <v>2033</v>
      </c>
      <c r="O10" s="8">
        <v>0</v>
      </c>
      <c r="P10" s="8"/>
      <c r="Q10" s="8"/>
      <c r="S10" s="329" t="s">
        <v>131</v>
      </c>
      <c r="T10" s="101" t="s">
        <v>132</v>
      </c>
      <c r="U10" s="99" t="s">
        <v>140</v>
      </c>
      <c r="V10" s="100"/>
    </row>
    <row r="11" spans="1:25" ht="20.100000000000001" customHeight="1" x14ac:dyDescent="0.3">
      <c r="A11" s="339"/>
      <c r="B11" s="341" t="s">
        <v>51</v>
      </c>
      <c r="C11" s="342"/>
      <c r="D11" s="196">
        <f t="shared" si="1"/>
        <v>33700</v>
      </c>
      <c r="E11" s="181">
        <f>+ROUND(E10*$M$3/1000000,0)*5</f>
        <v>8020</v>
      </c>
      <c r="F11" s="181">
        <f>+ROUND(F10*$M$3/1000000,0)*5</f>
        <v>8370</v>
      </c>
      <c r="G11" s="181">
        <f>+ROUND(G10*$M$3/1000000,0)*5</f>
        <v>8655</v>
      </c>
      <c r="H11" s="181">
        <f>+ROUND(H10*$M$3/1000000,0)*5</f>
        <v>8655</v>
      </c>
      <c r="I11" s="39"/>
      <c r="K11" s="5"/>
      <c r="M11" s="86" t="s">
        <v>104</v>
      </c>
      <c r="N11" s="8">
        <v>3758</v>
      </c>
      <c r="O11" s="8"/>
      <c r="P11" s="8"/>
      <c r="Q11" s="8"/>
      <c r="S11" s="330"/>
      <c r="T11" s="101" t="s">
        <v>133</v>
      </c>
      <c r="U11" s="99" t="s">
        <v>134</v>
      </c>
      <c r="V11" s="100"/>
    </row>
    <row r="12" spans="1:25" ht="20.100000000000001" customHeight="1" thickBot="1" x14ac:dyDescent="0.35">
      <c r="A12" s="339" t="s">
        <v>47</v>
      </c>
      <c r="B12" s="343" t="s">
        <v>55</v>
      </c>
      <c r="C12" s="189" t="s">
        <v>53</v>
      </c>
      <c r="D12" s="196"/>
      <c r="E12" s="181">
        <v>178152</v>
      </c>
      <c r="F12" s="181">
        <f>+E12+E13</f>
        <v>180214</v>
      </c>
      <c r="G12" s="181">
        <f t="shared" ref="G12:H12" si="3">+F12</f>
        <v>180214</v>
      </c>
      <c r="H12" s="181">
        <f t="shared" si="3"/>
        <v>180214</v>
      </c>
      <c r="I12" s="39"/>
      <c r="K12" s="5"/>
      <c r="M12" s="86" t="s">
        <v>99</v>
      </c>
      <c r="N12" s="8">
        <v>3291</v>
      </c>
      <c r="O12" s="8"/>
      <c r="P12" s="8"/>
      <c r="Q12" s="8"/>
      <c r="S12" s="331"/>
      <c r="T12" s="102" t="s">
        <v>135</v>
      </c>
      <c r="U12" s="103" t="s">
        <v>141</v>
      </c>
      <c r="V12" s="104"/>
    </row>
    <row r="13" spans="1:25" ht="20.100000000000001" customHeight="1" thickTop="1" x14ac:dyDescent="0.3">
      <c r="A13" s="339"/>
      <c r="B13" s="341"/>
      <c r="C13" s="189" t="s">
        <v>54</v>
      </c>
      <c r="D13" s="196"/>
      <c r="E13" s="181">
        <v>2062</v>
      </c>
      <c r="F13" s="181">
        <v>0</v>
      </c>
      <c r="G13" s="181">
        <v>0</v>
      </c>
      <c r="H13" s="181">
        <v>0</v>
      </c>
      <c r="I13" s="39"/>
      <c r="K13" s="5"/>
      <c r="M13" s="86" t="s">
        <v>98</v>
      </c>
      <c r="N13" s="8">
        <v>6441</v>
      </c>
      <c r="O13" s="8"/>
      <c r="P13" s="8"/>
      <c r="Q13" s="8"/>
    </row>
    <row r="14" spans="1:25" ht="20.100000000000001" customHeight="1" x14ac:dyDescent="0.3">
      <c r="A14" s="339"/>
      <c r="B14" s="341"/>
      <c r="C14" s="189" t="s">
        <v>7</v>
      </c>
      <c r="D14" s="196">
        <f t="shared" si="1"/>
        <v>720856</v>
      </c>
      <c r="E14" s="181">
        <f>SUM(E12:E13)</f>
        <v>180214</v>
      </c>
      <c r="F14" s="181">
        <f t="shared" ref="F14" si="4">SUM(F12:F13)</f>
        <v>180214</v>
      </c>
      <c r="G14" s="181">
        <f t="shared" ref="G14" si="5">SUM(G12:G13)</f>
        <v>180214</v>
      </c>
      <c r="H14" s="181">
        <f t="shared" ref="H14" si="6">SUM(H12:H13)</f>
        <v>180214</v>
      </c>
      <c r="I14" s="39"/>
      <c r="K14" s="5"/>
      <c r="M14" s="86" t="s">
        <v>105</v>
      </c>
      <c r="N14" s="8">
        <v>11922</v>
      </c>
      <c r="O14" s="8"/>
      <c r="P14" s="8"/>
      <c r="Q14" s="8"/>
      <c r="S14" s="320" t="s">
        <v>136</v>
      </c>
      <c r="T14" s="320"/>
      <c r="U14" s="320"/>
      <c r="V14" s="320"/>
    </row>
    <row r="15" spans="1:25" ht="20.100000000000001" customHeight="1" x14ac:dyDescent="0.3">
      <c r="A15" s="339"/>
      <c r="B15" s="341" t="s">
        <v>51</v>
      </c>
      <c r="C15" s="342"/>
      <c r="D15" s="196">
        <f t="shared" si="1"/>
        <v>22240</v>
      </c>
      <c r="E15" s="181">
        <f>+ROUND(E14*$M$3/1000000,0)*5</f>
        <v>5560</v>
      </c>
      <c r="F15" s="181">
        <f>+ROUND(F14*$M$3/1000000,0)*5</f>
        <v>5560</v>
      </c>
      <c r="G15" s="181">
        <f>+ROUND(G14*$M$3/1000000,0)*5</f>
        <v>5560</v>
      </c>
      <c r="H15" s="181">
        <f>+ROUND(H14*$M$3/1000000,0)*5</f>
        <v>5560</v>
      </c>
      <c r="I15" s="39"/>
      <c r="K15" s="5"/>
      <c r="M15" s="86" t="s">
        <v>106</v>
      </c>
      <c r="N15" s="84">
        <v>3300</v>
      </c>
      <c r="O15" s="84">
        <v>0</v>
      </c>
      <c r="P15" s="84">
        <v>0</v>
      </c>
      <c r="Q15" s="84">
        <v>0</v>
      </c>
      <c r="S15" s="319" t="s">
        <v>137</v>
      </c>
      <c r="T15" s="319"/>
      <c r="U15" s="319"/>
      <c r="V15" s="319"/>
    </row>
    <row r="16" spans="1:25" ht="20.100000000000001" customHeight="1" x14ac:dyDescent="0.3">
      <c r="A16" s="339" t="s">
        <v>49</v>
      </c>
      <c r="B16" s="343" t="s">
        <v>55</v>
      </c>
      <c r="C16" s="189" t="s">
        <v>53</v>
      </c>
      <c r="D16" s="196"/>
      <c r="E16" s="181">
        <v>0</v>
      </c>
      <c r="F16" s="181">
        <f>+E16</f>
        <v>0</v>
      </c>
      <c r="G16" s="181">
        <f t="shared" ref="G16:H16" si="7">+F16</f>
        <v>0</v>
      </c>
      <c r="H16" s="181">
        <f t="shared" si="7"/>
        <v>0</v>
      </c>
      <c r="I16" s="39"/>
      <c r="K16" s="5"/>
      <c r="M16" s="28" t="s">
        <v>108</v>
      </c>
      <c r="N16" s="85">
        <f>SUM(N7:N15)</f>
        <v>103669</v>
      </c>
      <c r="O16" s="85">
        <f t="shared" ref="O16:Q16" si="8">SUM(O7:O15)</f>
        <v>0</v>
      </c>
      <c r="P16" s="85">
        <f t="shared" si="8"/>
        <v>0</v>
      </c>
      <c r="Q16" s="85">
        <f t="shared" si="8"/>
        <v>0</v>
      </c>
      <c r="S16" s="319" t="s">
        <v>138</v>
      </c>
      <c r="T16" s="319"/>
      <c r="U16" s="319"/>
      <c r="V16" s="319"/>
    </row>
    <row r="17" spans="1:11" ht="20.100000000000001" customHeight="1" x14ac:dyDescent="0.3">
      <c r="A17" s="339"/>
      <c r="B17" s="341"/>
      <c r="C17" s="189" t="s">
        <v>54</v>
      </c>
      <c r="D17" s="196"/>
      <c r="E17" s="181">
        <v>0</v>
      </c>
      <c r="F17" s="181">
        <v>0</v>
      </c>
      <c r="G17" s="181">
        <v>0</v>
      </c>
      <c r="H17" s="181">
        <v>0</v>
      </c>
      <c r="I17" s="39"/>
      <c r="K17" s="5"/>
    </row>
    <row r="18" spans="1:11" ht="20.100000000000001" customHeight="1" x14ac:dyDescent="0.3">
      <c r="A18" s="339"/>
      <c r="B18" s="341"/>
      <c r="C18" s="189" t="s">
        <v>7</v>
      </c>
      <c r="D18" s="196">
        <f t="shared" si="1"/>
        <v>0</v>
      </c>
      <c r="E18" s="181">
        <f>SUM(E16:E17)</f>
        <v>0</v>
      </c>
      <c r="F18" s="181">
        <f t="shared" ref="F18" si="9">SUM(F16:F17)</f>
        <v>0</v>
      </c>
      <c r="G18" s="181">
        <f t="shared" ref="G18" si="10">SUM(G16:G17)</f>
        <v>0</v>
      </c>
      <c r="H18" s="181">
        <f t="shared" ref="H18" si="11">SUM(H16:H17)</f>
        <v>0</v>
      </c>
      <c r="I18" s="39"/>
      <c r="K18" s="5"/>
    </row>
    <row r="19" spans="1:11" ht="20.100000000000001" customHeight="1" x14ac:dyDescent="0.3">
      <c r="A19" s="339"/>
      <c r="B19" s="341" t="s">
        <v>51</v>
      </c>
      <c r="C19" s="342"/>
      <c r="D19" s="196">
        <f t="shared" si="1"/>
        <v>0</v>
      </c>
      <c r="E19" s="181">
        <f>+ROUND(E18*$M$3/1000000,0)*5</f>
        <v>0</v>
      </c>
      <c r="F19" s="181">
        <f>+ROUND(F18*$M$3/1000000,0)*5</f>
        <v>0</v>
      </c>
      <c r="G19" s="181">
        <f>+ROUND(G18*$M$3/1000000,0)*5</f>
        <v>0</v>
      </c>
      <c r="H19" s="181">
        <f>+ROUND(H18*$M$3/1000000,0)*5</f>
        <v>0</v>
      </c>
      <c r="I19" s="39"/>
      <c r="K19" s="5"/>
    </row>
    <row r="20" spans="1:11" ht="20.100000000000001" customHeight="1" x14ac:dyDescent="0.3">
      <c r="A20" s="332" t="s">
        <v>7</v>
      </c>
      <c r="B20" s="333"/>
      <c r="C20" s="334"/>
      <c r="D20" s="197">
        <f>+D11+D15+D19</f>
        <v>55940</v>
      </c>
      <c r="E20" s="182">
        <f t="shared" ref="E20:H20" si="12">+E11+E15+E19</f>
        <v>13580</v>
      </c>
      <c r="F20" s="182">
        <f t="shared" si="12"/>
        <v>13930</v>
      </c>
      <c r="G20" s="182">
        <f t="shared" si="12"/>
        <v>14215</v>
      </c>
      <c r="H20" s="182">
        <f t="shared" si="12"/>
        <v>14215</v>
      </c>
      <c r="I20" s="50"/>
      <c r="K20" s="5"/>
    </row>
    <row r="21" spans="1:11" ht="20.100000000000001" customHeight="1" x14ac:dyDescent="0.3">
      <c r="K21" s="5"/>
    </row>
    <row r="22" spans="1:11" ht="20.100000000000001" customHeight="1" x14ac:dyDescent="0.3">
      <c r="E22" s="94">
        <f>+E8+E12</f>
        <v>355342</v>
      </c>
      <c r="F22" s="94">
        <f t="shared" ref="F22:H22" si="13">+F8+F12</f>
        <v>440221</v>
      </c>
      <c r="G22" s="94">
        <f t="shared" si="13"/>
        <v>451571</v>
      </c>
      <c r="H22" s="94">
        <f t="shared" si="13"/>
        <v>460738</v>
      </c>
      <c r="K22" s="5"/>
    </row>
    <row r="23" spans="1:11" ht="20.100000000000001" customHeight="1" x14ac:dyDescent="0.3">
      <c r="E23" s="94">
        <f>+E22+E16</f>
        <v>355342</v>
      </c>
      <c r="F23" s="94">
        <f t="shared" ref="F23:H23" si="14">+F22+F16</f>
        <v>440221</v>
      </c>
      <c r="G23" s="94">
        <f t="shared" si="14"/>
        <v>451571</v>
      </c>
      <c r="H23" s="94">
        <f t="shared" si="14"/>
        <v>460738</v>
      </c>
      <c r="K23" s="5"/>
    </row>
    <row r="24" spans="1:11" ht="20.100000000000001" customHeight="1" x14ac:dyDescent="0.3">
      <c r="E24" s="94">
        <f>+E10+E14+E18</f>
        <v>440221</v>
      </c>
      <c r="K24" s="5"/>
    </row>
    <row r="25" spans="1:11" ht="20.100000000000001" customHeight="1" x14ac:dyDescent="0.3">
      <c r="K25" s="5"/>
    </row>
    <row r="26" spans="1:11" ht="20.100000000000001" customHeight="1" x14ac:dyDescent="0.3">
      <c r="K26" s="5"/>
    </row>
    <row r="27" spans="1:11" ht="20.100000000000001" customHeight="1" x14ac:dyDescent="0.3">
      <c r="K27" s="10"/>
    </row>
    <row r="28" spans="1:11" ht="20.100000000000001" customHeight="1" x14ac:dyDescent="0.3">
      <c r="K28" s="10"/>
    </row>
    <row r="29" spans="1:11" ht="20.100000000000001" customHeight="1" x14ac:dyDescent="0.3">
      <c r="K29" s="10"/>
    </row>
    <row r="30" spans="1:11" ht="20.100000000000001" customHeight="1" x14ac:dyDescent="0.3">
      <c r="K30" s="10"/>
    </row>
    <row r="31" spans="1:11" ht="20.100000000000001" customHeight="1" x14ac:dyDescent="0.3">
      <c r="K31" s="10"/>
    </row>
    <row r="32" spans="1:11" ht="20.100000000000001" customHeight="1" x14ac:dyDescent="0.3">
      <c r="K32" s="10"/>
    </row>
    <row r="33" spans="11:11" ht="20.100000000000001" customHeight="1" x14ac:dyDescent="0.3">
      <c r="K33" s="10"/>
    </row>
    <row r="34" spans="11:11" ht="20.100000000000001" customHeight="1" x14ac:dyDescent="0.3">
      <c r="K34" s="10"/>
    </row>
    <row r="35" spans="11:11" ht="20.100000000000001" customHeight="1" x14ac:dyDescent="0.3">
      <c r="K35" s="10"/>
    </row>
    <row r="36" spans="11:11" ht="20.100000000000001" customHeight="1" x14ac:dyDescent="0.3">
      <c r="K36" s="10"/>
    </row>
    <row r="37" spans="11:11" ht="20.100000000000001" customHeight="1" x14ac:dyDescent="0.3">
      <c r="K37" s="10"/>
    </row>
    <row r="38" spans="11:11" ht="20.100000000000001" customHeight="1" x14ac:dyDescent="0.3">
      <c r="K38" s="10"/>
    </row>
    <row r="39" spans="11:11" ht="20.100000000000001" customHeight="1" x14ac:dyDescent="0.3">
      <c r="K39" s="10"/>
    </row>
    <row r="40" spans="11:11" ht="20.100000000000001" customHeight="1" x14ac:dyDescent="0.3">
      <c r="K40" s="10"/>
    </row>
    <row r="41" spans="11:11" ht="20.100000000000001" customHeight="1" x14ac:dyDescent="0.3">
      <c r="K41" s="10"/>
    </row>
    <row r="42" spans="11:11" ht="20.100000000000001" customHeight="1" x14ac:dyDescent="0.3">
      <c r="K42" s="11"/>
    </row>
    <row r="43" spans="11:11" ht="20.100000000000001" customHeight="1" x14ac:dyDescent="0.3">
      <c r="K43" s="12"/>
    </row>
    <row r="44" spans="11:11" ht="20.100000000000001" customHeight="1" x14ac:dyDescent="0.3">
      <c r="K44" s="13"/>
    </row>
    <row r="45" spans="11:11" ht="20.100000000000001" customHeight="1" x14ac:dyDescent="0.3">
      <c r="K45" s="7"/>
    </row>
    <row r="46" spans="11:11" ht="20.100000000000001" customHeight="1" x14ac:dyDescent="0.3">
      <c r="K46" s="7"/>
    </row>
    <row r="47" spans="11:11" ht="20.100000000000001" customHeight="1" x14ac:dyDescent="0.3">
      <c r="K47" s="7"/>
    </row>
    <row r="48" spans="11:11" ht="20.100000000000001" customHeight="1" x14ac:dyDescent="0.3">
      <c r="K48" s="7"/>
    </row>
    <row r="49" spans="11:11" ht="20.100000000000001" customHeight="1" x14ac:dyDescent="0.3">
      <c r="K49" s="7"/>
    </row>
    <row r="50" spans="11:11" ht="20.100000000000001" customHeight="1" x14ac:dyDescent="0.3">
      <c r="K50" s="7"/>
    </row>
    <row r="51" spans="11:11" ht="20.100000000000001" customHeight="1" x14ac:dyDescent="0.3">
      <c r="K51" s="7"/>
    </row>
    <row r="52" spans="11:11" ht="20.100000000000001" customHeight="1" x14ac:dyDescent="0.3">
      <c r="K52" s="7"/>
    </row>
    <row r="53" spans="11:11" ht="20.100000000000001" customHeight="1" x14ac:dyDescent="0.3"/>
    <row r="54" spans="11:11" ht="20.100000000000001" customHeight="1" x14ac:dyDescent="0.3"/>
    <row r="55" spans="11:11" ht="20.100000000000001" customHeight="1" x14ac:dyDescent="0.3"/>
    <row r="56" spans="11:11" ht="20.100000000000001" customHeight="1" x14ac:dyDescent="0.3"/>
    <row r="57" spans="11:11" ht="20.100000000000001" customHeight="1" x14ac:dyDescent="0.3"/>
    <row r="58" spans="11:11" ht="20.100000000000001" customHeight="1" x14ac:dyDescent="0.3"/>
    <row r="59" spans="11:11" ht="20.100000000000001" customHeight="1" x14ac:dyDescent="0.3"/>
    <row r="60" spans="11:11" ht="20.100000000000001" customHeight="1" x14ac:dyDescent="0.3"/>
    <row r="61" spans="11:11" ht="20.100000000000001" customHeight="1" x14ac:dyDescent="0.3"/>
    <row r="62" spans="11:11" ht="20.100000000000001" customHeight="1" x14ac:dyDescent="0.3"/>
    <row r="63" spans="11:11" ht="20.100000000000001" customHeight="1" x14ac:dyDescent="0.3"/>
    <row r="64" spans="11:11" ht="20.100000000000001" customHeight="1" x14ac:dyDescent="0.3"/>
    <row r="65" ht="20.100000000000001" customHeight="1" x14ac:dyDescent="0.3"/>
    <row r="66" ht="20.100000000000001" customHeight="1" x14ac:dyDescent="0.3"/>
  </sheetData>
  <mergeCells count="25">
    <mergeCell ref="A20:C20"/>
    <mergeCell ref="A7:C7"/>
    <mergeCell ref="A8:A11"/>
    <mergeCell ref="B8:B10"/>
    <mergeCell ref="B11:C11"/>
    <mergeCell ref="A12:A15"/>
    <mergeCell ref="B12:B14"/>
    <mergeCell ref="B15:C15"/>
    <mergeCell ref="A16:A19"/>
    <mergeCell ref="B16:B18"/>
    <mergeCell ref="B19:C19"/>
    <mergeCell ref="S6:T6"/>
    <mergeCell ref="S16:V16"/>
    <mergeCell ref="S14:V14"/>
    <mergeCell ref="M2:N2"/>
    <mergeCell ref="M3:N3"/>
    <mergeCell ref="S2:T2"/>
    <mergeCell ref="S3:T3"/>
    <mergeCell ref="S4:T4"/>
    <mergeCell ref="S5:T5"/>
    <mergeCell ref="S7:T7"/>
    <mergeCell ref="S8:T8"/>
    <mergeCell ref="S9:T9"/>
    <mergeCell ref="S10:S12"/>
    <mergeCell ref="S15:V15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view="pageBreakPreview" zoomScale="115" zoomScaleNormal="85" zoomScaleSheetLayoutView="115" workbookViewId="0">
      <selection activeCell="K8" sqref="K8"/>
    </sheetView>
  </sheetViews>
  <sheetFormatPr defaultRowHeight="12" x14ac:dyDescent="0.3"/>
  <cols>
    <col min="1" max="1" width="5.375" style="2" customWidth="1"/>
    <col min="2" max="8" width="6.625" style="2" customWidth="1"/>
    <col min="9" max="10" width="7.125" style="2" customWidth="1"/>
    <col min="11" max="11" width="6.5" style="2" bestFit="1" customWidth="1"/>
    <col min="12" max="12" width="8.125" style="2" customWidth="1"/>
    <col min="13" max="13" width="9.625" style="2" customWidth="1"/>
    <col min="14" max="239" width="9" style="2"/>
    <col min="240" max="241" width="3.75" style="2" customWidth="1"/>
    <col min="242" max="242" width="15" style="2" customWidth="1"/>
    <col min="243" max="246" width="12.875" style="2" customWidth="1"/>
    <col min="247" max="247" width="12.125" style="2" customWidth="1"/>
    <col min="248" max="248" width="9" style="2"/>
    <col min="249" max="249" width="12.25" style="2" customWidth="1"/>
    <col min="250" max="250" width="9.625" style="2" customWidth="1"/>
    <col min="251" max="252" width="9.75" style="2" customWidth="1"/>
    <col min="253" max="253" width="9.375" style="2" customWidth="1"/>
    <col min="254" max="495" width="9" style="2"/>
    <col min="496" max="497" width="3.75" style="2" customWidth="1"/>
    <col min="498" max="498" width="15" style="2" customWidth="1"/>
    <col min="499" max="502" width="12.875" style="2" customWidth="1"/>
    <col min="503" max="503" width="12.125" style="2" customWidth="1"/>
    <col min="504" max="504" width="9" style="2"/>
    <col min="505" max="505" width="12.25" style="2" customWidth="1"/>
    <col min="506" max="506" width="9.625" style="2" customWidth="1"/>
    <col min="507" max="508" width="9.75" style="2" customWidth="1"/>
    <col min="509" max="509" width="9.375" style="2" customWidth="1"/>
    <col min="510" max="751" width="9" style="2"/>
    <col min="752" max="753" width="3.75" style="2" customWidth="1"/>
    <col min="754" max="754" width="15" style="2" customWidth="1"/>
    <col min="755" max="758" width="12.875" style="2" customWidth="1"/>
    <col min="759" max="759" width="12.125" style="2" customWidth="1"/>
    <col min="760" max="760" width="9" style="2"/>
    <col min="761" max="761" width="12.25" style="2" customWidth="1"/>
    <col min="762" max="762" width="9.625" style="2" customWidth="1"/>
    <col min="763" max="764" width="9.75" style="2" customWidth="1"/>
    <col min="765" max="765" width="9.375" style="2" customWidth="1"/>
    <col min="766" max="1007" width="9" style="2"/>
    <col min="1008" max="1009" width="3.75" style="2" customWidth="1"/>
    <col min="1010" max="1010" width="15" style="2" customWidth="1"/>
    <col min="1011" max="1014" width="12.875" style="2" customWidth="1"/>
    <col min="1015" max="1015" width="12.125" style="2" customWidth="1"/>
    <col min="1016" max="1016" width="9" style="2"/>
    <col min="1017" max="1017" width="12.25" style="2" customWidth="1"/>
    <col min="1018" max="1018" width="9.625" style="2" customWidth="1"/>
    <col min="1019" max="1020" width="9.75" style="2" customWidth="1"/>
    <col min="1021" max="1021" width="9.375" style="2" customWidth="1"/>
    <col min="1022" max="1263" width="9" style="2"/>
    <col min="1264" max="1265" width="3.75" style="2" customWidth="1"/>
    <col min="1266" max="1266" width="15" style="2" customWidth="1"/>
    <col min="1267" max="1270" width="12.875" style="2" customWidth="1"/>
    <col min="1271" max="1271" width="12.125" style="2" customWidth="1"/>
    <col min="1272" max="1272" width="9" style="2"/>
    <col min="1273" max="1273" width="12.25" style="2" customWidth="1"/>
    <col min="1274" max="1274" width="9.625" style="2" customWidth="1"/>
    <col min="1275" max="1276" width="9.75" style="2" customWidth="1"/>
    <col min="1277" max="1277" width="9.375" style="2" customWidth="1"/>
    <col min="1278" max="1519" width="9" style="2"/>
    <col min="1520" max="1521" width="3.75" style="2" customWidth="1"/>
    <col min="1522" max="1522" width="15" style="2" customWidth="1"/>
    <col min="1523" max="1526" width="12.875" style="2" customWidth="1"/>
    <col min="1527" max="1527" width="12.125" style="2" customWidth="1"/>
    <col min="1528" max="1528" width="9" style="2"/>
    <col min="1529" max="1529" width="12.25" style="2" customWidth="1"/>
    <col min="1530" max="1530" width="9.625" style="2" customWidth="1"/>
    <col min="1531" max="1532" width="9.75" style="2" customWidth="1"/>
    <col min="1533" max="1533" width="9.375" style="2" customWidth="1"/>
    <col min="1534" max="1775" width="9" style="2"/>
    <col min="1776" max="1777" width="3.75" style="2" customWidth="1"/>
    <col min="1778" max="1778" width="15" style="2" customWidth="1"/>
    <col min="1779" max="1782" width="12.875" style="2" customWidth="1"/>
    <col min="1783" max="1783" width="12.125" style="2" customWidth="1"/>
    <col min="1784" max="1784" width="9" style="2"/>
    <col min="1785" max="1785" width="12.25" style="2" customWidth="1"/>
    <col min="1786" max="1786" width="9.625" style="2" customWidth="1"/>
    <col min="1787" max="1788" width="9.75" style="2" customWidth="1"/>
    <col min="1789" max="1789" width="9.375" style="2" customWidth="1"/>
    <col min="1790" max="2031" width="9" style="2"/>
    <col min="2032" max="2033" width="3.75" style="2" customWidth="1"/>
    <col min="2034" max="2034" width="15" style="2" customWidth="1"/>
    <col min="2035" max="2038" width="12.875" style="2" customWidth="1"/>
    <col min="2039" max="2039" width="12.125" style="2" customWidth="1"/>
    <col min="2040" max="2040" width="9" style="2"/>
    <col min="2041" max="2041" width="12.25" style="2" customWidth="1"/>
    <col min="2042" max="2042" width="9.625" style="2" customWidth="1"/>
    <col min="2043" max="2044" width="9.75" style="2" customWidth="1"/>
    <col min="2045" max="2045" width="9.375" style="2" customWidth="1"/>
    <col min="2046" max="2287" width="9" style="2"/>
    <col min="2288" max="2289" width="3.75" style="2" customWidth="1"/>
    <col min="2290" max="2290" width="15" style="2" customWidth="1"/>
    <col min="2291" max="2294" width="12.875" style="2" customWidth="1"/>
    <col min="2295" max="2295" width="12.125" style="2" customWidth="1"/>
    <col min="2296" max="2296" width="9" style="2"/>
    <col min="2297" max="2297" width="12.25" style="2" customWidth="1"/>
    <col min="2298" max="2298" width="9.625" style="2" customWidth="1"/>
    <col min="2299" max="2300" width="9.75" style="2" customWidth="1"/>
    <col min="2301" max="2301" width="9.375" style="2" customWidth="1"/>
    <col min="2302" max="2543" width="9" style="2"/>
    <col min="2544" max="2545" width="3.75" style="2" customWidth="1"/>
    <col min="2546" max="2546" width="15" style="2" customWidth="1"/>
    <col min="2547" max="2550" width="12.875" style="2" customWidth="1"/>
    <col min="2551" max="2551" width="12.125" style="2" customWidth="1"/>
    <col min="2552" max="2552" width="9" style="2"/>
    <col min="2553" max="2553" width="12.25" style="2" customWidth="1"/>
    <col min="2554" max="2554" width="9.625" style="2" customWidth="1"/>
    <col min="2555" max="2556" width="9.75" style="2" customWidth="1"/>
    <col min="2557" max="2557" width="9.375" style="2" customWidth="1"/>
    <col min="2558" max="2799" width="9" style="2"/>
    <col min="2800" max="2801" width="3.75" style="2" customWidth="1"/>
    <col min="2802" max="2802" width="15" style="2" customWidth="1"/>
    <col min="2803" max="2806" width="12.875" style="2" customWidth="1"/>
    <col min="2807" max="2807" width="12.125" style="2" customWidth="1"/>
    <col min="2808" max="2808" width="9" style="2"/>
    <col min="2809" max="2809" width="12.25" style="2" customWidth="1"/>
    <col min="2810" max="2810" width="9.625" style="2" customWidth="1"/>
    <col min="2811" max="2812" width="9.75" style="2" customWidth="1"/>
    <col min="2813" max="2813" width="9.375" style="2" customWidth="1"/>
    <col min="2814" max="3055" width="9" style="2"/>
    <col min="3056" max="3057" width="3.75" style="2" customWidth="1"/>
    <col min="3058" max="3058" width="15" style="2" customWidth="1"/>
    <col min="3059" max="3062" width="12.875" style="2" customWidth="1"/>
    <col min="3063" max="3063" width="12.125" style="2" customWidth="1"/>
    <col min="3064" max="3064" width="9" style="2"/>
    <col min="3065" max="3065" width="12.25" style="2" customWidth="1"/>
    <col min="3066" max="3066" width="9.625" style="2" customWidth="1"/>
    <col min="3067" max="3068" width="9.75" style="2" customWidth="1"/>
    <col min="3069" max="3069" width="9.375" style="2" customWidth="1"/>
    <col min="3070" max="3311" width="9" style="2"/>
    <col min="3312" max="3313" width="3.75" style="2" customWidth="1"/>
    <col min="3314" max="3314" width="15" style="2" customWidth="1"/>
    <col min="3315" max="3318" width="12.875" style="2" customWidth="1"/>
    <col min="3319" max="3319" width="12.125" style="2" customWidth="1"/>
    <col min="3320" max="3320" width="9" style="2"/>
    <col min="3321" max="3321" width="12.25" style="2" customWidth="1"/>
    <col min="3322" max="3322" width="9.625" style="2" customWidth="1"/>
    <col min="3323" max="3324" width="9.75" style="2" customWidth="1"/>
    <col min="3325" max="3325" width="9.375" style="2" customWidth="1"/>
    <col min="3326" max="3567" width="9" style="2"/>
    <col min="3568" max="3569" width="3.75" style="2" customWidth="1"/>
    <col min="3570" max="3570" width="15" style="2" customWidth="1"/>
    <col min="3571" max="3574" width="12.875" style="2" customWidth="1"/>
    <col min="3575" max="3575" width="12.125" style="2" customWidth="1"/>
    <col min="3576" max="3576" width="9" style="2"/>
    <col min="3577" max="3577" width="12.25" style="2" customWidth="1"/>
    <col min="3578" max="3578" width="9.625" style="2" customWidth="1"/>
    <col min="3579" max="3580" width="9.75" style="2" customWidth="1"/>
    <col min="3581" max="3581" width="9.375" style="2" customWidth="1"/>
    <col min="3582" max="3823" width="9" style="2"/>
    <col min="3824" max="3825" width="3.75" style="2" customWidth="1"/>
    <col min="3826" max="3826" width="15" style="2" customWidth="1"/>
    <col min="3827" max="3830" width="12.875" style="2" customWidth="1"/>
    <col min="3831" max="3831" width="12.125" style="2" customWidth="1"/>
    <col min="3832" max="3832" width="9" style="2"/>
    <col min="3833" max="3833" width="12.25" style="2" customWidth="1"/>
    <col min="3834" max="3834" width="9.625" style="2" customWidth="1"/>
    <col min="3835" max="3836" width="9.75" style="2" customWidth="1"/>
    <col min="3837" max="3837" width="9.375" style="2" customWidth="1"/>
    <col min="3838" max="4079" width="9" style="2"/>
    <col min="4080" max="4081" width="3.75" style="2" customWidth="1"/>
    <col min="4082" max="4082" width="15" style="2" customWidth="1"/>
    <col min="4083" max="4086" width="12.875" style="2" customWidth="1"/>
    <col min="4087" max="4087" width="12.125" style="2" customWidth="1"/>
    <col min="4088" max="4088" width="9" style="2"/>
    <col min="4089" max="4089" width="12.25" style="2" customWidth="1"/>
    <col min="4090" max="4090" width="9.625" style="2" customWidth="1"/>
    <col min="4091" max="4092" width="9.75" style="2" customWidth="1"/>
    <col min="4093" max="4093" width="9.375" style="2" customWidth="1"/>
    <col min="4094" max="4335" width="9" style="2"/>
    <col min="4336" max="4337" width="3.75" style="2" customWidth="1"/>
    <col min="4338" max="4338" width="15" style="2" customWidth="1"/>
    <col min="4339" max="4342" width="12.875" style="2" customWidth="1"/>
    <col min="4343" max="4343" width="12.125" style="2" customWidth="1"/>
    <col min="4344" max="4344" width="9" style="2"/>
    <col min="4345" max="4345" width="12.25" style="2" customWidth="1"/>
    <col min="4346" max="4346" width="9.625" style="2" customWidth="1"/>
    <col min="4347" max="4348" width="9.75" style="2" customWidth="1"/>
    <col min="4349" max="4349" width="9.375" style="2" customWidth="1"/>
    <col min="4350" max="4591" width="9" style="2"/>
    <col min="4592" max="4593" width="3.75" style="2" customWidth="1"/>
    <col min="4594" max="4594" width="15" style="2" customWidth="1"/>
    <col min="4595" max="4598" width="12.875" style="2" customWidth="1"/>
    <col min="4599" max="4599" width="12.125" style="2" customWidth="1"/>
    <col min="4600" max="4600" width="9" style="2"/>
    <col min="4601" max="4601" width="12.25" style="2" customWidth="1"/>
    <col min="4602" max="4602" width="9.625" style="2" customWidth="1"/>
    <col min="4603" max="4604" width="9.75" style="2" customWidth="1"/>
    <col min="4605" max="4605" width="9.375" style="2" customWidth="1"/>
    <col min="4606" max="4847" width="9" style="2"/>
    <col min="4848" max="4849" width="3.75" style="2" customWidth="1"/>
    <col min="4850" max="4850" width="15" style="2" customWidth="1"/>
    <col min="4851" max="4854" width="12.875" style="2" customWidth="1"/>
    <col min="4855" max="4855" width="12.125" style="2" customWidth="1"/>
    <col min="4856" max="4856" width="9" style="2"/>
    <col min="4857" max="4857" width="12.25" style="2" customWidth="1"/>
    <col min="4858" max="4858" width="9.625" style="2" customWidth="1"/>
    <col min="4859" max="4860" width="9.75" style="2" customWidth="1"/>
    <col min="4861" max="4861" width="9.375" style="2" customWidth="1"/>
    <col min="4862" max="5103" width="9" style="2"/>
    <col min="5104" max="5105" width="3.75" style="2" customWidth="1"/>
    <col min="5106" max="5106" width="15" style="2" customWidth="1"/>
    <col min="5107" max="5110" width="12.875" style="2" customWidth="1"/>
    <col min="5111" max="5111" width="12.125" style="2" customWidth="1"/>
    <col min="5112" max="5112" width="9" style="2"/>
    <col min="5113" max="5113" width="12.25" style="2" customWidth="1"/>
    <col min="5114" max="5114" width="9.625" style="2" customWidth="1"/>
    <col min="5115" max="5116" width="9.75" style="2" customWidth="1"/>
    <col min="5117" max="5117" width="9.375" style="2" customWidth="1"/>
    <col min="5118" max="5359" width="9" style="2"/>
    <col min="5360" max="5361" width="3.75" style="2" customWidth="1"/>
    <col min="5362" max="5362" width="15" style="2" customWidth="1"/>
    <col min="5363" max="5366" width="12.875" style="2" customWidth="1"/>
    <col min="5367" max="5367" width="12.125" style="2" customWidth="1"/>
    <col min="5368" max="5368" width="9" style="2"/>
    <col min="5369" max="5369" width="12.25" style="2" customWidth="1"/>
    <col min="5370" max="5370" width="9.625" style="2" customWidth="1"/>
    <col min="5371" max="5372" width="9.75" style="2" customWidth="1"/>
    <col min="5373" max="5373" width="9.375" style="2" customWidth="1"/>
    <col min="5374" max="5615" width="9" style="2"/>
    <col min="5616" max="5617" width="3.75" style="2" customWidth="1"/>
    <col min="5618" max="5618" width="15" style="2" customWidth="1"/>
    <col min="5619" max="5622" width="12.875" style="2" customWidth="1"/>
    <col min="5623" max="5623" width="12.125" style="2" customWidth="1"/>
    <col min="5624" max="5624" width="9" style="2"/>
    <col min="5625" max="5625" width="12.25" style="2" customWidth="1"/>
    <col min="5626" max="5626" width="9.625" style="2" customWidth="1"/>
    <col min="5627" max="5628" width="9.75" style="2" customWidth="1"/>
    <col min="5629" max="5629" width="9.375" style="2" customWidth="1"/>
    <col min="5630" max="5871" width="9" style="2"/>
    <col min="5872" max="5873" width="3.75" style="2" customWidth="1"/>
    <col min="5874" max="5874" width="15" style="2" customWidth="1"/>
    <col min="5875" max="5878" width="12.875" style="2" customWidth="1"/>
    <col min="5879" max="5879" width="12.125" style="2" customWidth="1"/>
    <col min="5880" max="5880" width="9" style="2"/>
    <col min="5881" max="5881" width="12.25" style="2" customWidth="1"/>
    <col min="5882" max="5882" width="9.625" style="2" customWidth="1"/>
    <col min="5883" max="5884" width="9.75" style="2" customWidth="1"/>
    <col min="5885" max="5885" width="9.375" style="2" customWidth="1"/>
    <col min="5886" max="6127" width="9" style="2"/>
    <col min="6128" max="6129" width="3.75" style="2" customWidth="1"/>
    <col min="6130" max="6130" width="15" style="2" customWidth="1"/>
    <col min="6131" max="6134" width="12.875" style="2" customWidth="1"/>
    <col min="6135" max="6135" width="12.125" style="2" customWidth="1"/>
    <col min="6136" max="6136" width="9" style="2"/>
    <col min="6137" max="6137" width="12.25" style="2" customWidth="1"/>
    <col min="6138" max="6138" width="9.625" style="2" customWidth="1"/>
    <col min="6139" max="6140" width="9.75" style="2" customWidth="1"/>
    <col min="6141" max="6141" width="9.375" style="2" customWidth="1"/>
    <col min="6142" max="6383" width="9" style="2"/>
    <col min="6384" max="6385" width="3.75" style="2" customWidth="1"/>
    <col min="6386" max="6386" width="15" style="2" customWidth="1"/>
    <col min="6387" max="6390" width="12.875" style="2" customWidth="1"/>
    <col min="6391" max="6391" width="12.125" style="2" customWidth="1"/>
    <col min="6392" max="6392" width="9" style="2"/>
    <col min="6393" max="6393" width="12.25" style="2" customWidth="1"/>
    <col min="6394" max="6394" width="9.625" style="2" customWidth="1"/>
    <col min="6395" max="6396" width="9.75" style="2" customWidth="1"/>
    <col min="6397" max="6397" width="9.375" style="2" customWidth="1"/>
    <col min="6398" max="6639" width="9" style="2"/>
    <col min="6640" max="6641" width="3.75" style="2" customWidth="1"/>
    <col min="6642" max="6642" width="15" style="2" customWidth="1"/>
    <col min="6643" max="6646" width="12.875" style="2" customWidth="1"/>
    <col min="6647" max="6647" width="12.125" style="2" customWidth="1"/>
    <col min="6648" max="6648" width="9" style="2"/>
    <col min="6649" max="6649" width="12.25" style="2" customWidth="1"/>
    <col min="6650" max="6650" width="9.625" style="2" customWidth="1"/>
    <col min="6651" max="6652" width="9.75" style="2" customWidth="1"/>
    <col min="6653" max="6653" width="9.375" style="2" customWidth="1"/>
    <col min="6654" max="6895" width="9" style="2"/>
    <col min="6896" max="6897" width="3.75" style="2" customWidth="1"/>
    <col min="6898" max="6898" width="15" style="2" customWidth="1"/>
    <col min="6899" max="6902" width="12.875" style="2" customWidth="1"/>
    <col min="6903" max="6903" width="12.125" style="2" customWidth="1"/>
    <col min="6904" max="6904" width="9" style="2"/>
    <col min="6905" max="6905" width="12.25" style="2" customWidth="1"/>
    <col min="6906" max="6906" width="9.625" style="2" customWidth="1"/>
    <col min="6907" max="6908" width="9.75" style="2" customWidth="1"/>
    <col min="6909" max="6909" width="9.375" style="2" customWidth="1"/>
    <col min="6910" max="7151" width="9" style="2"/>
    <col min="7152" max="7153" width="3.75" style="2" customWidth="1"/>
    <col min="7154" max="7154" width="15" style="2" customWidth="1"/>
    <col min="7155" max="7158" width="12.875" style="2" customWidth="1"/>
    <col min="7159" max="7159" width="12.125" style="2" customWidth="1"/>
    <col min="7160" max="7160" width="9" style="2"/>
    <col min="7161" max="7161" width="12.25" style="2" customWidth="1"/>
    <col min="7162" max="7162" width="9.625" style="2" customWidth="1"/>
    <col min="7163" max="7164" width="9.75" style="2" customWidth="1"/>
    <col min="7165" max="7165" width="9.375" style="2" customWidth="1"/>
    <col min="7166" max="7407" width="9" style="2"/>
    <col min="7408" max="7409" width="3.75" style="2" customWidth="1"/>
    <col min="7410" max="7410" width="15" style="2" customWidth="1"/>
    <col min="7411" max="7414" width="12.875" style="2" customWidth="1"/>
    <col min="7415" max="7415" width="12.125" style="2" customWidth="1"/>
    <col min="7416" max="7416" width="9" style="2"/>
    <col min="7417" max="7417" width="12.25" style="2" customWidth="1"/>
    <col min="7418" max="7418" width="9.625" style="2" customWidth="1"/>
    <col min="7419" max="7420" width="9.75" style="2" customWidth="1"/>
    <col min="7421" max="7421" width="9.375" style="2" customWidth="1"/>
    <col min="7422" max="7663" width="9" style="2"/>
    <col min="7664" max="7665" width="3.75" style="2" customWidth="1"/>
    <col min="7666" max="7666" width="15" style="2" customWidth="1"/>
    <col min="7667" max="7670" width="12.875" style="2" customWidth="1"/>
    <col min="7671" max="7671" width="12.125" style="2" customWidth="1"/>
    <col min="7672" max="7672" width="9" style="2"/>
    <col min="7673" max="7673" width="12.25" style="2" customWidth="1"/>
    <col min="7674" max="7674" width="9.625" style="2" customWidth="1"/>
    <col min="7675" max="7676" width="9.75" style="2" customWidth="1"/>
    <col min="7677" max="7677" width="9.375" style="2" customWidth="1"/>
    <col min="7678" max="7919" width="9" style="2"/>
    <col min="7920" max="7921" width="3.75" style="2" customWidth="1"/>
    <col min="7922" max="7922" width="15" style="2" customWidth="1"/>
    <col min="7923" max="7926" width="12.875" style="2" customWidth="1"/>
    <col min="7927" max="7927" width="12.125" style="2" customWidth="1"/>
    <col min="7928" max="7928" width="9" style="2"/>
    <col min="7929" max="7929" width="12.25" style="2" customWidth="1"/>
    <col min="7930" max="7930" width="9.625" style="2" customWidth="1"/>
    <col min="7931" max="7932" width="9.75" style="2" customWidth="1"/>
    <col min="7933" max="7933" width="9.375" style="2" customWidth="1"/>
    <col min="7934" max="8175" width="9" style="2"/>
    <col min="8176" max="8177" width="3.75" style="2" customWidth="1"/>
    <col min="8178" max="8178" width="15" style="2" customWidth="1"/>
    <col min="8179" max="8182" width="12.875" style="2" customWidth="1"/>
    <col min="8183" max="8183" width="12.125" style="2" customWidth="1"/>
    <col min="8184" max="8184" width="9" style="2"/>
    <col min="8185" max="8185" width="12.25" style="2" customWidth="1"/>
    <col min="8186" max="8186" width="9.625" style="2" customWidth="1"/>
    <col min="8187" max="8188" width="9.75" style="2" customWidth="1"/>
    <col min="8189" max="8189" width="9.375" style="2" customWidth="1"/>
    <col min="8190" max="8431" width="9" style="2"/>
    <col min="8432" max="8433" width="3.75" style="2" customWidth="1"/>
    <col min="8434" max="8434" width="15" style="2" customWidth="1"/>
    <col min="8435" max="8438" width="12.875" style="2" customWidth="1"/>
    <col min="8439" max="8439" width="12.125" style="2" customWidth="1"/>
    <col min="8440" max="8440" width="9" style="2"/>
    <col min="8441" max="8441" width="12.25" style="2" customWidth="1"/>
    <col min="8442" max="8442" width="9.625" style="2" customWidth="1"/>
    <col min="8443" max="8444" width="9.75" style="2" customWidth="1"/>
    <col min="8445" max="8445" width="9.375" style="2" customWidth="1"/>
    <col min="8446" max="8687" width="9" style="2"/>
    <col min="8688" max="8689" width="3.75" style="2" customWidth="1"/>
    <col min="8690" max="8690" width="15" style="2" customWidth="1"/>
    <col min="8691" max="8694" width="12.875" style="2" customWidth="1"/>
    <col min="8695" max="8695" width="12.125" style="2" customWidth="1"/>
    <col min="8696" max="8696" width="9" style="2"/>
    <col min="8697" max="8697" width="12.25" style="2" customWidth="1"/>
    <col min="8698" max="8698" width="9.625" style="2" customWidth="1"/>
    <col min="8699" max="8700" width="9.75" style="2" customWidth="1"/>
    <col min="8701" max="8701" width="9.375" style="2" customWidth="1"/>
    <col min="8702" max="8943" width="9" style="2"/>
    <col min="8944" max="8945" width="3.75" style="2" customWidth="1"/>
    <col min="8946" max="8946" width="15" style="2" customWidth="1"/>
    <col min="8947" max="8950" width="12.875" style="2" customWidth="1"/>
    <col min="8951" max="8951" width="12.125" style="2" customWidth="1"/>
    <col min="8952" max="8952" width="9" style="2"/>
    <col min="8953" max="8953" width="12.25" style="2" customWidth="1"/>
    <col min="8954" max="8954" width="9.625" style="2" customWidth="1"/>
    <col min="8955" max="8956" width="9.75" style="2" customWidth="1"/>
    <col min="8957" max="8957" width="9.375" style="2" customWidth="1"/>
    <col min="8958" max="9199" width="9" style="2"/>
    <col min="9200" max="9201" width="3.75" style="2" customWidth="1"/>
    <col min="9202" max="9202" width="15" style="2" customWidth="1"/>
    <col min="9203" max="9206" width="12.875" style="2" customWidth="1"/>
    <col min="9207" max="9207" width="12.125" style="2" customWidth="1"/>
    <col min="9208" max="9208" width="9" style="2"/>
    <col min="9209" max="9209" width="12.25" style="2" customWidth="1"/>
    <col min="9210" max="9210" width="9.625" style="2" customWidth="1"/>
    <col min="9211" max="9212" width="9.75" style="2" customWidth="1"/>
    <col min="9213" max="9213" width="9.375" style="2" customWidth="1"/>
    <col min="9214" max="9455" width="9" style="2"/>
    <col min="9456" max="9457" width="3.75" style="2" customWidth="1"/>
    <col min="9458" max="9458" width="15" style="2" customWidth="1"/>
    <col min="9459" max="9462" width="12.875" style="2" customWidth="1"/>
    <col min="9463" max="9463" width="12.125" style="2" customWidth="1"/>
    <col min="9464" max="9464" width="9" style="2"/>
    <col min="9465" max="9465" width="12.25" style="2" customWidth="1"/>
    <col min="9466" max="9466" width="9.625" style="2" customWidth="1"/>
    <col min="9467" max="9468" width="9.75" style="2" customWidth="1"/>
    <col min="9469" max="9469" width="9.375" style="2" customWidth="1"/>
    <col min="9470" max="9711" width="9" style="2"/>
    <col min="9712" max="9713" width="3.75" style="2" customWidth="1"/>
    <col min="9714" max="9714" width="15" style="2" customWidth="1"/>
    <col min="9715" max="9718" width="12.875" style="2" customWidth="1"/>
    <col min="9719" max="9719" width="12.125" style="2" customWidth="1"/>
    <col min="9720" max="9720" width="9" style="2"/>
    <col min="9721" max="9721" width="12.25" style="2" customWidth="1"/>
    <col min="9722" max="9722" width="9.625" style="2" customWidth="1"/>
    <col min="9723" max="9724" width="9.75" style="2" customWidth="1"/>
    <col min="9725" max="9725" width="9.375" style="2" customWidth="1"/>
    <col min="9726" max="9967" width="9" style="2"/>
    <col min="9968" max="9969" width="3.75" style="2" customWidth="1"/>
    <col min="9970" max="9970" width="15" style="2" customWidth="1"/>
    <col min="9971" max="9974" width="12.875" style="2" customWidth="1"/>
    <col min="9975" max="9975" width="12.125" style="2" customWidth="1"/>
    <col min="9976" max="9976" width="9" style="2"/>
    <col min="9977" max="9977" width="12.25" style="2" customWidth="1"/>
    <col min="9978" max="9978" width="9.625" style="2" customWidth="1"/>
    <col min="9979" max="9980" width="9.75" style="2" customWidth="1"/>
    <col min="9981" max="9981" width="9.375" style="2" customWidth="1"/>
    <col min="9982" max="10223" width="9" style="2"/>
    <col min="10224" max="10225" width="3.75" style="2" customWidth="1"/>
    <col min="10226" max="10226" width="15" style="2" customWidth="1"/>
    <col min="10227" max="10230" width="12.875" style="2" customWidth="1"/>
    <col min="10231" max="10231" width="12.125" style="2" customWidth="1"/>
    <col min="10232" max="10232" width="9" style="2"/>
    <col min="10233" max="10233" width="12.25" style="2" customWidth="1"/>
    <col min="10234" max="10234" width="9.625" style="2" customWidth="1"/>
    <col min="10235" max="10236" width="9.75" style="2" customWidth="1"/>
    <col min="10237" max="10237" width="9.375" style="2" customWidth="1"/>
    <col min="10238" max="10479" width="9" style="2"/>
    <col min="10480" max="10481" width="3.75" style="2" customWidth="1"/>
    <col min="10482" max="10482" width="15" style="2" customWidth="1"/>
    <col min="10483" max="10486" width="12.875" style="2" customWidth="1"/>
    <col min="10487" max="10487" width="12.125" style="2" customWidth="1"/>
    <col min="10488" max="10488" width="9" style="2"/>
    <col min="10489" max="10489" width="12.25" style="2" customWidth="1"/>
    <col min="10490" max="10490" width="9.625" style="2" customWidth="1"/>
    <col min="10491" max="10492" width="9.75" style="2" customWidth="1"/>
    <col min="10493" max="10493" width="9.375" style="2" customWidth="1"/>
    <col min="10494" max="10735" width="9" style="2"/>
    <col min="10736" max="10737" width="3.75" style="2" customWidth="1"/>
    <col min="10738" max="10738" width="15" style="2" customWidth="1"/>
    <col min="10739" max="10742" width="12.875" style="2" customWidth="1"/>
    <col min="10743" max="10743" width="12.125" style="2" customWidth="1"/>
    <col min="10744" max="10744" width="9" style="2"/>
    <col min="10745" max="10745" width="12.25" style="2" customWidth="1"/>
    <col min="10746" max="10746" width="9.625" style="2" customWidth="1"/>
    <col min="10747" max="10748" width="9.75" style="2" customWidth="1"/>
    <col min="10749" max="10749" width="9.375" style="2" customWidth="1"/>
    <col min="10750" max="10991" width="9" style="2"/>
    <col min="10992" max="10993" width="3.75" style="2" customWidth="1"/>
    <col min="10994" max="10994" width="15" style="2" customWidth="1"/>
    <col min="10995" max="10998" width="12.875" style="2" customWidth="1"/>
    <col min="10999" max="10999" width="12.125" style="2" customWidth="1"/>
    <col min="11000" max="11000" width="9" style="2"/>
    <col min="11001" max="11001" width="12.25" style="2" customWidth="1"/>
    <col min="11002" max="11002" width="9.625" style="2" customWidth="1"/>
    <col min="11003" max="11004" width="9.75" style="2" customWidth="1"/>
    <col min="11005" max="11005" width="9.375" style="2" customWidth="1"/>
    <col min="11006" max="11247" width="9" style="2"/>
    <col min="11248" max="11249" width="3.75" style="2" customWidth="1"/>
    <col min="11250" max="11250" width="15" style="2" customWidth="1"/>
    <col min="11251" max="11254" width="12.875" style="2" customWidth="1"/>
    <col min="11255" max="11255" width="12.125" style="2" customWidth="1"/>
    <col min="11256" max="11256" width="9" style="2"/>
    <col min="11257" max="11257" width="12.25" style="2" customWidth="1"/>
    <col min="11258" max="11258" width="9.625" style="2" customWidth="1"/>
    <col min="11259" max="11260" width="9.75" style="2" customWidth="1"/>
    <col min="11261" max="11261" width="9.375" style="2" customWidth="1"/>
    <col min="11262" max="11503" width="9" style="2"/>
    <col min="11504" max="11505" width="3.75" style="2" customWidth="1"/>
    <col min="11506" max="11506" width="15" style="2" customWidth="1"/>
    <col min="11507" max="11510" width="12.875" style="2" customWidth="1"/>
    <col min="11511" max="11511" width="12.125" style="2" customWidth="1"/>
    <col min="11512" max="11512" width="9" style="2"/>
    <col min="11513" max="11513" width="12.25" style="2" customWidth="1"/>
    <col min="11514" max="11514" width="9.625" style="2" customWidth="1"/>
    <col min="11515" max="11516" width="9.75" style="2" customWidth="1"/>
    <col min="11517" max="11517" width="9.375" style="2" customWidth="1"/>
    <col min="11518" max="11759" width="9" style="2"/>
    <col min="11760" max="11761" width="3.75" style="2" customWidth="1"/>
    <col min="11762" max="11762" width="15" style="2" customWidth="1"/>
    <col min="11763" max="11766" width="12.875" style="2" customWidth="1"/>
    <col min="11767" max="11767" width="12.125" style="2" customWidth="1"/>
    <col min="11768" max="11768" width="9" style="2"/>
    <col min="11769" max="11769" width="12.25" style="2" customWidth="1"/>
    <col min="11770" max="11770" width="9.625" style="2" customWidth="1"/>
    <col min="11771" max="11772" width="9.75" style="2" customWidth="1"/>
    <col min="11773" max="11773" width="9.375" style="2" customWidth="1"/>
    <col min="11774" max="12015" width="9" style="2"/>
    <col min="12016" max="12017" width="3.75" style="2" customWidth="1"/>
    <col min="12018" max="12018" width="15" style="2" customWidth="1"/>
    <col min="12019" max="12022" width="12.875" style="2" customWidth="1"/>
    <col min="12023" max="12023" width="12.125" style="2" customWidth="1"/>
    <col min="12024" max="12024" width="9" style="2"/>
    <col min="12025" max="12025" width="12.25" style="2" customWidth="1"/>
    <col min="12026" max="12026" width="9.625" style="2" customWidth="1"/>
    <col min="12027" max="12028" width="9.75" style="2" customWidth="1"/>
    <col min="12029" max="12029" width="9.375" style="2" customWidth="1"/>
    <col min="12030" max="12271" width="9" style="2"/>
    <col min="12272" max="12273" width="3.75" style="2" customWidth="1"/>
    <col min="12274" max="12274" width="15" style="2" customWidth="1"/>
    <col min="12275" max="12278" width="12.875" style="2" customWidth="1"/>
    <col min="12279" max="12279" width="12.125" style="2" customWidth="1"/>
    <col min="12280" max="12280" width="9" style="2"/>
    <col min="12281" max="12281" width="12.25" style="2" customWidth="1"/>
    <col min="12282" max="12282" width="9.625" style="2" customWidth="1"/>
    <col min="12283" max="12284" width="9.75" style="2" customWidth="1"/>
    <col min="12285" max="12285" width="9.375" style="2" customWidth="1"/>
    <col min="12286" max="12527" width="9" style="2"/>
    <col min="12528" max="12529" width="3.75" style="2" customWidth="1"/>
    <col min="12530" max="12530" width="15" style="2" customWidth="1"/>
    <col min="12531" max="12534" width="12.875" style="2" customWidth="1"/>
    <col min="12535" max="12535" width="12.125" style="2" customWidth="1"/>
    <col min="12536" max="12536" width="9" style="2"/>
    <col min="12537" max="12537" width="12.25" style="2" customWidth="1"/>
    <col min="12538" max="12538" width="9.625" style="2" customWidth="1"/>
    <col min="12539" max="12540" width="9.75" style="2" customWidth="1"/>
    <col min="12541" max="12541" width="9.375" style="2" customWidth="1"/>
    <col min="12542" max="12783" width="9" style="2"/>
    <col min="12784" max="12785" width="3.75" style="2" customWidth="1"/>
    <col min="12786" max="12786" width="15" style="2" customWidth="1"/>
    <col min="12787" max="12790" width="12.875" style="2" customWidth="1"/>
    <col min="12791" max="12791" width="12.125" style="2" customWidth="1"/>
    <col min="12792" max="12792" width="9" style="2"/>
    <col min="12793" max="12793" width="12.25" style="2" customWidth="1"/>
    <col min="12794" max="12794" width="9.625" style="2" customWidth="1"/>
    <col min="12795" max="12796" width="9.75" style="2" customWidth="1"/>
    <col min="12797" max="12797" width="9.375" style="2" customWidth="1"/>
    <col min="12798" max="13039" width="9" style="2"/>
    <col min="13040" max="13041" width="3.75" style="2" customWidth="1"/>
    <col min="13042" max="13042" width="15" style="2" customWidth="1"/>
    <col min="13043" max="13046" width="12.875" style="2" customWidth="1"/>
    <col min="13047" max="13047" width="12.125" style="2" customWidth="1"/>
    <col min="13048" max="13048" width="9" style="2"/>
    <col min="13049" max="13049" width="12.25" style="2" customWidth="1"/>
    <col min="13050" max="13050" width="9.625" style="2" customWidth="1"/>
    <col min="13051" max="13052" width="9.75" style="2" customWidth="1"/>
    <col min="13053" max="13053" width="9.375" style="2" customWidth="1"/>
    <col min="13054" max="13295" width="9" style="2"/>
    <col min="13296" max="13297" width="3.75" style="2" customWidth="1"/>
    <col min="13298" max="13298" width="15" style="2" customWidth="1"/>
    <col min="13299" max="13302" width="12.875" style="2" customWidth="1"/>
    <col min="13303" max="13303" width="12.125" style="2" customWidth="1"/>
    <col min="13304" max="13304" width="9" style="2"/>
    <col min="13305" max="13305" width="12.25" style="2" customWidth="1"/>
    <col min="13306" max="13306" width="9.625" style="2" customWidth="1"/>
    <col min="13307" max="13308" width="9.75" style="2" customWidth="1"/>
    <col min="13309" max="13309" width="9.375" style="2" customWidth="1"/>
    <col min="13310" max="13551" width="9" style="2"/>
    <col min="13552" max="13553" width="3.75" style="2" customWidth="1"/>
    <col min="13554" max="13554" width="15" style="2" customWidth="1"/>
    <col min="13555" max="13558" width="12.875" style="2" customWidth="1"/>
    <col min="13559" max="13559" width="12.125" style="2" customWidth="1"/>
    <col min="13560" max="13560" width="9" style="2"/>
    <col min="13561" max="13561" width="12.25" style="2" customWidth="1"/>
    <col min="13562" max="13562" width="9.625" style="2" customWidth="1"/>
    <col min="13563" max="13564" width="9.75" style="2" customWidth="1"/>
    <col min="13565" max="13565" width="9.375" style="2" customWidth="1"/>
    <col min="13566" max="13807" width="9" style="2"/>
    <col min="13808" max="13809" width="3.75" style="2" customWidth="1"/>
    <col min="13810" max="13810" width="15" style="2" customWidth="1"/>
    <col min="13811" max="13814" width="12.875" style="2" customWidth="1"/>
    <col min="13815" max="13815" width="12.125" style="2" customWidth="1"/>
    <col min="13816" max="13816" width="9" style="2"/>
    <col min="13817" max="13817" width="12.25" style="2" customWidth="1"/>
    <col min="13818" max="13818" width="9.625" style="2" customWidth="1"/>
    <col min="13819" max="13820" width="9.75" style="2" customWidth="1"/>
    <col min="13821" max="13821" width="9.375" style="2" customWidth="1"/>
    <col min="13822" max="14063" width="9" style="2"/>
    <col min="14064" max="14065" width="3.75" style="2" customWidth="1"/>
    <col min="14066" max="14066" width="15" style="2" customWidth="1"/>
    <col min="14067" max="14070" width="12.875" style="2" customWidth="1"/>
    <col min="14071" max="14071" width="12.125" style="2" customWidth="1"/>
    <col min="14072" max="14072" width="9" style="2"/>
    <col min="14073" max="14073" width="12.25" style="2" customWidth="1"/>
    <col min="14074" max="14074" width="9.625" style="2" customWidth="1"/>
    <col min="14075" max="14076" width="9.75" style="2" customWidth="1"/>
    <col min="14077" max="14077" width="9.375" style="2" customWidth="1"/>
    <col min="14078" max="14319" width="9" style="2"/>
    <col min="14320" max="14321" width="3.75" style="2" customWidth="1"/>
    <col min="14322" max="14322" width="15" style="2" customWidth="1"/>
    <col min="14323" max="14326" width="12.875" style="2" customWidth="1"/>
    <col min="14327" max="14327" width="12.125" style="2" customWidth="1"/>
    <col min="14328" max="14328" width="9" style="2"/>
    <col min="14329" max="14329" width="12.25" style="2" customWidth="1"/>
    <col min="14330" max="14330" width="9.625" style="2" customWidth="1"/>
    <col min="14331" max="14332" width="9.75" style="2" customWidth="1"/>
    <col min="14333" max="14333" width="9.375" style="2" customWidth="1"/>
    <col min="14334" max="14575" width="9" style="2"/>
    <col min="14576" max="14577" width="3.75" style="2" customWidth="1"/>
    <col min="14578" max="14578" width="15" style="2" customWidth="1"/>
    <col min="14579" max="14582" width="12.875" style="2" customWidth="1"/>
    <col min="14583" max="14583" width="12.125" style="2" customWidth="1"/>
    <col min="14584" max="14584" width="9" style="2"/>
    <col min="14585" max="14585" width="12.25" style="2" customWidth="1"/>
    <col min="14586" max="14586" width="9.625" style="2" customWidth="1"/>
    <col min="14587" max="14588" width="9.75" style="2" customWidth="1"/>
    <col min="14589" max="14589" width="9.375" style="2" customWidth="1"/>
    <col min="14590" max="14831" width="9" style="2"/>
    <col min="14832" max="14833" width="3.75" style="2" customWidth="1"/>
    <col min="14834" max="14834" width="15" style="2" customWidth="1"/>
    <col min="14835" max="14838" width="12.875" style="2" customWidth="1"/>
    <col min="14839" max="14839" width="12.125" style="2" customWidth="1"/>
    <col min="14840" max="14840" width="9" style="2"/>
    <col min="14841" max="14841" width="12.25" style="2" customWidth="1"/>
    <col min="14842" max="14842" width="9.625" style="2" customWidth="1"/>
    <col min="14843" max="14844" width="9.75" style="2" customWidth="1"/>
    <col min="14845" max="14845" width="9.375" style="2" customWidth="1"/>
    <col min="14846" max="15087" width="9" style="2"/>
    <col min="15088" max="15089" width="3.75" style="2" customWidth="1"/>
    <col min="15090" max="15090" width="15" style="2" customWidth="1"/>
    <col min="15091" max="15094" width="12.875" style="2" customWidth="1"/>
    <col min="15095" max="15095" width="12.125" style="2" customWidth="1"/>
    <col min="15096" max="15096" width="9" style="2"/>
    <col min="15097" max="15097" width="12.25" style="2" customWidth="1"/>
    <col min="15098" max="15098" width="9.625" style="2" customWidth="1"/>
    <col min="15099" max="15100" width="9.75" style="2" customWidth="1"/>
    <col min="15101" max="15101" width="9.375" style="2" customWidth="1"/>
    <col min="15102" max="15343" width="9" style="2"/>
    <col min="15344" max="15345" width="3.75" style="2" customWidth="1"/>
    <col min="15346" max="15346" width="15" style="2" customWidth="1"/>
    <col min="15347" max="15350" width="12.875" style="2" customWidth="1"/>
    <col min="15351" max="15351" width="12.125" style="2" customWidth="1"/>
    <col min="15352" max="15352" width="9" style="2"/>
    <col min="15353" max="15353" width="12.25" style="2" customWidth="1"/>
    <col min="15354" max="15354" width="9.625" style="2" customWidth="1"/>
    <col min="15355" max="15356" width="9.75" style="2" customWidth="1"/>
    <col min="15357" max="15357" width="9.375" style="2" customWidth="1"/>
    <col min="15358" max="15599" width="9" style="2"/>
    <col min="15600" max="15601" width="3.75" style="2" customWidth="1"/>
    <col min="15602" max="15602" width="15" style="2" customWidth="1"/>
    <col min="15603" max="15606" width="12.875" style="2" customWidth="1"/>
    <col min="15607" max="15607" width="12.125" style="2" customWidth="1"/>
    <col min="15608" max="15608" width="9" style="2"/>
    <col min="15609" max="15609" width="12.25" style="2" customWidth="1"/>
    <col min="15610" max="15610" width="9.625" style="2" customWidth="1"/>
    <col min="15611" max="15612" width="9.75" style="2" customWidth="1"/>
    <col min="15613" max="15613" width="9.375" style="2" customWidth="1"/>
    <col min="15614" max="15855" width="9" style="2"/>
    <col min="15856" max="15857" width="3.75" style="2" customWidth="1"/>
    <col min="15858" max="15858" width="15" style="2" customWidth="1"/>
    <col min="15859" max="15862" width="12.875" style="2" customWidth="1"/>
    <col min="15863" max="15863" width="12.125" style="2" customWidth="1"/>
    <col min="15864" max="15864" width="9" style="2"/>
    <col min="15865" max="15865" width="12.25" style="2" customWidth="1"/>
    <col min="15866" max="15866" width="9.625" style="2" customWidth="1"/>
    <col min="15867" max="15868" width="9.75" style="2" customWidth="1"/>
    <col min="15869" max="15869" width="9.375" style="2" customWidth="1"/>
    <col min="15870" max="16111" width="9" style="2"/>
    <col min="16112" max="16113" width="3.75" style="2" customWidth="1"/>
    <col min="16114" max="16114" width="15" style="2" customWidth="1"/>
    <col min="16115" max="16118" width="12.875" style="2" customWidth="1"/>
    <col min="16119" max="16119" width="12.125" style="2" customWidth="1"/>
    <col min="16120" max="16120" width="9" style="2"/>
    <col min="16121" max="16121" width="12.25" style="2" customWidth="1"/>
    <col min="16122" max="16122" width="9.625" style="2" customWidth="1"/>
    <col min="16123" max="16124" width="9.75" style="2" customWidth="1"/>
    <col min="16125" max="16125" width="9.375" style="2" customWidth="1"/>
    <col min="16126" max="16384" width="9" style="2"/>
  </cols>
  <sheetData>
    <row r="1" spans="1:14" ht="20.100000000000001" customHeight="1" x14ac:dyDescent="0.3">
      <c r="A1" s="1" t="s">
        <v>114</v>
      </c>
      <c r="B1" s="1"/>
      <c r="C1" s="1"/>
      <c r="N1" s="3"/>
    </row>
    <row r="2" spans="1:14" ht="20.100000000000001" customHeight="1" x14ac:dyDescent="0.3">
      <c r="A2" s="2" t="s">
        <v>20</v>
      </c>
      <c r="L2" s="3"/>
    </row>
    <row r="3" spans="1:14" ht="20.100000000000001" customHeight="1" x14ac:dyDescent="0.3">
      <c r="A3" s="4" t="s">
        <v>58</v>
      </c>
      <c r="B3" s="4"/>
      <c r="C3" s="4"/>
      <c r="L3" s="5"/>
      <c r="M3" s="2">
        <f>1140+2415</f>
        <v>3555</v>
      </c>
    </row>
    <row r="4" spans="1:14" ht="20.100000000000001" customHeight="1" x14ac:dyDescent="0.3">
      <c r="A4" s="183" t="s">
        <v>57</v>
      </c>
      <c r="B4" s="183"/>
      <c r="C4" s="183"/>
      <c r="D4" s="7"/>
      <c r="E4" s="7"/>
      <c r="F4" s="7"/>
      <c r="G4" s="7"/>
      <c r="L4" s="5"/>
    </row>
    <row r="5" spans="1:14" ht="20.100000000000001" customHeight="1" x14ac:dyDescent="0.3">
      <c r="A5" s="183" t="s">
        <v>59</v>
      </c>
      <c r="B5" s="183"/>
      <c r="C5" s="183"/>
      <c r="D5" s="7"/>
      <c r="E5" s="7"/>
      <c r="F5" s="7"/>
      <c r="G5" s="7"/>
      <c r="L5" s="5"/>
    </row>
    <row r="6" spans="1:14" ht="20.100000000000001" customHeight="1" x14ac:dyDescent="0.3">
      <c r="A6" s="183" t="s">
        <v>60</v>
      </c>
      <c r="B6" s="183"/>
      <c r="C6" s="183"/>
      <c r="D6" s="7"/>
      <c r="E6" s="7"/>
      <c r="F6" s="7"/>
      <c r="G6" s="7"/>
      <c r="L6" s="5"/>
    </row>
    <row r="7" spans="1:14" ht="20.100000000000001" customHeight="1" x14ac:dyDescent="0.3">
      <c r="A7" s="183" t="s">
        <v>61</v>
      </c>
      <c r="B7" s="183"/>
      <c r="C7" s="183"/>
      <c r="D7" s="7"/>
      <c r="E7" s="7"/>
      <c r="F7" s="7"/>
      <c r="G7" s="7"/>
      <c r="L7" s="5"/>
    </row>
    <row r="8" spans="1:14" ht="20.100000000000001" customHeight="1" x14ac:dyDescent="0.3">
      <c r="A8" s="183" t="s">
        <v>62</v>
      </c>
      <c r="B8" s="183"/>
      <c r="C8" s="183"/>
      <c r="D8" s="7"/>
      <c r="E8" s="7"/>
      <c r="F8" s="7"/>
      <c r="G8" s="7"/>
      <c r="L8" s="5"/>
    </row>
    <row r="9" spans="1:14" ht="20.100000000000001" customHeight="1" x14ac:dyDescent="0.3">
      <c r="A9" s="4"/>
      <c r="B9" s="4"/>
      <c r="C9" s="4"/>
      <c r="L9" s="5"/>
    </row>
    <row r="10" spans="1:14" ht="20.100000000000001" customHeight="1" x14ac:dyDescent="0.3">
      <c r="A10" s="2" t="s">
        <v>111</v>
      </c>
      <c r="B10" s="4"/>
      <c r="C10" s="4"/>
      <c r="L10" s="5"/>
    </row>
    <row r="11" spans="1:14" ht="20.100000000000001" customHeight="1" x14ac:dyDescent="0.3">
      <c r="A11" s="353" t="s">
        <v>9</v>
      </c>
      <c r="B11" s="354"/>
      <c r="C11" s="351" t="s">
        <v>67</v>
      </c>
      <c r="D11" s="349" t="s">
        <v>63</v>
      </c>
      <c r="E11" s="349"/>
      <c r="F11" s="349"/>
      <c r="G11" s="350"/>
      <c r="L11" s="5"/>
    </row>
    <row r="12" spans="1:14" ht="20.100000000000001" customHeight="1" x14ac:dyDescent="0.3">
      <c r="A12" s="355"/>
      <c r="B12" s="356"/>
      <c r="C12" s="352"/>
      <c r="D12" s="75" t="s">
        <v>64</v>
      </c>
      <c r="E12" s="75" t="s">
        <v>65</v>
      </c>
      <c r="F12" s="75" t="s">
        <v>66</v>
      </c>
      <c r="G12" s="76" t="s">
        <v>37</v>
      </c>
      <c r="L12" s="5"/>
    </row>
    <row r="13" spans="1:14" ht="20.100000000000001" customHeight="1" x14ac:dyDescent="0.3">
      <c r="A13" s="357" t="s">
        <v>68</v>
      </c>
      <c r="B13" s="358"/>
      <c r="C13" s="72">
        <v>5550</v>
      </c>
      <c r="D13" s="73">
        <v>81</v>
      </c>
      <c r="E13" s="73">
        <v>59.2</v>
      </c>
      <c r="F13" s="73">
        <v>79.3</v>
      </c>
      <c r="G13" s="74">
        <f>AVERAGE(D13:F13)</f>
        <v>73.166666666666671</v>
      </c>
      <c r="L13" s="5"/>
    </row>
    <row r="14" spans="1:14" ht="20.100000000000001" customHeight="1" x14ac:dyDescent="0.3">
      <c r="A14" s="359" t="s">
        <v>69</v>
      </c>
      <c r="B14" s="70" t="s">
        <v>71</v>
      </c>
      <c r="C14" s="68">
        <v>6490</v>
      </c>
      <c r="D14" s="64">
        <v>89.6</v>
      </c>
      <c r="E14" s="64">
        <v>65.900000000000006</v>
      </c>
      <c r="F14" s="64">
        <v>89.5</v>
      </c>
      <c r="G14" s="65">
        <f t="shared" ref="G14:G17" si="0">AVERAGE(D14:F14)</f>
        <v>81.666666666666671</v>
      </c>
      <c r="L14" s="5"/>
    </row>
    <row r="15" spans="1:14" ht="20.100000000000001" customHeight="1" x14ac:dyDescent="0.3">
      <c r="A15" s="359"/>
      <c r="B15" s="70" t="s">
        <v>72</v>
      </c>
      <c r="C15" s="68">
        <v>7470</v>
      </c>
      <c r="D15" s="64">
        <v>84.8</v>
      </c>
      <c r="E15" s="64">
        <v>61.3</v>
      </c>
      <c r="F15" s="64">
        <v>83</v>
      </c>
      <c r="G15" s="65">
        <f t="shared" si="0"/>
        <v>76.36666666666666</v>
      </c>
      <c r="L15" s="5"/>
    </row>
    <row r="16" spans="1:14" ht="20.100000000000001" customHeight="1" x14ac:dyDescent="0.3">
      <c r="A16" s="359" t="s">
        <v>70</v>
      </c>
      <c r="B16" s="70" t="s">
        <v>71</v>
      </c>
      <c r="C16" s="68">
        <v>6000</v>
      </c>
      <c r="D16" s="64">
        <v>88.4</v>
      </c>
      <c r="E16" s="64">
        <v>64.8</v>
      </c>
      <c r="F16" s="64">
        <v>88</v>
      </c>
      <c r="G16" s="65">
        <f t="shared" si="0"/>
        <v>80.399999999999991</v>
      </c>
      <c r="L16" s="5"/>
    </row>
    <row r="17" spans="1:14" ht="20.100000000000001" customHeight="1" x14ac:dyDescent="0.3">
      <c r="A17" s="355"/>
      <c r="B17" s="71" t="s">
        <v>72</v>
      </c>
      <c r="C17" s="69">
        <v>6900</v>
      </c>
      <c r="D17" s="66">
        <v>83.7</v>
      </c>
      <c r="E17" s="66">
        <v>60.2</v>
      </c>
      <c r="F17" s="66">
        <v>81.900000000000006</v>
      </c>
      <c r="G17" s="67">
        <f t="shared" si="0"/>
        <v>75.266666666666666</v>
      </c>
      <c r="L17" s="5"/>
    </row>
    <row r="18" spans="1:14" ht="20.100000000000001" customHeight="1" x14ac:dyDescent="0.3">
      <c r="A18" s="4"/>
      <c r="B18" s="4"/>
      <c r="C18" s="4"/>
      <c r="L18" s="5"/>
    </row>
    <row r="19" spans="1:14" ht="20.100000000000001" customHeight="1" x14ac:dyDescent="0.3">
      <c r="A19" s="2" t="s">
        <v>80</v>
      </c>
      <c r="B19" s="4"/>
      <c r="C19" s="4"/>
      <c r="L19" s="5"/>
    </row>
    <row r="20" spans="1:14" ht="20.100000000000001" customHeight="1" x14ac:dyDescent="0.3">
      <c r="A20" s="361" t="s">
        <v>73</v>
      </c>
      <c r="B20" s="349" t="s">
        <v>74</v>
      </c>
      <c r="C20" s="350" t="s">
        <v>75</v>
      </c>
      <c r="D20" s="365" t="s">
        <v>76</v>
      </c>
      <c r="E20" s="349" t="s">
        <v>81</v>
      </c>
      <c r="F20" s="349"/>
      <c r="G20" s="349"/>
      <c r="H20" s="349"/>
      <c r="I20" s="349"/>
      <c r="J20" s="349"/>
      <c r="K20" s="386" t="s">
        <v>86</v>
      </c>
      <c r="L20" s="367" t="s">
        <v>85</v>
      </c>
    </row>
    <row r="21" spans="1:14" ht="30" customHeight="1" x14ac:dyDescent="0.3">
      <c r="A21" s="362"/>
      <c r="B21" s="363"/>
      <c r="C21" s="364"/>
      <c r="D21" s="366"/>
      <c r="E21" s="80" t="s">
        <v>77</v>
      </c>
      <c r="F21" s="80" t="s">
        <v>78</v>
      </c>
      <c r="G21" s="80" t="s">
        <v>79</v>
      </c>
      <c r="H21" s="80" t="s">
        <v>82</v>
      </c>
      <c r="I21" s="80" t="s">
        <v>83</v>
      </c>
      <c r="J21" s="80" t="s">
        <v>84</v>
      </c>
      <c r="K21" s="363"/>
      <c r="L21" s="368"/>
      <c r="N21" s="3"/>
    </row>
    <row r="22" spans="1:14" ht="20.100000000000001" customHeight="1" x14ac:dyDescent="0.3">
      <c r="A22" s="353" t="s">
        <v>215</v>
      </c>
      <c r="B22" s="87" t="s">
        <v>231</v>
      </c>
      <c r="C22" s="88" t="s">
        <v>232</v>
      </c>
      <c r="D22" s="89">
        <v>0.2</v>
      </c>
      <c r="E22" s="136">
        <v>15</v>
      </c>
      <c r="F22" s="90">
        <f t="shared" ref="F22:F33" si="1">ROUND(0.163*D22*E22*1.1/0.25,3)</f>
        <v>2.1520000000000001</v>
      </c>
      <c r="G22" s="91">
        <f t="shared" ref="G22:G33" si="2">+ROUND(F22*24*365,0)</f>
        <v>18852</v>
      </c>
      <c r="H22" s="91">
        <f t="shared" ref="H22:H33" si="3">+ROUND(F22*$C$13*12,0)</f>
        <v>143323</v>
      </c>
      <c r="I22" s="91">
        <f t="shared" ref="I22:I33" si="4">+ROUND(G22*$G$13,0)</f>
        <v>1379338</v>
      </c>
      <c r="J22" s="91">
        <f t="shared" ref="J22:J33" si="5">SUM(H22:I22)</f>
        <v>1522661</v>
      </c>
      <c r="K22" s="91">
        <f t="shared" ref="K22:K33" si="6">+ROUND((0.292*D22+83.662)*0.005*1000000,0)</f>
        <v>418602</v>
      </c>
      <c r="L22" s="92">
        <f t="shared" ref="L22:L33" si="7">+J22+K22</f>
        <v>1941263</v>
      </c>
      <c r="M22" s="5"/>
    </row>
    <row r="23" spans="1:14" ht="20.100000000000001" customHeight="1" x14ac:dyDescent="0.3">
      <c r="A23" s="359"/>
      <c r="B23" s="82" t="s">
        <v>233</v>
      </c>
      <c r="C23" s="93" t="s">
        <v>232</v>
      </c>
      <c r="D23" s="83">
        <v>0.6</v>
      </c>
      <c r="E23" s="137">
        <v>15</v>
      </c>
      <c r="F23" s="77">
        <f t="shared" si="1"/>
        <v>6.4550000000000001</v>
      </c>
      <c r="G23" s="78">
        <f t="shared" si="2"/>
        <v>56546</v>
      </c>
      <c r="H23" s="78">
        <f t="shared" si="3"/>
        <v>429903</v>
      </c>
      <c r="I23" s="78">
        <f t="shared" si="4"/>
        <v>4137282</v>
      </c>
      <c r="J23" s="78">
        <f t="shared" si="5"/>
        <v>4567185</v>
      </c>
      <c r="K23" s="78">
        <f t="shared" si="6"/>
        <v>419186</v>
      </c>
      <c r="L23" s="79">
        <f t="shared" si="7"/>
        <v>4986371</v>
      </c>
      <c r="M23" s="5"/>
    </row>
    <row r="24" spans="1:14" ht="20.100000000000001" customHeight="1" x14ac:dyDescent="0.3">
      <c r="A24" s="360"/>
      <c r="B24" s="82" t="s">
        <v>234</v>
      </c>
      <c r="C24" s="93" t="s">
        <v>235</v>
      </c>
      <c r="D24" s="83">
        <v>0.5</v>
      </c>
      <c r="E24" s="137">
        <v>15</v>
      </c>
      <c r="F24" s="77">
        <f t="shared" si="1"/>
        <v>5.3789999999999996</v>
      </c>
      <c r="G24" s="78">
        <f t="shared" si="2"/>
        <v>47120</v>
      </c>
      <c r="H24" s="78">
        <f t="shared" si="3"/>
        <v>358241</v>
      </c>
      <c r="I24" s="78">
        <f t="shared" si="4"/>
        <v>3447613</v>
      </c>
      <c r="J24" s="78">
        <f t="shared" si="5"/>
        <v>3805854</v>
      </c>
      <c r="K24" s="78">
        <f t="shared" si="6"/>
        <v>419040</v>
      </c>
      <c r="L24" s="79">
        <f t="shared" si="7"/>
        <v>4224894</v>
      </c>
      <c r="M24" s="5"/>
    </row>
    <row r="25" spans="1:14" ht="20.100000000000001" customHeight="1" x14ac:dyDescent="0.3">
      <c r="A25" s="360"/>
      <c r="B25" s="82" t="s">
        <v>236</v>
      </c>
      <c r="C25" s="93" t="s">
        <v>235</v>
      </c>
      <c r="D25" s="83">
        <v>0.4</v>
      </c>
      <c r="E25" s="137">
        <v>15</v>
      </c>
      <c r="F25" s="77">
        <f t="shared" si="1"/>
        <v>4.3029999999999999</v>
      </c>
      <c r="G25" s="78">
        <f t="shared" si="2"/>
        <v>37694</v>
      </c>
      <c r="H25" s="78">
        <f t="shared" si="3"/>
        <v>286580</v>
      </c>
      <c r="I25" s="78">
        <f t="shared" si="4"/>
        <v>2757944</v>
      </c>
      <c r="J25" s="78">
        <f t="shared" si="5"/>
        <v>3044524</v>
      </c>
      <c r="K25" s="78">
        <f t="shared" si="6"/>
        <v>418894</v>
      </c>
      <c r="L25" s="79">
        <f t="shared" si="7"/>
        <v>3463418</v>
      </c>
      <c r="M25" s="5"/>
    </row>
    <row r="26" spans="1:14" ht="20.100000000000001" customHeight="1" x14ac:dyDescent="0.3">
      <c r="A26" s="360"/>
      <c r="B26" s="82" t="s">
        <v>237</v>
      </c>
      <c r="C26" s="93" t="s">
        <v>235</v>
      </c>
      <c r="D26" s="83">
        <v>0.4</v>
      </c>
      <c r="E26" s="137">
        <v>15</v>
      </c>
      <c r="F26" s="77">
        <f t="shared" si="1"/>
        <v>4.3029999999999999</v>
      </c>
      <c r="G26" s="78">
        <f t="shared" si="2"/>
        <v>37694</v>
      </c>
      <c r="H26" s="78">
        <f t="shared" si="3"/>
        <v>286580</v>
      </c>
      <c r="I26" s="78">
        <f t="shared" si="4"/>
        <v>2757944</v>
      </c>
      <c r="J26" s="78">
        <f t="shared" si="5"/>
        <v>3044524</v>
      </c>
      <c r="K26" s="78">
        <f t="shared" si="6"/>
        <v>418894</v>
      </c>
      <c r="L26" s="79">
        <f t="shared" si="7"/>
        <v>3463418</v>
      </c>
      <c r="M26" s="5"/>
    </row>
    <row r="27" spans="1:14" ht="20.100000000000001" customHeight="1" x14ac:dyDescent="0.3">
      <c r="A27" s="360"/>
      <c r="B27" s="82" t="s">
        <v>238</v>
      </c>
      <c r="C27" s="93" t="s">
        <v>235</v>
      </c>
      <c r="D27" s="83">
        <v>0.3</v>
      </c>
      <c r="E27" s="137">
        <v>15</v>
      </c>
      <c r="F27" s="77">
        <f t="shared" si="1"/>
        <v>3.2269999999999999</v>
      </c>
      <c r="G27" s="78">
        <f t="shared" si="2"/>
        <v>28269</v>
      </c>
      <c r="H27" s="78">
        <f t="shared" si="3"/>
        <v>214918</v>
      </c>
      <c r="I27" s="78">
        <f t="shared" si="4"/>
        <v>2068349</v>
      </c>
      <c r="J27" s="78">
        <f t="shared" si="5"/>
        <v>2283267</v>
      </c>
      <c r="K27" s="78">
        <f t="shared" si="6"/>
        <v>418748</v>
      </c>
      <c r="L27" s="79">
        <f t="shared" si="7"/>
        <v>2702015</v>
      </c>
      <c r="M27" s="5"/>
    </row>
    <row r="28" spans="1:14" ht="20.100000000000001" customHeight="1" x14ac:dyDescent="0.3">
      <c r="A28" s="360"/>
      <c r="B28" s="82" t="s">
        <v>239</v>
      </c>
      <c r="C28" s="93" t="s">
        <v>235</v>
      </c>
      <c r="D28" s="83">
        <v>0.1</v>
      </c>
      <c r="E28" s="137">
        <v>15</v>
      </c>
      <c r="F28" s="77">
        <f t="shared" si="1"/>
        <v>1.0760000000000001</v>
      </c>
      <c r="G28" s="78">
        <f t="shared" si="2"/>
        <v>9426</v>
      </c>
      <c r="H28" s="78">
        <f t="shared" si="3"/>
        <v>71662</v>
      </c>
      <c r="I28" s="78">
        <f t="shared" si="4"/>
        <v>689669</v>
      </c>
      <c r="J28" s="78">
        <f t="shared" si="5"/>
        <v>761331</v>
      </c>
      <c r="K28" s="78">
        <f t="shared" si="6"/>
        <v>418456</v>
      </c>
      <c r="L28" s="79">
        <f t="shared" si="7"/>
        <v>1179787</v>
      </c>
      <c r="M28" s="5"/>
    </row>
    <row r="29" spans="1:14" ht="20.100000000000001" customHeight="1" x14ac:dyDescent="0.3">
      <c r="A29" s="360"/>
      <c r="B29" s="82" t="s">
        <v>240</v>
      </c>
      <c r="C29" s="93" t="s">
        <v>235</v>
      </c>
      <c r="D29" s="83">
        <v>0.4</v>
      </c>
      <c r="E29" s="137">
        <v>15</v>
      </c>
      <c r="F29" s="77">
        <f t="shared" si="1"/>
        <v>4.3029999999999999</v>
      </c>
      <c r="G29" s="78">
        <f t="shared" si="2"/>
        <v>37694</v>
      </c>
      <c r="H29" s="78">
        <f t="shared" si="3"/>
        <v>286580</v>
      </c>
      <c r="I29" s="78">
        <f t="shared" si="4"/>
        <v>2757944</v>
      </c>
      <c r="J29" s="78">
        <f t="shared" si="5"/>
        <v>3044524</v>
      </c>
      <c r="K29" s="78">
        <f t="shared" si="6"/>
        <v>418894</v>
      </c>
      <c r="L29" s="79">
        <f t="shared" si="7"/>
        <v>3463418</v>
      </c>
      <c r="M29" s="5"/>
    </row>
    <row r="30" spans="1:14" ht="20.100000000000001" customHeight="1" x14ac:dyDescent="0.3">
      <c r="A30" s="360"/>
      <c r="B30" s="82" t="s">
        <v>241</v>
      </c>
      <c r="C30" s="93" t="s">
        <v>235</v>
      </c>
      <c r="D30" s="83">
        <v>0.4</v>
      </c>
      <c r="E30" s="137">
        <v>15</v>
      </c>
      <c r="F30" s="77">
        <f t="shared" si="1"/>
        <v>4.3029999999999999</v>
      </c>
      <c r="G30" s="78">
        <f t="shared" si="2"/>
        <v>37694</v>
      </c>
      <c r="H30" s="78">
        <f t="shared" si="3"/>
        <v>286580</v>
      </c>
      <c r="I30" s="78">
        <f t="shared" si="4"/>
        <v>2757944</v>
      </c>
      <c r="J30" s="78">
        <f t="shared" si="5"/>
        <v>3044524</v>
      </c>
      <c r="K30" s="78">
        <f t="shared" si="6"/>
        <v>418894</v>
      </c>
      <c r="L30" s="79">
        <f t="shared" si="7"/>
        <v>3463418</v>
      </c>
      <c r="M30" s="5"/>
    </row>
    <row r="31" spans="1:14" ht="20.100000000000001" customHeight="1" x14ac:dyDescent="0.3">
      <c r="A31" s="360"/>
      <c r="B31" s="82" t="s">
        <v>242</v>
      </c>
      <c r="C31" s="93" t="s">
        <v>235</v>
      </c>
      <c r="D31" s="83">
        <v>0.1</v>
      </c>
      <c r="E31" s="137">
        <v>15</v>
      </c>
      <c r="F31" s="77">
        <f t="shared" si="1"/>
        <v>1.0760000000000001</v>
      </c>
      <c r="G31" s="78">
        <f t="shared" si="2"/>
        <v>9426</v>
      </c>
      <c r="H31" s="78">
        <f t="shared" si="3"/>
        <v>71662</v>
      </c>
      <c r="I31" s="78">
        <f t="shared" si="4"/>
        <v>689669</v>
      </c>
      <c r="J31" s="78">
        <f t="shared" si="5"/>
        <v>761331</v>
      </c>
      <c r="K31" s="78">
        <f t="shared" si="6"/>
        <v>418456</v>
      </c>
      <c r="L31" s="79">
        <f t="shared" si="7"/>
        <v>1179787</v>
      </c>
      <c r="M31" s="5"/>
    </row>
    <row r="32" spans="1:14" ht="20.100000000000001" customHeight="1" x14ac:dyDescent="0.3">
      <c r="A32" s="360"/>
      <c r="B32" s="82" t="s">
        <v>243</v>
      </c>
      <c r="C32" s="93" t="s">
        <v>235</v>
      </c>
      <c r="D32" s="83">
        <v>0.1</v>
      </c>
      <c r="E32" s="137">
        <v>15</v>
      </c>
      <c r="F32" s="77">
        <f t="shared" si="1"/>
        <v>1.0760000000000001</v>
      </c>
      <c r="G32" s="78">
        <f t="shared" si="2"/>
        <v>9426</v>
      </c>
      <c r="H32" s="78">
        <f t="shared" si="3"/>
        <v>71662</v>
      </c>
      <c r="I32" s="78">
        <f t="shared" si="4"/>
        <v>689669</v>
      </c>
      <c r="J32" s="78">
        <f t="shared" si="5"/>
        <v>761331</v>
      </c>
      <c r="K32" s="78">
        <f t="shared" si="6"/>
        <v>418456</v>
      </c>
      <c r="L32" s="79">
        <f t="shared" si="7"/>
        <v>1179787</v>
      </c>
      <c r="M32" s="5"/>
    </row>
    <row r="33" spans="1:13" ht="20.100000000000001" customHeight="1" x14ac:dyDescent="0.3">
      <c r="A33" s="355"/>
      <c r="B33" s="138" t="s">
        <v>244</v>
      </c>
      <c r="C33" s="139" t="s">
        <v>235</v>
      </c>
      <c r="D33" s="140">
        <v>0.3</v>
      </c>
      <c r="E33" s="141">
        <v>15</v>
      </c>
      <c r="F33" s="142">
        <f t="shared" si="1"/>
        <v>3.2269999999999999</v>
      </c>
      <c r="G33" s="143">
        <f t="shared" si="2"/>
        <v>28269</v>
      </c>
      <c r="H33" s="143">
        <f t="shared" si="3"/>
        <v>214918</v>
      </c>
      <c r="I33" s="143">
        <f t="shared" si="4"/>
        <v>2068349</v>
      </c>
      <c r="J33" s="143">
        <f t="shared" si="5"/>
        <v>2283267</v>
      </c>
      <c r="K33" s="143">
        <f t="shared" si="6"/>
        <v>418748</v>
      </c>
      <c r="L33" s="144">
        <f t="shared" si="7"/>
        <v>2702015</v>
      </c>
      <c r="M33" s="5"/>
    </row>
    <row r="34" spans="1:13" ht="20.100000000000001" customHeight="1" x14ac:dyDescent="0.3">
      <c r="A34" s="347" t="s">
        <v>145</v>
      </c>
      <c r="B34" s="146" t="s">
        <v>216</v>
      </c>
      <c r="C34" s="147" t="s">
        <v>8</v>
      </c>
      <c r="D34" s="148">
        <v>0.2</v>
      </c>
      <c r="E34" s="149">
        <v>15</v>
      </c>
      <c r="F34" s="150">
        <f t="shared" ref="F34:F44" si="8">ROUND(0.163*D34*E34*1.1/0.25,3)</f>
        <v>2.1520000000000001</v>
      </c>
      <c r="G34" s="151">
        <f t="shared" ref="G34:G44" si="9">+ROUND(F34*24*365,0)</f>
        <v>18852</v>
      </c>
      <c r="H34" s="151">
        <f t="shared" ref="H34:H44" si="10">+ROUND(F34*$C$13*12,0)</f>
        <v>143323</v>
      </c>
      <c r="I34" s="151">
        <f t="shared" ref="I34:I44" si="11">+ROUND(G34*$G$13,0)</f>
        <v>1379338</v>
      </c>
      <c r="J34" s="151">
        <f t="shared" ref="J34:J44" si="12">SUM(H34:I34)</f>
        <v>1522661</v>
      </c>
      <c r="K34" s="151">
        <f t="shared" ref="K34:K39" si="13">+ROUND((0.292*D34+83.662)*0.005*1000000,0)</f>
        <v>418602</v>
      </c>
      <c r="L34" s="152">
        <f t="shared" ref="L34:L39" si="14">+J34+K34</f>
        <v>1941263</v>
      </c>
      <c r="M34" s="5"/>
    </row>
    <row r="35" spans="1:13" ht="20.100000000000001" customHeight="1" x14ac:dyDescent="0.3">
      <c r="A35" s="345"/>
      <c r="B35" s="111" t="s">
        <v>217</v>
      </c>
      <c r="C35" s="122" t="s">
        <v>8</v>
      </c>
      <c r="D35" s="120">
        <v>0.2</v>
      </c>
      <c r="E35" s="112">
        <v>39</v>
      </c>
      <c r="F35" s="113">
        <f t="shared" si="8"/>
        <v>5.5940000000000003</v>
      </c>
      <c r="G35" s="114">
        <f t="shared" si="9"/>
        <v>49003</v>
      </c>
      <c r="H35" s="114">
        <f t="shared" si="10"/>
        <v>372560</v>
      </c>
      <c r="I35" s="114">
        <f t="shared" si="11"/>
        <v>3585386</v>
      </c>
      <c r="J35" s="114">
        <f t="shared" si="12"/>
        <v>3957946</v>
      </c>
      <c r="K35" s="114">
        <f t="shared" si="13"/>
        <v>418602</v>
      </c>
      <c r="L35" s="153">
        <f t="shared" si="14"/>
        <v>4376548</v>
      </c>
      <c r="M35" s="5"/>
    </row>
    <row r="36" spans="1:13" ht="20.100000000000001" customHeight="1" x14ac:dyDescent="0.3">
      <c r="A36" s="345"/>
      <c r="B36" s="111" t="s">
        <v>218</v>
      </c>
      <c r="C36" s="122" t="s">
        <v>8</v>
      </c>
      <c r="D36" s="120">
        <v>0.24</v>
      </c>
      <c r="E36" s="112">
        <v>24</v>
      </c>
      <c r="F36" s="113">
        <f t="shared" si="8"/>
        <v>4.1310000000000002</v>
      </c>
      <c r="G36" s="114">
        <f t="shared" si="9"/>
        <v>36188</v>
      </c>
      <c r="H36" s="114">
        <f t="shared" si="10"/>
        <v>275125</v>
      </c>
      <c r="I36" s="114">
        <f t="shared" si="11"/>
        <v>2647755</v>
      </c>
      <c r="J36" s="114">
        <f t="shared" si="12"/>
        <v>2922880</v>
      </c>
      <c r="K36" s="114">
        <f t="shared" si="13"/>
        <v>418660</v>
      </c>
      <c r="L36" s="153">
        <f t="shared" si="14"/>
        <v>3341540</v>
      </c>
      <c r="M36" s="5"/>
    </row>
    <row r="37" spans="1:13" ht="20.100000000000001" customHeight="1" x14ac:dyDescent="0.3">
      <c r="A37" s="345"/>
      <c r="B37" s="111" t="s">
        <v>219</v>
      </c>
      <c r="C37" s="122" t="s">
        <v>8</v>
      </c>
      <c r="D37" s="120">
        <v>0.3</v>
      </c>
      <c r="E37" s="112">
        <v>33</v>
      </c>
      <c r="F37" s="113">
        <f t="shared" si="8"/>
        <v>7.1</v>
      </c>
      <c r="G37" s="114">
        <f t="shared" si="9"/>
        <v>62196</v>
      </c>
      <c r="H37" s="114">
        <f t="shared" si="10"/>
        <v>472860</v>
      </c>
      <c r="I37" s="114">
        <f t="shared" si="11"/>
        <v>4550674</v>
      </c>
      <c r="J37" s="114">
        <f t="shared" si="12"/>
        <v>5023534</v>
      </c>
      <c r="K37" s="114">
        <f t="shared" si="13"/>
        <v>418748</v>
      </c>
      <c r="L37" s="153">
        <f t="shared" si="14"/>
        <v>5442282</v>
      </c>
      <c r="M37" s="5"/>
    </row>
    <row r="38" spans="1:13" ht="20.100000000000001" customHeight="1" x14ac:dyDescent="0.3">
      <c r="A38" s="345"/>
      <c r="B38" s="111" t="s">
        <v>220</v>
      </c>
      <c r="C38" s="122" t="s">
        <v>8</v>
      </c>
      <c r="D38" s="120">
        <v>0.2</v>
      </c>
      <c r="E38" s="112">
        <v>24</v>
      </c>
      <c r="F38" s="113">
        <f t="shared" si="8"/>
        <v>3.4430000000000001</v>
      </c>
      <c r="G38" s="114">
        <f t="shared" si="9"/>
        <v>30161</v>
      </c>
      <c r="H38" s="114">
        <f t="shared" si="10"/>
        <v>229304</v>
      </c>
      <c r="I38" s="114">
        <f t="shared" si="11"/>
        <v>2206780</v>
      </c>
      <c r="J38" s="114">
        <f t="shared" si="12"/>
        <v>2436084</v>
      </c>
      <c r="K38" s="114">
        <f t="shared" si="13"/>
        <v>418602</v>
      </c>
      <c r="L38" s="153">
        <f t="shared" si="14"/>
        <v>2854686</v>
      </c>
      <c r="M38" s="5"/>
    </row>
    <row r="39" spans="1:13" ht="20.100000000000001" customHeight="1" x14ac:dyDescent="0.3">
      <c r="A39" s="345"/>
      <c r="B39" s="111" t="s">
        <v>221</v>
      </c>
      <c r="C39" s="122" t="s">
        <v>8</v>
      </c>
      <c r="D39" s="120">
        <v>0.2</v>
      </c>
      <c r="E39" s="112">
        <v>15</v>
      </c>
      <c r="F39" s="113">
        <f t="shared" si="8"/>
        <v>2.1520000000000001</v>
      </c>
      <c r="G39" s="114">
        <f t="shared" si="9"/>
        <v>18852</v>
      </c>
      <c r="H39" s="114">
        <f t="shared" si="10"/>
        <v>143323</v>
      </c>
      <c r="I39" s="114">
        <f t="shared" si="11"/>
        <v>1379338</v>
      </c>
      <c r="J39" s="114">
        <f t="shared" si="12"/>
        <v>1522661</v>
      </c>
      <c r="K39" s="114">
        <f t="shared" si="13"/>
        <v>418602</v>
      </c>
      <c r="L39" s="153">
        <f t="shared" si="14"/>
        <v>1941263</v>
      </c>
      <c r="M39" s="5"/>
    </row>
    <row r="40" spans="1:13" ht="20.100000000000001" customHeight="1" x14ac:dyDescent="0.3">
      <c r="A40" s="345"/>
      <c r="B40" s="111" t="s">
        <v>222</v>
      </c>
      <c r="C40" s="122" t="s">
        <v>8</v>
      </c>
      <c r="D40" s="120">
        <v>0.34</v>
      </c>
      <c r="E40" s="112">
        <v>20</v>
      </c>
      <c r="F40" s="113">
        <f t="shared" si="8"/>
        <v>4.8769999999999998</v>
      </c>
      <c r="G40" s="114">
        <f t="shared" si="9"/>
        <v>42723</v>
      </c>
      <c r="H40" s="114">
        <f t="shared" si="10"/>
        <v>324808</v>
      </c>
      <c r="I40" s="114">
        <f t="shared" si="11"/>
        <v>3125900</v>
      </c>
      <c r="J40" s="114">
        <f t="shared" si="12"/>
        <v>3450708</v>
      </c>
      <c r="K40" s="114">
        <f t="shared" ref="K40" si="15">+ROUND((0.292*D40+83.662)*0.005*1000000,0)</f>
        <v>418806</v>
      </c>
      <c r="L40" s="153">
        <f t="shared" ref="L40" si="16">+J40+K40</f>
        <v>3869514</v>
      </c>
      <c r="M40" s="5"/>
    </row>
    <row r="41" spans="1:13" ht="20.100000000000001" customHeight="1" x14ac:dyDescent="0.3">
      <c r="A41" s="345"/>
      <c r="B41" s="111" t="s">
        <v>223</v>
      </c>
      <c r="C41" s="122" t="s">
        <v>8</v>
      </c>
      <c r="D41" s="120">
        <v>0.27</v>
      </c>
      <c r="E41" s="112">
        <v>24</v>
      </c>
      <c r="F41" s="113">
        <f t="shared" si="8"/>
        <v>4.6470000000000002</v>
      </c>
      <c r="G41" s="114">
        <f t="shared" si="9"/>
        <v>40708</v>
      </c>
      <c r="H41" s="114">
        <f t="shared" si="10"/>
        <v>309490</v>
      </c>
      <c r="I41" s="114">
        <f t="shared" si="11"/>
        <v>2978469</v>
      </c>
      <c r="J41" s="114">
        <f t="shared" si="12"/>
        <v>3287959</v>
      </c>
      <c r="K41" s="114">
        <f t="shared" ref="K41:K44" si="17">+ROUND((0.292*D41+83.662)*0.005*1000000,0)</f>
        <v>418704</v>
      </c>
      <c r="L41" s="153">
        <f t="shared" ref="L41:L44" si="18">+J41+K41</f>
        <v>3706663</v>
      </c>
      <c r="M41" s="5"/>
    </row>
    <row r="42" spans="1:13" ht="20.100000000000001" customHeight="1" x14ac:dyDescent="0.3">
      <c r="A42" s="345"/>
      <c r="B42" s="111" t="s">
        <v>224</v>
      </c>
      <c r="C42" s="122" t="s">
        <v>8</v>
      </c>
      <c r="D42" s="120">
        <v>0.2</v>
      </c>
      <c r="E42" s="112">
        <v>33</v>
      </c>
      <c r="F42" s="113">
        <f t="shared" si="8"/>
        <v>4.734</v>
      </c>
      <c r="G42" s="114">
        <f t="shared" si="9"/>
        <v>41470</v>
      </c>
      <c r="H42" s="114">
        <f t="shared" si="10"/>
        <v>315284</v>
      </c>
      <c r="I42" s="114">
        <f t="shared" si="11"/>
        <v>3034222</v>
      </c>
      <c r="J42" s="114">
        <f t="shared" si="12"/>
        <v>3349506</v>
      </c>
      <c r="K42" s="114">
        <f t="shared" si="17"/>
        <v>418602</v>
      </c>
      <c r="L42" s="153">
        <f t="shared" si="18"/>
        <v>3768108</v>
      </c>
      <c r="M42" s="5"/>
    </row>
    <row r="43" spans="1:13" ht="20.100000000000001" customHeight="1" x14ac:dyDescent="0.3">
      <c r="A43" s="345"/>
      <c r="B43" s="111" t="s">
        <v>225</v>
      </c>
      <c r="C43" s="122" t="s">
        <v>8</v>
      </c>
      <c r="D43" s="120">
        <v>0.52</v>
      </c>
      <c r="E43" s="112">
        <v>24</v>
      </c>
      <c r="F43" s="113">
        <f t="shared" si="8"/>
        <v>8.9510000000000005</v>
      </c>
      <c r="G43" s="114">
        <f t="shared" si="9"/>
        <v>78411</v>
      </c>
      <c r="H43" s="114">
        <f t="shared" si="10"/>
        <v>596137</v>
      </c>
      <c r="I43" s="114">
        <f t="shared" si="11"/>
        <v>5737072</v>
      </c>
      <c r="J43" s="114">
        <f t="shared" si="12"/>
        <v>6333209</v>
      </c>
      <c r="K43" s="114">
        <f t="shared" si="17"/>
        <v>419069</v>
      </c>
      <c r="L43" s="153">
        <f t="shared" si="18"/>
        <v>6752278</v>
      </c>
      <c r="M43" s="5"/>
    </row>
    <row r="44" spans="1:13" ht="20.100000000000001" customHeight="1" x14ac:dyDescent="0.3">
      <c r="A44" s="345"/>
      <c r="B44" s="111" t="s">
        <v>226</v>
      </c>
      <c r="C44" s="122" t="s">
        <v>8</v>
      </c>
      <c r="D44" s="120">
        <v>0.2</v>
      </c>
      <c r="E44" s="112">
        <v>20</v>
      </c>
      <c r="F44" s="113">
        <f t="shared" si="8"/>
        <v>2.8690000000000002</v>
      </c>
      <c r="G44" s="114">
        <f t="shared" si="9"/>
        <v>25132</v>
      </c>
      <c r="H44" s="114">
        <f t="shared" si="10"/>
        <v>191075</v>
      </c>
      <c r="I44" s="114">
        <f t="shared" si="11"/>
        <v>1838825</v>
      </c>
      <c r="J44" s="114">
        <f t="shared" si="12"/>
        <v>2029900</v>
      </c>
      <c r="K44" s="114">
        <f t="shared" si="17"/>
        <v>418602</v>
      </c>
      <c r="L44" s="153">
        <f t="shared" si="18"/>
        <v>2448502</v>
      </c>
      <c r="M44" s="5"/>
    </row>
    <row r="45" spans="1:13" ht="20.100000000000001" customHeight="1" x14ac:dyDescent="0.3">
      <c r="A45" s="348"/>
      <c r="B45" s="154"/>
      <c r="C45" s="155"/>
      <c r="D45" s="156"/>
      <c r="E45" s="157"/>
      <c r="F45" s="158"/>
      <c r="G45" s="159"/>
      <c r="H45" s="159"/>
      <c r="I45" s="159"/>
      <c r="J45" s="159"/>
      <c r="K45" s="159"/>
      <c r="L45" s="160"/>
      <c r="M45" s="5"/>
    </row>
    <row r="46" spans="1:13" ht="20.100000000000001" customHeight="1" x14ac:dyDescent="0.3">
      <c r="A46" s="347" t="s">
        <v>147</v>
      </c>
      <c r="B46" s="161" t="s">
        <v>245</v>
      </c>
      <c r="C46" s="174" t="s">
        <v>232</v>
      </c>
      <c r="D46" s="170">
        <v>0.1</v>
      </c>
      <c r="E46" s="151">
        <v>15</v>
      </c>
      <c r="F46" s="150">
        <f t="shared" ref="F46:F58" si="19">ROUND(0.163*D46*E46*1.1/0.25,3)</f>
        <v>1.0760000000000001</v>
      </c>
      <c r="G46" s="151">
        <f t="shared" ref="G46:G58" si="20">+ROUND(F46*24*365,0)</f>
        <v>9426</v>
      </c>
      <c r="H46" s="151">
        <f t="shared" ref="H46:H58" si="21">+ROUND(F46*$C$13*12,0)</f>
        <v>71662</v>
      </c>
      <c r="I46" s="151">
        <f t="shared" ref="I46:I58" si="22">+ROUND(G46*$G$13,0)</f>
        <v>689669</v>
      </c>
      <c r="J46" s="151">
        <f t="shared" ref="J46:J58" si="23">SUM(H46:I46)</f>
        <v>761331</v>
      </c>
      <c r="K46" s="151">
        <f t="shared" ref="K46:K58" si="24">+ROUND((0.292*D46+83.662)*0.005*1000000,0)</f>
        <v>418456</v>
      </c>
      <c r="L46" s="162">
        <f t="shared" ref="L46:L58" si="25">+J46+K46</f>
        <v>1179787</v>
      </c>
      <c r="M46" s="5"/>
    </row>
    <row r="47" spans="1:13" ht="20.100000000000001" customHeight="1" x14ac:dyDescent="0.3">
      <c r="A47" s="345"/>
      <c r="B47" s="163" t="s">
        <v>246</v>
      </c>
      <c r="C47" s="175" t="s">
        <v>232</v>
      </c>
      <c r="D47" s="171">
        <v>0.5</v>
      </c>
      <c r="E47" s="114">
        <v>15</v>
      </c>
      <c r="F47" s="113">
        <f t="shared" si="19"/>
        <v>5.3789999999999996</v>
      </c>
      <c r="G47" s="114">
        <f t="shared" si="20"/>
        <v>47120</v>
      </c>
      <c r="H47" s="114">
        <f t="shared" si="21"/>
        <v>358241</v>
      </c>
      <c r="I47" s="114">
        <f t="shared" si="22"/>
        <v>3447613</v>
      </c>
      <c r="J47" s="114">
        <f t="shared" si="23"/>
        <v>3805854</v>
      </c>
      <c r="K47" s="114">
        <f t="shared" si="24"/>
        <v>419040</v>
      </c>
      <c r="L47" s="115">
        <f t="shared" si="25"/>
        <v>4224894</v>
      </c>
      <c r="M47" s="5"/>
    </row>
    <row r="48" spans="1:13" ht="20.100000000000001" customHeight="1" x14ac:dyDescent="0.3">
      <c r="A48" s="345"/>
      <c r="B48" s="163" t="s">
        <v>247</v>
      </c>
      <c r="C48" s="175" t="s">
        <v>232</v>
      </c>
      <c r="D48" s="171">
        <v>0.6</v>
      </c>
      <c r="E48" s="114">
        <v>15</v>
      </c>
      <c r="F48" s="113">
        <f t="shared" si="19"/>
        <v>6.4550000000000001</v>
      </c>
      <c r="G48" s="114">
        <f t="shared" si="20"/>
        <v>56546</v>
      </c>
      <c r="H48" s="114">
        <f t="shared" si="21"/>
        <v>429903</v>
      </c>
      <c r="I48" s="114">
        <f t="shared" si="22"/>
        <v>4137282</v>
      </c>
      <c r="J48" s="114">
        <f t="shared" si="23"/>
        <v>4567185</v>
      </c>
      <c r="K48" s="114">
        <f t="shared" si="24"/>
        <v>419186</v>
      </c>
      <c r="L48" s="115">
        <f t="shared" si="25"/>
        <v>4986371</v>
      </c>
      <c r="M48" s="5"/>
    </row>
    <row r="49" spans="1:13" ht="20.100000000000001" customHeight="1" x14ac:dyDescent="0.3">
      <c r="A49" s="345"/>
      <c r="B49" s="163" t="s">
        <v>248</v>
      </c>
      <c r="C49" s="175" t="s">
        <v>235</v>
      </c>
      <c r="D49" s="171">
        <v>0.1</v>
      </c>
      <c r="E49" s="114">
        <v>15</v>
      </c>
      <c r="F49" s="113">
        <f t="shared" si="19"/>
        <v>1.0760000000000001</v>
      </c>
      <c r="G49" s="114">
        <f t="shared" si="20"/>
        <v>9426</v>
      </c>
      <c r="H49" s="114">
        <f t="shared" si="21"/>
        <v>71662</v>
      </c>
      <c r="I49" s="114">
        <f t="shared" si="22"/>
        <v>689669</v>
      </c>
      <c r="J49" s="114">
        <f t="shared" si="23"/>
        <v>761331</v>
      </c>
      <c r="K49" s="114">
        <f t="shared" si="24"/>
        <v>418456</v>
      </c>
      <c r="L49" s="115">
        <f t="shared" si="25"/>
        <v>1179787</v>
      </c>
      <c r="M49" s="5"/>
    </row>
    <row r="50" spans="1:13" ht="20.100000000000001" customHeight="1" x14ac:dyDescent="0.3">
      <c r="A50" s="345"/>
      <c r="B50" s="163" t="s">
        <v>249</v>
      </c>
      <c r="C50" s="175" t="s">
        <v>235</v>
      </c>
      <c r="D50" s="171">
        <v>0.2</v>
      </c>
      <c r="E50" s="114">
        <v>15</v>
      </c>
      <c r="F50" s="113">
        <f t="shared" si="19"/>
        <v>2.1520000000000001</v>
      </c>
      <c r="G50" s="114">
        <f t="shared" si="20"/>
        <v>18852</v>
      </c>
      <c r="H50" s="114">
        <f t="shared" si="21"/>
        <v>143323</v>
      </c>
      <c r="I50" s="114">
        <f t="shared" si="22"/>
        <v>1379338</v>
      </c>
      <c r="J50" s="114">
        <f t="shared" si="23"/>
        <v>1522661</v>
      </c>
      <c r="K50" s="114">
        <f t="shared" si="24"/>
        <v>418602</v>
      </c>
      <c r="L50" s="115">
        <f t="shared" si="25"/>
        <v>1941263</v>
      </c>
      <c r="M50" s="5"/>
    </row>
    <row r="51" spans="1:13" ht="20.100000000000001" customHeight="1" x14ac:dyDescent="0.3">
      <c r="A51" s="348"/>
      <c r="B51" s="164" t="s">
        <v>250</v>
      </c>
      <c r="C51" s="176" t="s">
        <v>251</v>
      </c>
      <c r="D51" s="172">
        <v>0.1</v>
      </c>
      <c r="E51" s="159">
        <v>15</v>
      </c>
      <c r="F51" s="158">
        <f t="shared" si="19"/>
        <v>1.0760000000000001</v>
      </c>
      <c r="G51" s="159">
        <f t="shared" si="20"/>
        <v>9426</v>
      </c>
      <c r="H51" s="159">
        <f t="shared" si="21"/>
        <v>71662</v>
      </c>
      <c r="I51" s="159">
        <f t="shared" si="22"/>
        <v>689669</v>
      </c>
      <c r="J51" s="159">
        <f t="shared" si="23"/>
        <v>761331</v>
      </c>
      <c r="K51" s="159">
        <f t="shared" si="24"/>
        <v>418456</v>
      </c>
      <c r="L51" s="165">
        <f t="shared" si="25"/>
        <v>1179787</v>
      </c>
      <c r="M51" s="5"/>
    </row>
    <row r="52" spans="1:13" ht="20.100000000000001" customHeight="1" x14ac:dyDescent="0.3">
      <c r="A52" s="344" t="s">
        <v>227</v>
      </c>
      <c r="B52" s="166" t="s">
        <v>252</v>
      </c>
      <c r="C52" s="177" t="s">
        <v>232</v>
      </c>
      <c r="D52" s="173">
        <v>0.1</v>
      </c>
      <c r="E52" s="109">
        <v>15</v>
      </c>
      <c r="F52" s="108">
        <f t="shared" si="19"/>
        <v>1.0760000000000001</v>
      </c>
      <c r="G52" s="109">
        <f t="shared" si="20"/>
        <v>9426</v>
      </c>
      <c r="H52" s="109">
        <f t="shared" si="21"/>
        <v>71662</v>
      </c>
      <c r="I52" s="109">
        <f t="shared" si="22"/>
        <v>689669</v>
      </c>
      <c r="J52" s="109">
        <f t="shared" si="23"/>
        <v>761331</v>
      </c>
      <c r="K52" s="109">
        <f t="shared" si="24"/>
        <v>418456</v>
      </c>
      <c r="L52" s="110">
        <f t="shared" si="25"/>
        <v>1179787</v>
      </c>
      <c r="M52" s="5" t="s">
        <v>102</v>
      </c>
    </row>
    <row r="53" spans="1:13" ht="20.100000000000001" customHeight="1" x14ac:dyDescent="0.3">
      <c r="A53" s="345"/>
      <c r="B53" s="163" t="s">
        <v>253</v>
      </c>
      <c r="C53" s="175" t="s">
        <v>232</v>
      </c>
      <c r="D53" s="171">
        <v>0.1</v>
      </c>
      <c r="E53" s="114">
        <v>15</v>
      </c>
      <c r="F53" s="113">
        <f t="shared" si="19"/>
        <v>1.0760000000000001</v>
      </c>
      <c r="G53" s="114">
        <f t="shared" si="20"/>
        <v>9426</v>
      </c>
      <c r="H53" s="114">
        <f t="shared" si="21"/>
        <v>71662</v>
      </c>
      <c r="I53" s="114">
        <f t="shared" si="22"/>
        <v>689669</v>
      </c>
      <c r="J53" s="114">
        <f t="shared" si="23"/>
        <v>761331</v>
      </c>
      <c r="K53" s="114">
        <f t="shared" si="24"/>
        <v>418456</v>
      </c>
      <c r="L53" s="115">
        <f t="shared" si="25"/>
        <v>1179787</v>
      </c>
      <c r="M53" s="5"/>
    </row>
    <row r="54" spans="1:13" ht="20.100000000000001" customHeight="1" x14ac:dyDescent="0.3">
      <c r="A54" s="348"/>
      <c r="B54" s="164" t="s">
        <v>254</v>
      </c>
      <c r="C54" s="176" t="s">
        <v>235</v>
      </c>
      <c r="D54" s="172">
        <v>0.3</v>
      </c>
      <c r="E54" s="159">
        <v>15</v>
      </c>
      <c r="F54" s="158">
        <f t="shared" si="19"/>
        <v>3.2269999999999999</v>
      </c>
      <c r="G54" s="159">
        <f t="shared" si="20"/>
        <v>28269</v>
      </c>
      <c r="H54" s="159">
        <f t="shared" si="21"/>
        <v>214918</v>
      </c>
      <c r="I54" s="159">
        <f t="shared" si="22"/>
        <v>2068349</v>
      </c>
      <c r="J54" s="159">
        <f t="shared" si="23"/>
        <v>2283267</v>
      </c>
      <c r="K54" s="159">
        <f t="shared" si="24"/>
        <v>418748</v>
      </c>
      <c r="L54" s="165">
        <f t="shared" si="25"/>
        <v>2702015</v>
      </c>
      <c r="M54" s="5"/>
    </row>
    <row r="55" spans="1:13" ht="20.100000000000001" customHeight="1" x14ac:dyDescent="0.3">
      <c r="A55" s="344" t="s">
        <v>100</v>
      </c>
      <c r="B55" s="166" t="s">
        <v>255</v>
      </c>
      <c r="C55" s="177" t="s">
        <v>235</v>
      </c>
      <c r="D55" s="173">
        <v>0.1</v>
      </c>
      <c r="E55" s="109">
        <v>15</v>
      </c>
      <c r="F55" s="108">
        <f t="shared" si="19"/>
        <v>1.0760000000000001</v>
      </c>
      <c r="G55" s="109">
        <f t="shared" si="20"/>
        <v>9426</v>
      </c>
      <c r="H55" s="109">
        <f t="shared" si="21"/>
        <v>71662</v>
      </c>
      <c r="I55" s="109">
        <f t="shared" si="22"/>
        <v>689669</v>
      </c>
      <c r="J55" s="109">
        <f t="shared" si="23"/>
        <v>761331</v>
      </c>
      <c r="K55" s="109">
        <f t="shared" si="24"/>
        <v>418456</v>
      </c>
      <c r="L55" s="110">
        <f t="shared" si="25"/>
        <v>1179787</v>
      </c>
      <c r="M55" s="5" t="s">
        <v>101</v>
      </c>
    </row>
    <row r="56" spans="1:13" ht="20.100000000000001" hidden="1" customHeight="1" x14ac:dyDescent="0.3">
      <c r="A56" s="345"/>
      <c r="B56" s="163"/>
      <c r="C56" s="175"/>
      <c r="D56" s="171"/>
      <c r="E56" s="114"/>
      <c r="F56" s="113"/>
      <c r="G56" s="114"/>
      <c r="H56" s="114"/>
      <c r="I56" s="114"/>
      <c r="J56" s="114"/>
      <c r="K56" s="114"/>
      <c r="L56" s="115"/>
      <c r="M56" s="5" t="s">
        <v>101</v>
      </c>
    </row>
    <row r="57" spans="1:13" ht="20.100000000000001" hidden="1" customHeight="1" x14ac:dyDescent="0.3">
      <c r="A57" s="345"/>
      <c r="B57" s="163"/>
      <c r="C57" s="175"/>
      <c r="D57" s="171"/>
      <c r="E57" s="114"/>
      <c r="F57" s="113"/>
      <c r="G57" s="114"/>
      <c r="H57" s="114"/>
      <c r="I57" s="114"/>
      <c r="J57" s="114"/>
      <c r="K57" s="114"/>
      <c r="L57" s="115"/>
      <c r="M57" s="5" t="s">
        <v>101</v>
      </c>
    </row>
    <row r="58" spans="1:13" ht="20.100000000000001" customHeight="1" x14ac:dyDescent="0.3">
      <c r="A58" s="345"/>
      <c r="B58" s="163" t="s">
        <v>256</v>
      </c>
      <c r="C58" s="175" t="s">
        <v>235</v>
      </c>
      <c r="D58" s="171">
        <v>0.1</v>
      </c>
      <c r="E58" s="114">
        <v>15</v>
      </c>
      <c r="F58" s="113">
        <f t="shared" si="19"/>
        <v>1.0760000000000001</v>
      </c>
      <c r="G58" s="114">
        <f t="shared" si="20"/>
        <v>9426</v>
      </c>
      <c r="H58" s="114">
        <f t="shared" si="21"/>
        <v>71662</v>
      </c>
      <c r="I58" s="114">
        <f t="shared" si="22"/>
        <v>689669</v>
      </c>
      <c r="J58" s="114">
        <f t="shared" si="23"/>
        <v>761331</v>
      </c>
      <c r="K58" s="114">
        <f t="shared" si="24"/>
        <v>418456</v>
      </c>
      <c r="L58" s="115">
        <f t="shared" si="25"/>
        <v>1179787</v>
      </c>
      <c r="M58" s="5" t="s">
        <v>101</v>
      </c>
    </row>
    <row r="59" spans="1:13" ht="20.100000000000001" customHeight="1" x14ac:dyDescent="0.3">
      <c r="A59" s="346"/>
      <c r="B59" s="178"/>
      <c r="C59" s="179"/>
      <c r="D59" s="121"/>
      <c r="E59" s="116"/>
      <c r="F59" s="117"/>
      <c r="G59" s="118"/>
      <c r="H59" s="118"/>
      <c r="I59" s="118"/>
      <c r="J59" s="118"/>
      <c r="K59" s="118"/>
      <c r="L59" s="119"/>
      <c r="M59" s="81" t="s">
        <v>102</v>
      </c>
    </row>
    <row r="60" spans="1:13" ht="20.100000000000001" customHeight="1" x14ac:dyDescent="0.3">
      <c r="A60" s="370" t="s">
        <v>87</v>
      </c>
      <c r="B60" s="371"/>
      <c r="C60" s="372"/>
      <c r="D60" s="167"/>
      <c r="E60" s="168"/>
      <c r="F60" s="168"/>
      <c r="G60" s="168"/>
      <c r="H60" s="168"/>
      <c r="I60" s="168"/>
      <c r="J60" s="168"/>
      <c r="K60" s="168"/>
      <c r="L60" s="169">
        <f>SUM(L22:L59)</f>
        <v>96505290</v>
      </c>
      <c r="M60" s="5"/>
    </row>
    <row r="61" spans="1:13" ht="20.100000000000001" customHeigh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M61" s="5"/>
    </row>
    <row r="62" spans="1:13" ht="20.100000000000001" customHeight="1" x14ac:dyDescent="0.3">
      <c r="A62" s="2" t="s">
        <v>89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M62" s="5"/>
    </row>
    <row r="63" spans="1:13" ht="20.100000000000001" customHeight="1" x14ac:dyDescent="0.3">
      <c r="B63" s="20"/>
      <c r="C63" s="20"/>
      <c r="D63" s="20"/>
      <c r="E63" s="20"/>
      <c r="F63" s="20"/>
      <c r="G63" s="20"/>
      <c r="H63" s="20"/>
      <c r="I63" s="20"/>
      <c r="J63" s="20"/>
      <c r="K63" s="369" t="s">
        <v>90</v>
      </c>
      <c r="L63" s="369"/>
      <c r="M63" s="5"/>
    </row>
    <row r="64" spans="1:13" ht="20.100000000000001" customHeight="1" x14ac:dyDescent="0.3">
      <c r="A64" s="383" t="s">
        <v>9</v>
      </c>
      <c r="B64" s="376"/>
      <c r="C64" s="384" t="s">
        <v>7</v>
      </c>
      <c r="D64" s="375"/>
      <c r="E64" s="375" t="s">
        <v>11</v>
      </c>
      <c r="F64" s="375"/>
      <c r="G64" s="375" t="s">
        <v>12</v>
      </c>
      <c r="H64" s="375"/>
      <c r="I64" s="375" t="s">
        <v>13</v>
      </c>
      <c r="J64" s="375"/>
      <c r="K64" s="375" t="s">
        <v>14</v>
      </c>
      <c r="L64" s="376"/>
      <c r="M64" s="5"/>
    </row>
    <row r="65" spans="1:14" ht="20.100000000000001" customHeight="1" x14ac:dyDescent="0.3">
      <c r="A65" s="377" t="s">
        <v>88</v>
      </c>
      <c r="B65" s="378"/>
      <c r="C65" s="316"/>
      <c r="D65" s="379"/>
      <c r="E65" s="380">
        <f>COUNTA(B22:B59)</f>
        <v>34</v>
      </c>
      <c r="F65" s="380"/>
      <c r="G65" s="381">
        <f>+E65</f>
        <v>34</v>
      </c>
      <c r="H65" s="379"/>
      <c r="I65" s="381">
        <f t="shared" ref="I65" si="26">+G65</f>
        <v>34</v>
      </c>
      <c r="J65" s="379"/>
      <c r="K65" s="381">
        <f t="shared" ref="K65" si="27">+I65</f>
        <v>34</v>
      </c>
      <c r="L65" s="382"/>
      <c r="M65" s="5"/>
    </row>
    <row r="66" spans="1:14" ht="20.100000000000001" customHeight="1" x14ac:dyDescent="0.3">
      <c r="A66" s="313" t="s">
        <v>51</v>
      </c>
      <c r="B66" s="314"/>
      <c r="C66" s="385">
        <f>SUM(E66:L66)</f>
        <v>1920</v>
      </c>
      <c r="D66" s="373"/>
      <c r="E66" s="373">
        <f>ROUND((L60-L52)/1000000,0)*5</f>
        <v>475</v>
      </c>
      <c r="F66" s="373"/>
      <c r="G66" s="373">
        <f>+E66</f>
        <v>475</v>
      </c>
      <c r="H66" s="373"/>
      <c r="I66" s="373">
        <f>ROUND(L60/1000000,0)*5</f>
        <v>485</v>
      </c>
      <c r="J66" s="373"/>
      <c r="K66" s="373">
        <f>+I66</f>
        <v>485</v>
      </c>
      <c r="L66" s="374"/>
      <c r="M66" s="5"/>
    </row>
    <row r="67" spans="1:14" ht="20.100000000000001" customHeight="1" x14ac:dyDescent="0.3">
      <c r="N67" s="5"/>
    </row>
    <row r="68" spans="1:14" ht="20.100000000000001" customHeight="1" x14ac:dyDescent="0.3">
      <c r="G68" s="95"/>
      <c r="H68" s="95"/>
      <c r="I68" s="95"/>
      <c r="J68" s="95"/>
      <c r="N68" s="5"/>
    </row>
    <row r="69" spans="1:14" ht="20.100000000000001" customHeight="1" x14ac:dyDescent="0.3">
      <c r="G69" s="95"/>
      <c r="H69" s="95"/>
      <c r="I69" s="95"/>
      <c r="J69" s="95"/>
      <c r="N69" s="5"/>
    </row>
    <row r="70" spans="1:14" ht="20.100000000000001" customHeight="1" x14ac:dyDescent="0.3">
      <c r="G70" s="96"/>
      <c r="H70" s="7"/>
      <c r="I70" s="7"/>
      <c r="J70" s="7"/>
      <c r="N70" s="5"/>
    </row>
    <row r="71" spans="1:14" ht="20.100000000000001" customHeight="1" x14ac:dyDescent="0.3">
      <c r="G71" s="7"/>
      <c r="H71" s="7"/>
      <c r="I71" s="7"/>
      <c r="J71" s="7"/>
      <c r="N71" s="5"/>
    </row>
    <row r="72" spans="1:14" ht="20.100000000000001" customHeight="1" x14ac:dyDescent="0.3">
      <c r="N72" s="5"/>
    </row>
    <row r="73" spans="1:14" ht="20.100000000000001" customHeight="1" x14ac:dyDescent="0.3">
      <c r="N73" s="10"/>
    </row>
    <row r="74" spans="1:14" ht="20.100000000000001" customHeight="1" x14ac:dyDescent="0.3">
      <c r="N74" s="10"/>
    </row>
    <row r="75" spans="1:14" ht="20.100000000000001" customHeight="1" x14ac:dyDescent="0.3">
      <c r="N75" s="10"/>
    </row>
    <row r="76" spans="1:14" ht="20.100000000000001" customHeight="1" x14ac:dyDescent="0.3">
      <c r="N76" s="10"/>
    </row>
    <row r="77" spans="1:14" ht="20.100000000000001" customHeight="1" x14ac:dyDescent="0.3">
      <c r="N77" s="10"/>
    </row>
    <row r="78" spans="1:14" ht="20.100000000000001" customHeight="1" x14ac:dyDescent="0.3">
      <c r="N78" s="10"/>
    </row>
    <row r="79" spans="1:14" ht="20.100000000000001" customHeight="1" x14ac:dyDescent="0.3">
      <c r="N79" s="10"/>
    </row>
    <row r="80" spans="1:14" ht="20.100000000000001" customHeight="1" x14ac:dyDescent="0.3">
      <c r="N80" s="10"/>
    </row>
    <row r="81" spans="14:14" ht="20.100000000000001" customHeight="1" x14ac:dyDescent="0.3">
      <c r="N81" s="10"/>
    </row>
    <row r="82" spans="14:14" ht="20.100000000000001" customHeight="1" x14ac:dyDescent="0.3">
      <c r="N82" s="10"/>
    </row>
    <row r="83" spans="14:14" ht="20.100000000000001" customHeight="1" x14ac:dyDescent="0.3">
      <c r="N83" s="10"/>
    </row>
    <row r="84" spans="14:14" ht="20.100000000000001" customHeight="1" x14ac:dyDescent="0.3">
      <c r="N84" s="10"/>
    </row>
    <row r="85" spans="14:14" ht="20.100000000000001" customHeight="1" x14ac:dyDescent="0.3">
      <c r="N85" s="10"/>
    </row>
    <row r="86" spans="14:14" ht="20.100000000000001" customHeight="1" x14ac:dyDescent="0.3">
      <c r="N86" s="10"/>
    </row>
    <row r="87" spans="14:14" ht="20.100000000000001" customHeight="1" x14ac:dyDescent="0.3">
      <c r="N87" s="10"/>
    </row>
    <row r="88" spans="14:14" ht="20.100000000000001" customHeight="1" x14ac:dyDescent="0.3">
      <c r="N88" s="11"/>
    </row>
    <row r="89" spans="14:14" ht="20.100000000000001" customHeight="1" x14ac:dyDescent="0.3">
      <c r="N89" s="12"/>
    </row>
    <row r="90" spans="14:14" ht="20.100000000000001" customHeight="1" x14ac:dyDescent="0.3">
      <c r="N90" s="13"/>
    </row>
    <row r="91" spans="14:14" ht="20.100000000000001" customHeight="1" x14ac:dyDescent="0.3">
      <c r="N91" s="7"/>
    </row>
    <row r="92" spans="14:14" ht="20.100000000000001" customHeight="1" x14ac:dyDescent="0.3">
      <c r="N92" s="7"/>
    </row>
    <row r="93" spans="14:14" ht="20.100000000000001" customHeight="1" x14ac:dyDescent="0.3">
      <c r="N93" s="7"/>
    </row>
    <row r="94" spans="14:14" ht="20.100000000000001" customHeight="1" x14ac:dyDescent="0.3">
      <c r="N94" s="7"/>
    </row>
    <row r="95" spans="14:14" ht="20.100000000000001" customHeight="1" x14ac:dyDescent="0.3">
      <c r="N95" s="7"/>
    </row>
    <row r="96" spans="14:14" ht="20.100000000000001" customHeight="1" x14ac:dyDescent="0.3">
      <c r="N96" s="7"/>
    </row>
    <row r="97" spans="14:14" ht="20.100000000000001" customHeight="1" x14ac:dyDescent="0.3">
      <c r="N97" s="7"/>
    </row>
    <row r="98" spans="14:14" ht="20.100000000000001" customHeight="1" x14ac:dyDescent="0.3">
      <c r="N98" s="7"/>
    </row>
    <row r="99" spans="14:14" ht="20.100000000000001" customHeight="1" x14ac:dyDescent="0.3"/>
    <row r="100" spans="14:14" ht="20.100000000000001" customHeight="1" x14ac:dyDescent="0.3"/>
    <row r="101" spans="14:14" ht="20.100000000000001" customHeight="1" x14ac:dyDescent="0.3"/>
    <row r="102" spans="14:14" ht="20.100000000000001" customHeight="1" x14ac:dyDescent="0.3"/>
    <row r="103" spans="14:14" ht="20.100000000000001" customHeight="1" x14ac:dyDescent="0.3"/>
    <row r="104" spans="14:14" ht="20.100000000000001" customHeight="1" x14ac:dyDescent="0.3"/>
    <row r="105" spans="14:14" ht="20.100000000000001" customHeight="1" x14ac:dyDescent="0.3"/>
    <row r="106" spans="14:14" ht="20.100000000000001" customHeight="1" x14ac:dyDescent="0.3"/>
    <row r="107" spans="14:14" ht="20.100000000000001" customHeight="1" x14ac:dyDescent="0.3"/>
    <row r="108" spans="14:14" ht="20.100000000000001" customHeight="1" x14ac:dyDescent="0.3"/>
    <row r="109" spans="14:14" ht="20.100000000000001" customHeight="1" x14ac:dyDescent="0.3"/>
    <row r="110" spans="14:14" ht="20.100000000000001" customHeight="1" x14ac:dyDescent="0.3"/>
    <row r="111" spans="14:14" ht="20.100000000000001" customHeight="1" x14ac:dyDescent="0.3"/>
    <row r="112" spans="14:14" ht="20.100000000000001" customHeight="1" x14ac:dyDescent="0.3"/>
  </sheetData>
  <mergeCells count="38">
    <mergeCell ref="I64:J64"/>
    <mergeCell ref="E20:J20"/>
    <mergeCell ref="G64:H64"/>
    <mergeCell ref="E66:F66"/>
    <mergeCell ref="G66:H66"/>
    <mergeCell ref="I66:J66"/>
    <mergeCell ref="E64:F64"/>
    <mergeCell ref="L20:L21"/>
    <mergeCell ref="K63:L63"/>
    <mergeCell ref="A60:C60"/>
    <mergeCell ref="K66:L66"/>
    <mergeCell ref="K64:L64"/>
    <mergeCell ref="A65:B65"/>
    <mergeCell ref="C65:D65"/>
    <mergeCell ref="E65:F65"/>
    <mergeCell ref="G65:H65"/>
    <mergeCell ref="I65:J65"/>
    <mergeCell ref="K65:L65"/>
    <mergeCell ref="A64:B64"/>
    <mergeCell ref="C64:D64"/>
    <mergeCell ref="A66:B66"/>
    <mergeCell ref="C66:D66"/>
    <mergeCell ref="K20:K21"/>
    <mergeCell ref="A55:A59"/>
    <mergeCell ref="A46:A51"/>
    <mergeCell ref="A52:A54"/>
    <mergeCell ref="D11:G11"/>
    <mergeCell ref="C11:C12"/>
    <mergeCell ref="A11:B12"/>
    <mergeCell ref="A13:B13"/>
    <mergeCell ref="A14:A15"/>
    <mergeCell ref="A22:A33"/>
    <mergeCell ref="A34:A45"/>
    <mergeCell ref="A16:A17"/>
    <mergeCell ref="A20:A21"/>
    <mergeCell ref="B20:B21"/>
    <mergeCell ref="C20:C21"/>
    <mergeCell ref="D20:D2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9" orientation="portrait" r:id="rId1"/>
  <rowBreaks count="1" manualBreakCount="1">
    <brk id="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8</vt:i4>
      </vt:variant>
    </vt:vector>
  </HeadingPairs>
  <TitlesOfParts>
    <vt:vector size="15" baseType="lpstr">
      <vt:lpstr>2.1 총괄</vt:lpstr>
      <vt:lpstr>2.2 공공하수처리시설</vt:lpstr>
      <vt:lpstr>2.3 슬러지처리시설</vt:lpstr>
      <vt:lpstr>2.4 분뇨처리시설</vt:lpstr>
      <vt:lpstr>2.4 하수관로</vt:lpstr>
      <vt:lpstr>2.4.1 관로시설</vt:lpstr>
      <vt:lpstr>2.4.2 펌프시설</vt:lpstr>
      <vt:lpstr>'2.1 총괄'!Print_Area</vt:lpstr>
      <vt:lpstr>'2.2 공공하수처리시설'!Print_Area</vt:lpstr>
      <vt:lpstr>'2.3 슬러지처리시설'!Print_Area</vt:lpstr>
      <vt:lpstr>'2.4 분뇨처리시설'!Print_Area</vt:lpstr>
      <vt:lpstr>'2.4 하수관로'!Print_Area</vt:lpstr>
      <vt:lpstr>'2.4.1 관로시설'!Print_Area</vt:lpstr>
      <vt:lpstr>'2.4.2 펌프시설'!Print_Area</vt:lpstr>
      <vt:lpstr>'2.4.2 펌프시설'!Print_Titles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이산</dc:creator>
  <cp:lastModifiedBy>임성우</cp:lastModifiedBy>
  <cp:lastPrinted>2018-08-09T09:51:47Z</cp:lastPrinted>
  <dcterms:created xsi:type="dcterms:W3CDTF">2016-03-20T05:31:15Z</dcterms:created>
  <dcterms:modified xsi:type="dcterms:W3CDTF">2018-09-03T05:11:57Z</dcterms:modified>
</cp:coreProperties>
</file>